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\Github\DiskImageUtility\DiskUtility\Notes\"/>
    </mc:Choice>
  </mc:AlternateContent>
  <xr:revisionPtr revIDLastSave="0" documentId="13_ncr:1_{6BFDF1A5-D5E9-4925-8DD9-CC3D4C472737}" xr6:coauthVersionLast="47" xr6:coauthVersionMax="47" xr10:uidLastSave="{00000000-0000-0000-0000-000000000000}"/>
  <bookViews>
    <workbookView xWindow="29955" yWindow="3420" windowWidth="21600" windowHeight="11385" activeTab="8" xr2:uid="{DD7A5C08-DCA6-4B6E-BD23-734986915BC7}"/>
  </bookViews>
  <sheets>
    <sheet name="Skew" sheetId="1" r:id="rId1"/>
    <sheet name="Test" sheetId="4" r:id="rId2"/>
    <sheet name="Image Notes" sheetId="6" r:id="rId3"/>
    <sheet name="Disk Size" sheetId="2" r:id="rId4"/>
    <sheet name="Disk ID" sheetId="7" r:id="rId5"/>
    <sheet name="Ext" sheetId="3" r:id="rId6"/>
    <sheet name="FAT" sheetId="5" r:id="rId7"/>
    <sheet name="Sheet1" sheetId="8" r:id="rId8"/>
    <sheet name="RC2014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9" l="1"/>
  <c r="F15" i="9"/>
  <c r="F14" i="9"/>
  <c r="F13" i="9"/>
  <c r="F19" i="9" s="1"/>
  <c r="F11" i="9"/>
  <c r="F10" i="9"/>
  <c r="F9" i="9"/>
  <c r="F8" i="9"/>
  <c r="F7" i="9"/>
  <c r="F16" i="9" s="1"/>
  <c r="E16" i="9" s="1"/>
  <c r="F6" i="9"/>
  <c r="F4" i="9"/>
  <c r="C4" i="9"/>
  <c r="F22" i="9" l="1"/>
  <c r="E22" i="9" s="1"/>
  <c r="F12" i="9"/>
  <c r="E12" i="9" s="1"/>
  <c r="F18" i="9"/>
  <c r="F5" i="9"/>
  <c r="E5" i="9" s="1"/>
  <c r="C15" i="9"/>
  <c r="C7" i="9"/>
  <c r="C8" i="9"/>
  <c r="C9" i="9"/>
  <c r="C18" i="9" s="1"/>
  <c r="C10" i="9"/>
  <c r="C11" i="9"/>
  <c r="C13" i="9"/>
  <c r="C14" i="9"/>
  <c r="C6" i="9"/>
  <c r="AD18" i="2"/>
  <c r="X18" i="2"/>
  <c r="X17" i="2"/>
  <c r="AD17" i="2" s="1"/>
  <c r="AI10" i="2"/>
  <c r="AJ10" i="2" s="1"/>
  <c r="AH10" i="2"/>
  <c r="AI12" i="2"/>
  <c r="AJ12" i="2" s="1"/>
  <c r="AI8" i="2"/>
  <c r="AJ8" i="2" s="1"/>
  <c r="AI16" i="2"/>
  <c r="AJ16" i="2" s="1"/>
  <c r="AH7" i="2"/>
  <c r="AM12" i="2"/>
  <c r="AO12" i="2" s="1"/>
  <c r="C16" i="9" l="1"/>
  <c r="B16" i="9" s="1"/>
  <c r="C22" i="9"/>
  <c r="B22" i="9" s="1"/>
  <c r="C19" i="9"/>
  <c r="C12" i="9"/>
  <c r="J3" i="7"/>
  <c r="S29" i="7"/>
  <c r="S30" i="7" s="1"/>
  <c r="S26" i="7"/>
  <c r="S27" i="7" s="1"/>
  <c r="S28" i="7" s="1"/>
  <c r="S25" i="7"/>
  <c r="T20" i="7"/>
  <c r="S15" i="7"/>
  <c r="S16" i="7" s="1"/>
  <c r="T16" i="7" s="1"/>
  <c r="L19" i="7"/>
  <c r="P15" i="7"/>
  <c r="P16" i="7" s="1"/>
  <c r="Q15" i="7"/>
  <c r="Q14" i="7"/>
  <c r="P14" i="7"/>
  <c r="P13" i="7"/>
  <c r="Q13" i="7" s="1"/>
  <c r="K17" i="7"/>
  <c r="M17" i="7" s="1"/>
  <c r="L18" i="7"/>
  <c r="L27" i="7"/>
  <c r="K25" i="7"/>
  <c r="K26" i="7" s="1"/>
  <c r="M26" i="7" s="1"/>
  <c r="L25" i="7"/>
  <c r="L24" i="7"/>
  <c r="K22" i="7"/>
  <c r="L22" i="7" s="1"/>
  <c r="L13" i="7"/>
  <c r="K13" i="7"/>
  <c r="L17" i="7"/>
  <c r="L16" i="7"/>
  <c r="L15" i="7"/>
  <c r="K7" i="7"/>
  <c r="J6" i="7"/>
  <c r="K6" i="7"/>
  <c r="J5" i="7"/>
  <c r="K5" i="7" s="1"/>
  <c r="J4" i="7"/>
  <c r="K4" i="7"/>
  <c r="G5" i="7"/>
  <c r="G6" i="7"/>
  <c r="F5" i="7"/>
  <c r="F6" i="7"/>
  <c r="AH25" i="2"/>
  <c r="AG25" i="2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AH12" i="2"/>
  <c r="AH13" i="2"/>
  <c r="AH14" i="2"/>
  <c r="AH15" i="2"/>
  <c r="AH16" i="2"/>
  <c r="X16" i="2"/>
  <c r="AD16" i="2" s="1"/>
  <c r="F4" i="8"/>
  <c r="F5" i="8"/>
  <c r="F6" i="8"/>
  <c r="F7" i="8"/>
  <c r="F8" i="8"/>
  <c r="F9" i="8"/>
  <c r="F10" i="8"/>
  <c r="F11" i="8"/>
  <c r="F12" i="8"/>
  <c r="F3" i="8"/>
  <c r="E4" i="8"/>
  <c r="E5" i="8"/>
  <c r="E6" i="8"/>
  <c r="E7" i="8"/>
  <c r="E8" i="8"/>
  <c r="E9" i="8"/>
  <c r="E10" i="8"/>
  <c r="E11" i="8"/>
  <c r="E12" i="8"/>
  <c r="E3" i="8"/>
  <c r="D4" i="8"/>
  <c r="D5" i="8"/>
  <c r="D6" i="8"/>
  <c r="D7" i="8"/>
  <c r="D8" i="8"/>
  <c r="D9" i="8"/>
  <c r="D10" i="8"/>
  <c r="D11" i="8"/>
  <c r="D12" i="8"/>
  <c r="D3" i="8"/>
  <c r="G7" i="7"/>
  <c r="G8" i="7"/>
  <c r="G9" i="7"/>
  <c r="G10" i="7"/>
  <c r="G11" i="7"/>
  <c r="G12" i="7"/>
  <c r="G4" i="7"/>
  <c r="F12" i="7"/>
  <c r="F11" i="7"/>
  <c r="F10" i="7"/>
  <c r="F9" i="7"/>
  <c r="F8" i="7"/>
  <c r="F7" i="7"/>
  <c r="F4" i="7"/>
  <c r="F2" i="7"/>
  <c r="N29" i="6"/>
  <c r="N30" i="6"/>
  <c r="L31" i="6"/>
  <c r="N31" i="6" s="1"/>
  <c r="L29" i="6"/>
  <c r="F34" i="6"/>
  <c r="F29" i="6"/>
  <c r="F24" i="6"/>
  <c r="P29" i="2"/>
  <c r="P26" i="2"/>
  <c r="P27" i="2"/>
  <c r="P28" i="2"/>
  <c r="P25" i="2"/>
  <c r="Y29" i="2"/>
  <c r="S20" i="6"/>
  <c r="Q20" i="6"/>
  <c r="P20" i="6"/>
  <c r="O20" i="6"/>
  <c r="Q19" i="6"/>
  <c r="P19" i="6"/>
  <c r="O19" i="6"/>
  <c r="O18" i="6"/>
  <c r="F16" i="6"/>
  <c r="F9" i="6"/>
  <c r="F3" i="6"/>
  <c r="Y28" i="2"/>
  <c r="Y27" i="2"/>
  <c r="Y26" i="2"/>
  <c r="Y25" i="2"/>
  <c r="X8" i="2"/>
  <c r="AD8" i="2" s="1"/>
  <c r="X9" i="2"/>
  <c r="AD9" i="2" s="1"/>
  <c r="X10" i="2"/>
  <c r="AD10" i="2" s="1"/>
  <c r="X11" i="2"/>
  <c r="AD11" i="2" s="1"/>
  <c r="X12" i="2"/>
  <c r="AD12" i="2" s="1"/>
  <c r="X13" i="2"/>
  <c r="AD13" i="2" s="1"/>
  <c r="X14" i="2"/>
  <c r="AD14" i="2" s="1"/>
  <c r="X15" i="2"/>
  <c r="AD15" i="2" s="1"/>
  <c r="X7" i="2"/>
  <c r="AD7" i="2" s="1"/>
  <c r="B71" i="5"/>
  <c r="C71" i="5"/>
  <c r="C72" i="5" s="1"/>
  <c r="B45" i="5"/>
  <c r="C45" i="5"/>
  <c r="B46" i="5"/>
  <c r="C46" i="5"/>
  <c r="C47" i="5" s="1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29" i="5"/>
  <c r="C30" i="5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29" i="5"/>
  <c r="C28" i="5"/>
  <c r="K12" i="5"/>
  <c r="K13" i="5" s="1"/>
  <c r="K11" i="5"/>
  <c r="L11" i="5"/>
  <c r="L12" i="5"/>
  <c r="L10" i="5"/>
  <c r="R6" i="5"/>
  <c r="O10" i="5"/>
  <c r="P10" i="5" s="1"/>
  <c r="O9" i="5"/>
  <c r="N7" i="5"/>
  <c r="O7" i="5" s="1"/>
  <c r="D18" i="5"/>
  <c r="D17" i="5"/>
  <c r="C3" i="5"/>
  <c r="C4" i="5"/>
  <c r="C5" i="5"/>
  <c r="C6" i="5"/>
  <c r="C7" i="5"/>
  <c r="C8" i="5"/>
  <c r="D8" i="5" s="1"/>
  <c r="C9" i="5"/>
  <c r="D9" i="5" s="1"/>
  <c r="C10" i="5"/>
  <c r="C11" i="5"/>
  <c r="D11" i="5" s="1"/>
  <c r="C12" i="5"/>
  <c r="D12" i="5" s="1"/>
  <c r="C13" i="5"/>
  <c r="C14" i="5"/>
  <c r="D14" i="5" s="1"/>
  <c r="C15" i="5"/>
  <c r="C16" i="5"/>
  <c r="D15" i="5" s="1"/>
  <c r="C17" i="5"/>
  <c r="C18" i="5"/>
  <c r="C19" i="5"/>
  <c r="C2" i="5"/>
  <c r="E60" i="1"/>
  <c r="D60" i="1"/>
  <c r="C5" i="9" l="1"/>
  <c r="B5" i="9" s="1"/>
  <c r="B12" i="9"/>
  <c r="AG26" i="2"/>
  <c r="AH26" i="2" s="1"/>
  <c r="AG27" i="2"/>
  <c r="AH27" i="2" s="1"/>
  <c r="Q16" i="7"/>
  <c r="P17" i="7"/>
  <c r="L26" i="7"/>
  <c r="K3" i="7"/>
  <c r="B72" i="5"/>
  <c r="C73" i="5"/>
  <c r="B47" i="5"/>
  <c r="C48" i="5"/>
  <c r="L13" i="5"/>
  <c r="K14" i="5"/>
  <c r="L14" i="5" s="1"/>
  <c r="P11" i="5"/>
  <c r="Q11" i="5" s="1"/>
  <c r="Q10" i="5"/>
  <c r="D5" i="5"/>
  <c r="D6" i="5"/>
  <c r="P8" i="2"/>
  <c r="P9" i="2"/>
  <c r="P11" i="2"/>
  <c r="P12" i="2"/>
  <c r="P13" i="2"/>
  <c r="P7" i="2"/>
  <c r="O10" i="2"/>
  <c r="P10" i="2" s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57" i="1"/>
  <c r="N58" i="1"/>
  <c r="O58" i="1"/>
  <c r="N59" i="1"/>
  <c r="O59" i="1"/>
  <c r="N60" i="1"/>
  <c r="O60" i="1" s="1"/>
  <c r="N61" i="1"/>
  <c r="O61" i="1"/>
  <c r="N62" i="1"/>
  <c r="O62" i="1" s="1"/>
  <c r="N63" i="1"/>
  <c r="O63" i="1" s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O57" i="1"/>
  <c r="N57" i="1"/>
  <c r="K23" i="1"/>
  <c r="B55" i="1"/>
  <c r="B56" i="1" s="1"/>
  <c r="C56" i="1" s="1"/>
  <c r="D51" i="1"/>
  <c r="G47" i="1"/>
  <c r="H47" i="1" s="1"/>
  <c r="H46" i="1"/>
  <c r="G46" i="1"/>
  <c r="AG28" i="2" l="1"/>
  <c r="AH28" i="2" s="1"/>
  <c r="Q17" i="7"/>
  <c r="P18" i="7"/>
  <c r="B73" i="5"/>
  <c r="C74" i="5"/>
  <c r="C49" i="5"/>
  <c r="B48" i="5"/>
  <c r="H49" i="1"/>
  <c r="G49" i="1"/>
  <c r="F49" i="1"/>
  <c r="K45" i="1"/>
  <c r="K46" i="1"/>
  <c r="K44" i="1"/>
  <c r="L44" i="1"/>
  <c r="L45" i="1"/>
  <c r="L46" i="1"/>
  <c r="J45" i="1"/>
  <c r="J46" i="1" s="1"/>
  <c r="J44" i="1"/>
  <c r="L43" i="1"/>
  <c r="J43" i="1"/>
  <c r="S3" i="1"/>
  <c r="Q18" i="7" l="1"/>
  <c r="P19" i="7"/>
  <c r="Q19" i="7" s="1"/>
  <c r="C75" i="5"/>
  <c r="B74" i="5"/>
  <c r="C50" i="5"/>
  <c r="B49" i="5"/>
  <c r="K21" i="1"/>
  <c r="I4" i="1"/>
  <c r="I5" i="1"/>
  <c r="I6" i="1"/>
  <c r="I7" i="1"/>
  <c r="I8" i="1"/>
  <c r="I9" i="1"/>
  <c r="I10" i="1"/>
  <c r="I11" i="1"/>
  <c r="I12" i="1"/>
  <c r="I3" i="1"/>
  <c r="L7" i="2"/>
  <c r="L9" i="2"/>
  <c r="L10" i="2"/>
  <c r="L11" i="2"/>
  <c r="L12" i="2"/>
  <c r="L13" i="2"/>
  <c r="L14" i="2"/>
  <c r="L15" i="2"/>
  <c r="L8" i="2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2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C76" i="5" l="1"/>
  <c r="B75" i="5"/>
  <c r="B50" i="5"/>
  <c r="C51" i="5"/>
  <c r="C77" i="5" l="1"/>
  <c r="B76" i="5"/>
  <c r="C52" i="5"/>
  <c r="B51" i="5"/>
  <c r="B77" i="5" l="1"/>
  <c r="C78" i="5"/>
  <c r="C53" i="5"/>
  <c r="B52" i="5"/>
  <c r="C79" i="5" l="1"/>
  <c r="B78" i="5"/>
  <c r="B53" i="5"/>
  <c r="C54" i="5"/>
  <c r="C80" i="5" l="1"/>
  <c r="B79" i="5"/>
  <c r="B54" i="5"/>
  <c r="C55" i="5"/>
  <c r="B80" i="5" l="1"/>
  <c r="C81" i="5"/>
  <c r="B55" i="5"/>
  <c r="C56" i="5"/>
  <c r="B81" i="5" l="1"/>
  <c r="C82" i="5"/>
  <c r="B56" i="5"/>
  <c r="C57" i="5"/>
  <c r="C83" i="5" l="1"/>
  <c r="B82" i="5"/>
  <c r="C58" i="5"/>
  <c r="B57" i="5"/>
  <c r="C84" i="5" l="1"/>
  <c r="B83" i="5"/>
  <c r="C59" i="5"/>
  <c r="B58" i="5"/>
  <c r="C85" i="5" l="1"/>
  <c r="B84" i="5"/>
  <c r="C60" i="5"/>
  <c r="B59" i="5"/>
  <c r="B85" i="5" l="1"/>
  <c r="C86" i="5"/>
  <c r="B60" i="5"/>
  <c r="C61" i="5"/>
  <c r="C87" i="5" l="1"/>
  <c r="B86" i="5"/>
  <c r="B61" i="5"/>
  <c r="C62" i="5"/>
  <c r="C88" i="5" l="1"/>
  <c r="B87" i="5"/>
  <c r="B62" i="5"/>
  <c r="C63" i="5"/>
  <c r="B88" i="5" l="1"/>
  <c r="C89" i="5"/>
  <c r="B63" i="5"/>
  <c r="C64" i="5"/>
  <c r="B89" i="5" l="1"/>
  <c r="C90" i="5"/>
  <c r="C65" i="5"/>
  <c r="B64" i="5"/>
  <c r="C91" i="5" l="1"/>
  <c r="B90" i="5"/>
  <c r="C66" i="5"/>
  <c r="B65" i="5"/>
  <c r="C92" i="5" l="1"/>
  <c r="B91" i="5"/>
  <c r="B66" i="5"/>
  <c r="C67" i="5"/>
  <c r="B92" i="5" l="1"/>
  <c r="C93" i="5"/>
  <c r="B67" i="5"/>
  <c r="C68" i="5"/>
  <c r="C94" i="5" l="1"/>
  <c r="B94" i="5" s="1"/>
  <c r="B93" i="5"/>
  <c r="C69" i="5"/>
  <c r="B68" i="5"/>
  <c r="B69" i="5" l="1"/>
  <c r="C70" i="5"/>
  <c r="B70" i="5" s="1"/>
</calcChain>
</file>

<file path=xl/sharedStrings.xml><?xml version="1.0" encoding="utf-8"?>
<sst xmlns="http://schemas.openxmlformats.org/spreadsheetml/2006/main" count="588" uniqueCount="267">
  <si>
    <t>Skew</t>
  </si>
  <si>
    <t>Count</t>
  </si>
  <si>
    <t>Count/Skew Table/physical location</t>
  </si>
  <si>
    <t>IMD</t>
  </si>
  <si>
    <t xml:space="preserve">Small Z80 </t>
  </si>
  <si>
    <t>Count +1</t>
  </si>
  <si>
    <t>Skew Index</t>
  </si>
  <si>
    <t>Pre Sort</t>
  </si>
  <si>
    <t>Count +1 location</t>
  </si>
  <si>
    <t>Logical Sector</t>
  </si>
  <si>
    <t>Count Array</t>
  </si>
  <si>
    <t>IMD Shifted</t>
  </si>
  <si>
    <t>Physical location</t>
  </si>
  <si>
    <t>BuildSkew1</t>
  </si>
  <si>
    <t>Logical</t>
  </si>
  <si>
    <t>Physical</t>
  </si>
  <si>
    <t xml:space="preserve">Logical </t>
  </si>
  <si>
    <t>4E00</t>
  </si>
  <si>
    <t>Data</t>
  </si>
  <si>
    <t>0xff</t>
  </si>
  <si>
    <t>ox6f</t>
  </si>
  <si>
    <t>0x6b</t>
  </si>
  <si>
    <t xml:space="preserve"> 0x800</t>
  </si>
  <si>
    <t xml:space="preserve"> 0x4800</t>
  </si>
  <si>
    <t xml:space="preserve"> 0x2000</t>
  </si>
  <si>
    <t>0x6f</t>
  </si>
  <si>
    <t xml:space="preserve"> 0x2800</t>
  </si>
  <si>
    <t xml:space="preserve"> 0x400</t>
  </si>
  <si>
    <t>0x67</t>
  </si>
  <si>
    <t xml:space="preserve"> 0x1000</t>
  </si>
  <si>
    <t>0x62</t>
  </si>
  <si>
    <t>0x63</t>
  </si>
  <si>
    <t>0x60</t>
  </si>
  <si>
    <t xml:space="preserve"> 0x1e00</t>
  </si>
  <si>
    <t>0xE5</t>
  </si>
  <si>
    <t>0x00</t>
  </si>
  <si>
    <t>0.Disk type</t>
  </si>
  <si>
    <t xml:space="preserve"> 1.Allocation block size</t>
  </si>
  <si>
    <t xml:space="preserve"> 2.Directory start</t>
  </si>
  <si>
    <t xml:space="preserve"> 3.Allocation block byte size</t>
  </si>
  <si>
    <t xml:space="preserve"> 4.dir size</t>
  </si>
  <si>
    <t xml:space="preserve"> 5.interleave</t>
  </si>
  <si>
    <t xml:space="preserve"> 6.Sectors per Track</t>
  </si>
  <si>
    <t xml:space="preserve"> 7.Sector Size</t>
  </si>
  <si>
    <t xml:space="preserve"> 8.# Tracks</t>
  </si>
  <si>
    <t>Disk Size</t>
  </si>
  <si>
    <t>*.H37.IMG</t>
  </si>
  <si>
    <t>*.IMD</t>
  </si>
  <si>
    <t>*.Z100.IMG</t>
  </si>
  <si>
    <t>First Physical Sector</t>
  </si>
  <si>
    <t>varies</t>
  </si>
  <si>
    <t>*.Z80.IMG</t>
  </si>
  <si>
    <t>H8D</t>
  </si>
  <si>
    <t>H37-1</t>
  </si>
  <si>
    <t>H37-v</t>
  </si>
  <si>
    <t>Z100</t>
  </si>
  <si>
    <t>*.H37.IMD</t>
  </si>
  <si>
    <t>IMG</t>
  </si>
  <si>
    <t>*.Z100.IMD</t>
  </si>
  <si>
    <t>h37.img</t>
  </si>
  <si>
    <t>z100.img</t>
  </si>
  <si>
    <t>Z80.IMG</t>
  </si>
  <si>
    <t>*.Z80.IMD</t>
  </si>
  <si>
    <t>H37</t>
  </si>
  <si>
    <t>one track</t>
  </si>
  <si>
    <t>Start</t>
  </si>
  <si>
    <t>End</t>
  </si>
  <si>
    <t>128 byte record</t>
  </si>
  <si>
    <t>Dir Start</t>
  </si>
  <si>
    <t>Tracks</t>
  </si>
  <si>
    <t>FCB</t>
  </si>
  <si>
    <t>Sector start</t>
  </si>
  <si>
    <t>Hex</t>
  </si>
  <si>
    <t>Image</t>
  </si>
  <si>
    <t>Directory</t>
  </si>
  <si>
    <t>Extract</t>
  </si>
  <si>
    <t xml:space="preserve">View </t>
  </si>
  <si>
    <t>Insert</t>
  </si>
  <si>
    <t>Y</t>
  </si>
  <si>
    <t>y</t>
  </si>
  <si>
    <t>DOS.IMG</t>
  </si>
  <si>
    <t>ff</t>
  </si>
  <si>
    <t>FF</t>
  </si>
  <si>
    <t>6F</t>
  </si>
  <si>
    <t>F0</t>
  </si>
  <si>
    <t>AF</t>
  </si>
  <si>
    <t>B</t>
  </si>
  <si>
    <t>FAT</t>
  </si>
  <si>
    <t>VAL DEC</t>
  </si>
  <si>
    <t>VAL HEX</t>
  </si>
  <si>
    <t>Folder</t>
  </si>
  <si>
    <t>File in folder</t>
  </si>
  <si>
    <t>ffd</t>
  </si>
  <si>
    <t>fff</t>
  </si>
  <si>
    <t>Boot</t>
  </si>
  <si>
    <t>FAT 1</t>
  </si>
  <si>
    <t>FAT 2</t>
  </si>
  <si>
    <t>Dir</t>
  </si>
  <si>
    <t>Size</t>
  </si>
  <si>
    <t>Offset</t>
  </si>
  <si>
    <t>Dec</t>
  </si>
  <si>
    <t>Array position</t>
  </si>
  <si>
    <t>0xfd</t>
  </si>
  <si>
    <t>0xfrf</t>
  </si>
  <si>
    <t>0xf9</t>
  </si>
  <si>
    <t>0xfe</t>
  </si>
  <si>
    <t xml:space="preserve"> 0x1800</t>
  </si>
  <si>
    <t>0x200</t>
  </si>
  <si>
    <t>0x400</t>
  </si>
  <si>
    <t>0x70</t>
  </si>
  <si>
    <t>0xD0</t>
  </si>
  <si>
    <t>0xC0</t>
  </si>
  <si>
    <t>0x2D0</t>
  </si>
  <si>
    <t>0x280</t>
  </si>
  <si>
    <t>0x4D0</t>
  </si>
  <si>
    <t>0x5A0</t>
  </si>
  <si>
    <t>10 Skew Start Sector</t>
  </si>
  <si>
    <t>10 Fat Sectors</t>
  </si>
  <si>
    <t>11 Max FAT</t>
  </si>
  <si>
    <t>12 Total Sectors</t>
  </si>
  <si>
    <t>File Extension</t>
  </si>
  <si>
    <t>Disk ID Marker</t>
  </si>
  <si>
    <t>Sectors per Track</t>
  </si>
  <si>
    <t>Sector Size</t>
  </si>
  <si>
    <t># Tracks</t>
  </si>
  <si>
    <t>Convert Format</t>
  </si>
  <si>
    <t>IMD DOS</t>
  </si>
  <si>
    <t>IMD H37</t>
  </si>
  <si>
    <t>IMG CP/M</t>
  </si>
  <si>
    <t>Future</t>
  </si>
  <si>
    <t>Feature not supported</t>
  </si>
  <si>
    <t>IMD CP/M</t>
  </si>
  <si>
    <t>IMG DOS</t>
  </si>
  <si>
    <t>Note IMG DOS files must end in "DOS.IMG"</t>
  </si>
  <si>
    <t># Heads</t>
  </si>
  <si>
    <t>0x23</t>
  </si>
  <si>
    <t>TZCPR.IMG</t>
  </si>
  <si>
    <t>SPT</t>
  </si>
  <si>
    <t>tracks</t>
  </si>
  <si>
    <t>heads</t>
  </si>
  <si>
    <t>Dir Start in Hex</t>
  </si>
  <si>
    <t>Test40Tk</t>
  </si>
  <si>
    <t>Disk ID in hex</t>
  </si>
  <si>
    <t>30006_DISK_DOS4_HFE</t>
  </si>
  <si>
    <t>500kbps MFM</t>
  </si>
  <si>
    <t>Disk Speed</t>
  </si>
  <si>
    <t>??</t>
  </si>
  <si>
    <t>z100</t>
  </si>
  <si>
    <t>CP/M</t>
  </si>
  <si>
    <t>DOS</t>
  </si>
  <si>
    <t>Dir Size in hex</t>
  </si>
  <si>
    <t>f0</t>
  </si>
  <si>
    <t>BIOS Paramber Block</t>
  </si>
  <si>
    <t>0B</t>
  </si>
  <si>
    <t>Sec/Cluster</t>
  </si>
  <si>
    <t>0D</t>
  </si>
  <si>
    <t>0E</t>
  </si>
  <si>
    <t>Reserved sect</t>
  </si>
  <si>
    <t>FAT tables</t>
  </si>
  <si>
    <t>Max Dir Entries</t>
  </si>
  <si>
    <t>Total Sectors</t>
  </si>
  <si>
    <t>Media Descriptor</t>
  </si>
  <si>
    <t>Sectors / FAT</t>
  </si>
  <si>
    <t>E0</t>
  </si>
  <si>
    <t>B40</t>
  </si>
  <si>
    <t>hex</t>
  </si>
  <si>
    <t>Dir Size</t>
  </si>
  <si>
    <t>Reserved</t>
  </si>
  <si>
    <t xml:space="preserve"> 6. Sector Size</t>
  </si>
  <si>
    <t xml:space="preserve"> 5. Sectors per Track</t>
  </si>
  <si>
    <t>10 FAT Start</t>
  </si>
  <si>
    <t>7. # Tracks</t>
  </si>
  <si>
    <t>8. # Heads</t>
  </si>
  <si>
    <t>0xE0</t>
  </si>
  <si>
    <t>0xb40</t>
  </si>
  <si>
    <t>0xf0</t>
  </si>
  <si>
    <t>H89DDDS</t>
  </si>
  <si>
    <t>H-89</t>
  </si>
  <si>
    <t>H89SDSS Eliza Dual CP/M HDOS</t>
  </si>
  <si>
    <t>H89SDSS Fortran</t>
  </si>
  <si>
    <t>1E00</t>
  </si>
  <si>
    <t>23?</t>
  </si>
  <si>
    <t>DPEH67F</t>
  </si>
  <si>
    <t>EQU</t>
  </si>
  <si>
    <t>DPETYPF</t>
  </si>
  <si>
    <t>DPETYPE OR DPEH67F</t>
  </si>
  <si>
    <t>DPEP7C</t>
  </si>
  <si>
    <t>DPE48RO</t>
  </si>
  <si>
    <t>DPE96T</t>
  </si>
  <si>
    <t>DPEASGN</t>
  </si>
  <si>
    <t>DPEED</t>
  </si>
  <si>
    <t>DPEDD</t>
  </si>
  <si>
    <t>DPE2S</t>
  </si>
  <si>
    <t>DPEUNIT</t>
  </si>
  <si>
    <t>DPEHTH+1</t>
  </si>
  <si>
    <t>DPERPS</t>
  </si>
  <si>
    <t>DPEHTHKE</t>
  </si>
  <si>
    <t>002H</t>
  </si>
  <si>
    <t>CLKVEC</t>
  </si>
  <si>
    <t>0008H</t>
  </si>
  <si>
    <t>TICCNT</t>
  </si>
  <si>
    <t>000BH</t>
  </si>
  <si>
    <t>CTLPRT</t>
  </si>
  <si>
    <t>000DH</t>
  </si>
  <si>
    <t>H8FLAG</t>
  </si>
  <si>
    <t>000EH</t>
  </si>
  <si>
    <t>DEVCTL</t>
  </si>
  <si>
    <t>000FH</t>
  </si>
  <si>
    <t>SERVEC</t>
  </si>
  <si>
    <t>0008H*3</t>
  </si>
  <si>
    <t>96 tpi ED DS</t>
  </si>
  <si>
    <t>ALB Size</t>
  </si>
  <si>
    <t>HEX Addr</t>
  </si>
  <si>
    <t>Roiund 2</t>
  </si>
  <si>
    <t>x</t>
  </si>
  <si>
    <t>IMG CP/M 100</t>
  </si>
  <si>
    <t>IMG CP/M 320</t>
  </si>
  <si>
    <t>IMG CP/M 360</t>
  </si>
  <si>
    <t>IMG CP/M 640</t>
  </si>
  <si>
    <t>IMG CP/M 800</t>
  </si>
  <si>
    <t>N</t>
  </si>
  <si>
    <t>DPEH17</t>
  </si>
  <si>
    <t>DPEH37</t>
  </si>
  <si>
    <t>HEX</t>
  </si>
  <si>
    <t>DEC</t>
  </si>
  <si>
    <t>Binary</t>
  </si>
  <si>
    <t>48 tpi ED DS</t>
  </si>
  <si>
    <t>48 tpi DD DS</t>
  </si>
  <si>
    <t>48 tpi DD SS</t>
  </si>
  <si>
    <t>2 tracks</t>
  </si>
  <si>
    <t>dir entries</t>
  </si>
  <si>
    <t>360k</t>
  </si>
  <si>
    <t>800k</t>
  </si>
  <si>
    <t>First Data FCB</t>
  </si>
  <si>
    <t>ALB</t>
  </si>
  <si>
    <t>Trrack size</t>
  </si>
  <si>
    <t>BIOS.ASM Start</t>
  </si>
  <si>
    <t># ALB</t>
  </si>
  <si>
    <t>DPB ALB</t>
  </si>
  <si>
    <t>z100 dpb</t>
  </si>
  <si>
    <t>a</t>
  </si>
  <si>
    <t>c 320</t>
  </si>
  <si>
    <t>0F</t>
  </si>
  <si>
    <t>9B</t>
  </si>
  <si>
    <t>1F</t>
  </si>
  <si>
    <t>BA</t>
  </si>
  <si>
    <t>Max ALB</t>
  </si>
  <si>
    <t>Max DIR Entries</t>
  </si>
  <si>
    <t>Tracks before Dir</t>
  </si>
  <si>
    <t>SPT (128 bytes)</t>
  </si>
  <si>
    <t>LLL Format</t>
  </si>
  <si>
    <t>RC2014</t>
  </si>
  <si>
    <t>H-37 800k</t>
  </si>
  <si>
    <t>DIR Start</t>
  </si>
  <si>
    <t>Sec Size</t>
  </si>
  <si>
    <t>Hd</t>
  </si>
  <si>
    <t>First File ALB</t>
  </si>
  <si>
    <t>Reserved Trks</t>
  </si>
  <si>
    <t>1st ALB</t>
  </si>
  <si>
    <t>Track Cnt</t>
  </si>
  <si>
    <t>Track Size</t>
  </si>
  <si>
    <t>Dir ALB Start</t>
  </si>
  <si>
    <t>Dir ALB Last</t>
  </si>
  <si>
    <t>First File Offset</t>
  </si>
  <si>
    <t>ALB byte Size</t>
  </si>
  <si>
    <t>File ALB</t>
  </si>
  <si>
    <t>File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</si>
</sst>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1" fillId="0" borderId="0" xfId="0" applyFont="1"/>
    <xf numFmtId="11" fontId="0" fillId="0" borderId="0" xfId="0" quotePrefix="1" applyNumberFormat="1"/>
    <xf numFmtId="0" fontId="0" fillId="0" borderId="0" xfId="0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 wrapText="1"/>
    </xf>
    <xf numFmtId="0" fontId="0" fillId="0" borderId="1" xfId="0" applyBorder="1"/>
    <xf numFmtId="164" fontId="0" fillId="0" borderId="0" xfId="1" applyNumberFormat="1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0" fillId="0" borderId="2" xfId="0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0" borderId="0" xfId="0" applyFont="1" applyAlignment="1">
      <alignment horizontal="center" vertical="top" wrapText="1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2" xfId="0" applyBorder="1"/>
    <xf numFmtId="164" fontId="0" fillId="0" borderId="2" xfId="1" applyNumberFormat="1" applyFont="1" applyBorder="1" applyAlignment="1"/>
    <xf numFmtId="0" fontId="0" fillId="0" borderId="2" xfId="0" applyBorder="1" applyAlignment="1">
      <alignment horizontal="right" wrapText="1"/>
    </xf>
    <xf numFmtId="0" fontId="0" fillId="0" borderId="0" xfId="0" quotePrefix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1" fontId="0" fillId="0" borderId="0" xfId="0" quotePrefix="1" applyNumberFormat="1" applyAlignment="1">
      <alignment horizontal="right"/>
    </xf>
    <xf numFmtId="16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vertical="top" wrapText="1"/>
    </xf>
    <xf numFmtId="164" fontId="0" fillId="2" borderId="2" xfId="1" applyNumberFormat="1" applyFont="1" applyFill="1" applyBorder="1" applyAlignment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64" fontId="0" fillId="0" borderId="0" xfId="1" applyNumberFormat="1" applyFont="1" applyBorder="1" applyAlignment="1"/>
    <xf numFmtId="0" fontId="0" fillId="0" borderId="0" xfId="0" applyAlignment="1">
      <alignment horizontal="right" wrapText="1"/>
    </xf>
    <xf numFmtId="0" fontId="0" fillId="0" borderId="5" xfId="0" applyBorder="1"/>
    <xf numFmtId="0" fontId="0" fillId="0" borderId="0" xfId="0" applyBorder="1"/>
    <xf numFmtId="0" fontId="0" fillId="4" borderId="0" xfId="0" applyFill="1" applyAlignment="1">
      <alignment horizontal="right"/>
    </xf>
    <xf numFmtId="164" fontId="0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5308-E95C-4C8E-B654-EEA3EF3EA0BC}">
  <dimension ref="A1:AG176"/>
  <sheetViews>
    <sheetView topLeftCell="H26" workbookViewId="0">
      <selection activeCell="K80" sqref="K80"/>
    </sheetView>
  </sheetViews>
  <sheetFormatPr defaultRowHeight="15" x14ac:dyDescent="0.25"/>
  <cols>
    <col min="4" max="4" width="12.28515625" bestFit="1" customWidth="1"/>
    <col min="8" max="8" width="17.42578125" customWidth="1"/>
    <col min="10" max="10" width="12.28515625" customWidth="1"/>
    <col min="15" max="15" width="7.42578125" bestFit="1" customWidth="1"/>
    <col min="18" max="18" width="10.28515625" bestFit="1" customWidth="1"/>
    <col min="19" max="19" width="10.28515625" customWidth="1"/>
  </cols>
  <sheetData>
    <row r="1" spans="1:25" x14ac:dyDescent="0.25">
      <c r="D1" t="s">
        <v>7</v>
      </c>
    </row>
    <row r="2" spans="1:25" s="1" customFormat="1" ht="45" x14ac:dyDescent="0.25">
      <c r="D2" s="1" t="s">
        <v>0</v>
      </c>
      <c r="E2" s="1" t="s">
        <v>1</v>
      </c>
      <c r="G2" s="1" t="s">
        <v>6</v>
      </c>
      <c r="H2" s="1" t="s">
        <v>2</v>
      </c>
      <c r="I2" s="1">
        <v>7680</v>
      </c>
      <c r="L2" s="1" t="s">
        <v>9</v>
      </c>
      <c r="M2" s="1" t="s">
        <v>10</v>
      </c>
      <c r="N2" s="1" t="s">
        <v>8</v>
      </c>
      <c r="O2" s="1" t="s">
        <v>3</v>
      </c>
      <c r="Q2" s="1" t="s">
        <v>6</v>
      </c>
      <c r="R2" s="1" t="s">
        <v>1</v>
      </c>
      <c r="S2" s="1" t="s">
        <v>5</v>
      </c>
      <c r="T2" s="3" t="s">
        <v>3</v>
      </c>
      <c r="W2" s="1" t="s">
        <v>13</v>
      </c>
      <c r="X2" s="1" t="s">
        <v>1</v>
      </c>
      <c r="Y2" s="1" t="s">
        <v>0</v>
      </c>
    </row>
    <row r="3" spans="1:25" x14ac:dyDescent="0.25">
      <c r="A3">
        <v>0</v>
      </c>
      <c r="B3">
        <v>0</v>
      </c>
      <c r="D3">
        <v>0</v>
      </c>
      <c r="E3">
        <v>0</v>
      </c>
      <c r="G3">
        <v>0</v>
      </c>
      <c r="H3">
        <v>0</v>
      </c>
      <c r="I3" s="8" t="str">
        <f>DEC2HEX(I$2+H3*256)</f>
        <v>1E00</v>
      </c>
      <c r="L3">
        <v>0</v>
      </c>
      <c r="M3">
        <v>0</v>
      </c>
      <c r="N3">
        <v>1</v>
      </c>
      <c r="O3">
        <v>3</v>
      </c>
      <c r="Q3">
        <v>0</v>
      </c>
      <c r="R3">
        <v>0</v>
      </c>
      <c r="S3">
        <f>R3+1</f>
        <v>1</v>
      </c>
      <c r="T3">
        <v>8</v>
      </c>
      <c r="U3">
        <v>1</v>
      </c>
      <c r="W3">
        <v>8</v>
      </c>
      <c r="X3">
        <v>0</v>
      </c>
      <c r="Y3">
        <v>7</v>
      </c>
    </row>
    <row r="4" spans="1:25" x14ac:dyDescent="0.25">
      <c r="A4">
        <v>4</v>
      </c>
      <c r="B4">
        <v>1</v>
      </c>
      <c r="D4">
        <v>5</v>
      </c>
      <c r="E4">
        <v>1</v>
      </c>
      <c r="G4">
        <v>1</v>
      </c>
      <c r="H4">
        <v>4</v>
      </c>
      <c r="I4" s="8" t="str">
        <f t="shared" ref="I4:I12" si="0">DEC2HEX(I$2+H4*256)</f>
        <v>2200</v>
      </c>
      <c r="L4">
        <v>1</v>
      </c>
      <c r="M4">
        <v>3</v>
      </c>
      <c r="N4">
        <v>4</v>
      </c>
      <c r="O4">
        <v>5</v>
      </c>
      <c r="Q4">
        <v>1</v>
      </c>
      <c r="R4">
        <v>6</v>
      </c>
      <c r="S4">
        <f t="shared" ref="S4:S20" si="1">R4+1</f>
        <v>7</v>
      </c>
      <c r="T4">
        <v>11</v>
      </c>
      <c r="U4">
        <v>4</v>
      </c>
      <c r="W4">
        <v>14</v>
      </c>
      <c r="X4">
        <v>1</v>
      </c>
      <c r="Y4">
        <v>10</v>
      </c>
    </row>
    <row r="5" spans="1:25" x14ac:dyDescent="0.25">
      <c r="A5">
        <v>8</v>
      </c>
      <c r="B5">
        <v>2</v>
      </c>
      <c r="D5">
        <v>3</v>
      </c>
      <c r="E5">
        <v>2</v>
      </c>
      <c r="G5">
        <v>2</v>
      </c>
      <c r="H5">
        <v>8</v>
      </c>
      <c r="I5" s="8" t="str">
        <f t="shared" si="0"/>
        <v>2600</v>
      </c>
      <c r="L5">
        <v>2</v>
      </c>
      <c r="M5">
        <v>1</v>
      </c>
      <c r="N5">
        <v>2</v>
      </c>
      <c r="O5">
        <v>2</v>
      </c>
      <c r="Q5">
        <v>2</v>
      </c>
      <c r="R5">
        <v>12</v>
      </c>
      <c r="S5">
        <f t="shared" si="1"/>
        <v>13</v>
      </c>
      <c r="T5">
        <v>14</v>
      </c>
      <c r="U5">
        <v>7</v>
      </c>
      <c r="W5">
        <v>2</v>
      </c>
      <c r="X5">
        <v>2</v>
      </c>
      <c r="Y5">
        <v>13</v>
      </c>
    </row>
    <row r="6" spans="1:25" x14ac:dyDescent="0.25">
      <c r="A6">
        <v>2</v>
      </c>
      <c r="B6">
        <v>3</v>
      </c>
      <c r="D6">
        <v>8</v>
      </c>
      <c r="E6">
        <v>3</v>
      </c>
      <c r="G6">
        <v>3</v>
      </c>
      <c r="H6">
        <v>2</v>
      </c>
      <c r="I6" s="8" t="str">
        <f t="shared" si="0"/>
        <v>2000</v>
      </c>
      <c r="L6">
        <v>3</v>
      </c>
      <c r="M6">
        <v>4</v>
      </c>
      <c r="N6">
        <v>5</v>
      </c>
      <c r="O6">
        <v>4</v>
      </c>
      <c r="Q6">
        <v>3</v>
      </c>
      <c r="R6">
        <v>1</v>
      </c>
      <c r="S6">
        <f t="shared" si="1"/>
        <v>2</v>
      </c>
      <c r="T6">
        <v>17</v>
      </c>
      <c r="U6">
        <v>10</v>
      </c>
      <c r="W6">
        <v>9</v>
      </c>
      <c r="X6">
        <v>3</v>
      </c>
      <c r="Y6">
        <v>16</v>
      </c>
    </row>
    <row r="7" spans="1:25" x14ac:dyDescent="0.25">
      <c r="A7">
        <v>6</v>
      </c>
      <c r="B7">
        <v>4</v>
      </c>
      <c r="D7">
        <v>1</v>
      </c>
      <c r="E7">
        <v>4</v>
      </c>
      <c r="G7">
        <v>4</v>
      </c>
      <c r="H7">
        <v>6</v>
      </c>
      <c r="I7" s="8" t="str">
        <f t="shared" si="0"/>
        <v>2400</v>
      </c>
      <c r="L7">
        <v>4</v>
      </c>
      <c r="M7">
        <v>2</v>
      </c>
      <c r="N7">
        <v>3</v>
      </c>
      <c r="O7">
        <v>1</v>
      </c>
      <c r="Q7">
        <v>4</v>
      </c>
      <c r="R7">
        <v>7</v>
      </c>
      <c r="S7">
        <f t="shared" si="1"/>
        <v>8</v>
      </c>
      <c r="T7">
        <v>3</v>
      </c>
      <c r="U7">
        <v>13</v>
      </c>
      <c r="W7">
        <v>15</v>
      </c>
      <c r="X7">
        <v>4</v>
      </c>
      <c r="Y7">
        <v>2</v>
      </c>
    </row>
    <row r="8" spans="1:25" x14ac:dyDescent="0.25">
      <c r="A8">
        <v>1</v>
      </c>
      <c r="B8">
        <v>5</v>
      </c>
      <c r="D8">
        <v>6</v>
      </c>
      <c r="E8">
        <v>5</v>
      </c>
      <c r="G8">
        <v>5</v>
      </c>
      <c r="H8">
        <v>1</v>
      </c>
      <c r="I8" s="8" t="str">
        <f t="shared" si="0"/>
        <v>1F00</v>
      </c>
      <c r="Q8">
        <v>5</v>
      </c>
      <c r="R8">
        <v>13</v>
      </c>
      <c r="S8">
        <f t="shared" si="1"/>
        <v>14</v>
      </c>
      <c r="T8">
        <v>6</v>
      </c>
      <c r="U8">
        <v>16</v>
      </c>
      <c r="W8">
        <v>3</v>
      </c>
      <c r="X8">
        <v>5</v>
      </c>
      <c r="Y8">
        <v>5</v>
      </c>
    </row>
    <row r="9" spans="1:25" x14ac:dyDescent="0.25">
      <c r="A9">
        <v>5</v>
      </c>
      <c r="B9">
        <v>6</v>
      </c>
      <c r="D9">
        <v>4</v>
      </c>
      <c r="E9">
        <v>6</v>
      </c>
      <c r="G9">
        <v>6</v>
      </c>
      <c r="H9">
        <v>5</v>
      </c>
      <c r="I9" s="8" t="str">
        <f t="shared" si="0"/>
        <v>2300</v>
      </c>
      <c r="Q9">
        <v>6</v>
      </c>
      <c r="R9">
        <v>2</v>
      </c>
      <c r="S9">
        <f t="shared" si="1"/>
        <v>3</v>
      </c>
      <c r="T9">
        <v>9</v>
      </c>
      <c r="U9">
        <v>2</v>
      </c>
      <c r="W9">
        <v>10</v>
      </c>
      <c r="X9">
        <v>6</v>
      </c>
      <c r="Y9">
        <v>8</v>
      </c>
    </row>
    <row r="10" spans="1:25" ht="30" x14ac:dyDescent="0.25">
      <c r="A10">
        <v>9</v>
      </c>
      <c r="B10">
        <v>7</v>
      </c>
      <c r="D10">
        <v>9</v>
      </c>
      <c r="E10">
        <v>7</v>
      </c>
      <c r="G10">
        <v>7</v>
      </c>
      <c r="H10">
        <v>9</v>
      </c>
      <c r="I10" s="8" t="str">
        <f t="shared" si="0"/>
        <v>2700</v>
      </c>
      <c r="M10" s="1" t="s">
        <v>9</v>
      </c>
      <c r="N10" s="1" t="s">
        <v>12</v>
      </c>
      <c r="O10" s="1" t="s">
        <v>11</v>
      </c>
      <c r="Q10">
        <v>7</v>
      </c>
      <c r="R10">
        <v>8</v>
      </c>
      <c r="S10">
        <f t="shared" si="1"/>
        <v>9</v>
      </c>
      <c r="T10">
        <v>12</v>
      </c>
      <c r="U10">
        <v>5</v>
      </c>
      <c r="W10">
        <v>16</v>
      </c>
      <c r="X10">
        <v>7</v>
      </c>
      <c r="Y10">
        <v>11</v>
      </c>
    </row>
    <row r="11" spans="1:25" x14ac:dyDescent="0.25">
      <c r="A11">
        <v>3</v>
      </c>
      <c r="B11">
        <v>8</v>
      </c>
      <c r="D11">
        <v>2</v>
      </c>
      <c r="E11">
        <v>8</v>
      </c>
      <c r="G11">
        <v>8</v>
      </c>
      <c r="H11">
        <v>3</v>
      </c>
      <c r="I11" s="8" t="str">
        <f t="shared" si="0"/>
        <v>2100</v>
      </c>
      <c r="M11">
        <v>1</v>
      </c>
      <c r="N11">
        <v>1</v>
      </c>
      <c r="O11">
        <v>1</v>
      </c>
      <c r="Q11">
        <v>8</v>
      </c>
      <c r="R11">
        <v>14</v>
      </c>
      <c r="S11">
        <f t="shared" si="1"/>
        <v>15</v>
      </c>
      <c r="T11">
        <v>15</v>
      </c>
      <c r="U11">
        <v>8</v>
      </c>
      <c r="W11">
        <v>4</v>
      </c>
      <c r="X11">
        <v>8</v>
      </c>
      <c r="Y11">
        <v>14</v>
      </c>
    </row>
    <row r="12" spans="1:25" x14ac:dyDescent="0.25">
      <c r="A12">
        <v>7</v>
      </c>
      <c r="B12">
        <v>9</v>
      </c>
      <c r="D12">
        <v>7</v>
      </c>
      <c r="E12">
        <v>9</v>
      </c>
      <c r="G12">
        <v>9</v>
      </c>
      <c r="H12">
        <v>7</v>
      </c>
      <c r="I12" s="8" t="str">
        <f t="shared" si="0"/>
        <v>2500</v>
      </c>
      <c r="M12">
        <v>2</v>
      </c>
      <c r="N12">
        <v>3</v>
      </c>
      <c r="O12">
        <v>3</v>
      </c>
      <c r="Q12">
        <v>9</v>
      </c>
      <c r="R12">
        <v>3</v>
      </c>
      <c r="S12">
        <f t="shared" si="1"/>
        <v>4</v>
      </c>
      <c r="T12">
        <v>18</v>
      </c>
      <c r="U12">
        <v>11</v>
      </c>
      <c r="W12">
        <v>11</v>
      </c>
      <c r="X12">
        <v>9</v>
      </c>
      <c r="Y12">
        <v>17</v>
      </c>
    </row>
    <row r="13" spans="1:25" x14ac:dyDescent="0.25">
      <c r="M13">
        <v>3</v>
      </c>
      <c r="N13">
        <v>5</v>
      </c>
      <c r="O13">
        <v>5</v>
      </c>
      <c r="Q13">
        <v>10</v>
      </c>
      <c r="R13">
        <v>9</v>
      </c>
      <c r="S13">
        <f t="shared" si="1"/>
        <v>10</v>
      </c>
      <c r="T13" s="2">
        <v>1</v>
      </c>
      <c r="U13">
        <v>14</v>
      </c>
      <c r="W13">
        <v>17</v>
      </c>
      <c r="X13">
        <v>10</v>
      </c>
      <c r="Y13">
        <v>0</v>
      </c>
    </row>
    <row r="14" spans="1:25" x14ac:dyDescent="0.25">
      <c r="M14">
        <v>4</v>
      </c>
      <c r="N14">
        <v>2</v>
      </c>
      <c r="O14">
        <v>2</v>
      </c>
      <c r="Q14">
        <v>11</v>
      </c>
      <c r="R14">
        <v>15</v>
      </c>
      <c r="S14">
        <f t="shared" si="1"/>
        <v>16</v>
      </c>
      <c r="T14">
        <v>4</v>
      </c>
      <c r="U14">
        <v>17</v>
      </c>
      <c r="W14">
        <v>5</v>
      </c>
      <c r="X14">
        <v>11</v>
      </c>
      <c r="Y14">
        <v>3</v>
      </c>
    </row>
    <row r="15" spans="1:25" x14ac:dyDescent="0.25">
      <c r="M15">
        <v>5</v>
      </c>
      <c r="N15">
        <v>4</v>
      </c>
      <c r="O15">
        <v>4</v>
      </c>
      <c r="Q15">
        <v>12</v>
      </c>
      <c r="R15">
        <v>4</v>
      </c>
      <c r="S15">
        <f t="shared" si="1"/>
        <v>5</v>
      </c>
      <c r="T15">
        <v>7</v>
      </c>
      <c r="U15">
        <v>3</v>
      </c>
      <c r="W15">
        <v>12</v>
      </c>
      <c r="X15">
        <v>12</v>
      </c>
      <c r="Y15">
        <v>6</v>
      </c>
    </row>
    <row r="16" spans="1:25" x14ac:dyDescent="0.25">
      <c r="Q16">
        <v>13</v>
      </c>
      <c r="R16">
        <v>10</v>
      </c>
      <c r="S16">
        <f t="shared" si="1"/>
        <v>11</v>
      </c>
      <c r="T16">
        <v>10</v>
      </c>
      <c r="U16">
        <v>6</v>
      </c>
      <c r="W16">
        <v>0</v>
      </c>
      <c r="X16">
        <v>13</v>
      </c>
      <c r="Y16">
        <v>9</v>
      </c>
    </row>
    <row r="17" spans="1:25" x14ac:dyDescent="0.25">
      <c r="Q17">
        <v>14</v>
      </c>
      <c r="R17">
        <v>16</v>
      </c>
      <c r="S17">
        <f t="shared" si="1"/>
        <v>17</v>
      </c>
      <c r="T17">
        <v>13</v>
      </c>
      <c r="U17">
        <v>9</v>
      </c>
      <c r="W17">
        <v>6</v>
      </c>
      <c r="X17">
        <v>14</v>
      </c>
      <c r="Y17">
        <v>12</v>
      </c>
    </row>
    <row r="18" spans="1:25" x14ac:dyDescent="0.25">
      <c r="J18" t="s">
        <v>4</v>
      </c>
      <c r="K18">
        <v>1474560</v>
      </c>
      <c r="Q18">
        <v>15</v>
      </c>
      <c r="R18">
        <v>5</v>
      </c>
      <c r="S18">
        <f t="shared" si="1"/>
        <v>6</v>
      </c>
      <c r="T18">
        <v>16</v>
      </c>
      <c r="U18">
        <v>12</v>
      </c>
      <c r="W18">
        <v>13</v>
      </c>
      <c r="X18">
        <v>15</v>
      </c>
      <c r="Y18">
        <v>15</v>
      </c>
    </row>
    <row r="19" spans="1:25" x14ac:dyDescent="0.25">
      <c r="Q19">
        <v>16</v>
      </c>
      <c r="R19">
        <v>12</v>
      </c>
      <c r="S19">
        <f t="shared" si="1"/>
        <v>13</v>
      </c>
      <c r="T19">
        <v>2</v>
      </c>
      <c r="U19">
        <v>15</v>
      </c>
      <c r="W19">
        <v>1</v>
      </c>
      <c r="X19">
        <v>16</v>
      </c>
      <c r="Y19">
        <v>1</v>
      </c>
    </row>
    <row r="20" spans="1:25" x14ac:dyDescent="0.25">
      <c r="Q20">
        <v>17</v>
      </c>
      <c r="R20">
        <v>17</v>
      </c>
      <c r="S20">
        <f t="shared" si="1"/>
        <v>18</v>
      </c>
      <c r="T20">
        <v>5</v>
      </c>
      <c r="U20">
        <v>18</v>
      </c>
      <c r="W20">
        <v>7</v>
      </c>
      <c r="X20">
        <v>17</v>
      </c>
      <c r="Y20">
        <v>4</v>
      </c>
    </row>
    <row r="21" spans="1:25" x14ac:dyDescent="0.25">
      <c r="J21">
        <v>18432</v>
      </c>
      <c r="K21" t="str">
        <f>DEC2HEX(J21)</f>
        <v>4800</v>
      </c>
    </row>
    <row r="22" spans="1:25" x14ac:dyDescent="0.25">
      <c r="F22" t="s">
        <v>15</v>
      </c>
      <c r="G22" t="s">
        <v>14</v>
      </c>
      <c r="H22" t="s">
        <v>16</v>
      </c>
      <c r="I22" s="5" t="s">
        <v>15</v>
      </c>
      <c r="P22" t="s">
        <v>15</v>
      </c>
      <c r="Q22" t="s">
        <v>14</v>
      </c>
      <c r="U22" s="4" t="s">
        <v>14</v>
      </c>
      <c r="V22" s="4" t="s">
        <v>15</v>
      </c>
    </row>
    <row r="23" spans="1:25" x14ac:dyDescent="0.25">
      <c r="A23">
        <v>8</v>
      </c>
      <c r="B23">
        <v>4800</v>
      </c>
      <c r="D23">
        <v>0</v>
      </c>
      <c r="E23" s="2">
        <v>1</v>
      </c>
      <c r="F23">
        <v>1</v>
      </c>
      <c r="G23">
        <v>8</v>
      </c>
      <c r="H23">
        <v>1</v>
      </c>
      <c r="I23">
        <v>10</v>
      </c>
      <c r="J23">
        <f>J$21+I23*512</f>
        <v>23552</v>
      </c>
      <c r="K23" t="str">
        <f t="shared" ref="K23:K40" si="2">DEC2HEX(J23)</f>
        <v>5C00</v>
      </c>
      <c r="L23">
        <v>1</v>
      </c>
      <c r="P23">
        <v>8</v>
      </c>
      <c r="Q23">
        <v>0</v>
      </c>
      <c r="R23">
        <v>8</v>
      </c>
      <c r="S23">
        <v>8</v>
      </c>
      <c r="U23">
        <v>0</v>
      </c>
      <c r="V23">
        <v>8</v>
      </c>
    </row>
    <row r="24" spans="1:25" x14ac:dyDescent="0.25">
      <c r="B24" s="6" t="s">
        <v>17</v>
      </c>
      <c r="C24" t="s">
        <v>18</v>
      </c>
      <c r="D24">
        <v>4</v>
      </c>
      <c r="E24">
        <v>4</v>
      </c>
      <c r="F24">
        <v>7</v>
      </c>
      <c r="G24">
        <v>11</v>
      </c>
      <c r="H24">
        <v>2</v>
      </c>
      <c r="I24">
        <v>16</v>
      </c>
      <c r="J24">
        <f t="shared" ref="J24:J40" si="3">J$21+I24*512</f>
        <v>26624</v>
      </c>
      <c r="K24" t="str">
        <f t="shared" si="2"/>
        <v>6800</v>
      </c>
      <c r="L24">
        <v>2</v>
      </c>
      <c r="P24">
        <v>11</v>
      </c>
      <c r="Q24">
        <v>1</v>
      </c>
      <c r="R24">
        <v>11</v>
      </c>
      <c r="S24">
        <v>14</v>
      </c>
      <c r="U24">
        <v>1</v>
      </c>
      <c r="V24">
        <v>14</v>
      </c>
    </row>
    <row r="25" spans="1:25" x14ac:dyDescent="0.25">
      <c r="D25">
        <v>8</v>
      </c>
      <c r="E25">
        <v>7</v>
      </c>
      <c r="F25">
        <v>13</v>
      </c>
      <c r="G25">
        <v>14</v>
      </c>
      <c r="H25">
        <v>3</v>
      </c>
      <c r="I25">
        <v>4</v>
      </c>
      <c r="J25">
        <f t="shared" si="3"/>
        <v>20480</v>
      </c>
      <c r="K25" t="str">
        <f t="shared" si="2"/>
        <v>5000</v>
      </c>
      <c r="L25">
        <v>3</v>
      </c>
      <c r="P25">
        <v>14</v>
      </c>
      <c r="Q25">
        <v>2</v>
      </c>
      <c r="R25">
        <v>14</v>
      </c>
      <c r="S25">
        <v>2</v>
      </c>
      <c r="U25">
        <v>2</v>
      </c>
      <c r="V25">
        <v>2</v>
      </c>
    </row>
    <row r="26" spans="1:25" x14ac:dyDescent="0.25">
      <c r="D26">
        <v>12</v>
      </c>
      <c r="E26">
        <v>10</v>
      </c>
      <c r="F26">
        <v>2</v>
      </c>
      <c r="G26">
        <v>17</v>
      </c>
      <c r="H26">
        <v>4</v>
      </c>
      <c r="I26">
        <v>11</v>
      </c>
      <c r="J26">
        <f t="shared" si="3"/>
        <v>24064</v>
      </c>
      <c r="K26" t="str">
        <f t="shared" si="2"/>
        <v>5E00</v>
      </c>
      <c r="L26">
        <v>4</v>
      </c>
      <c r="P26">
        <v>17</v>
      </c>
      <c r="Q26">
        <v>3</v>
      </c>
      <c r="R26">
        <v>17</v>
      </c>
      <c r="S26">
        <v>9</v>
      </c>
      <c r="U26">
        <v>3</v>
      </c>
      <c r="V26">
        <v>9</v>
      </c>
    </row>
    <row r="27" spans="1:25" x14ac:dyDescent="0.25">
      <c r="D27">
        <v>16</v>
      </c>
      <c r="E27">
        <v>13</v>
      </c>
      <c r="F27">
        <v>8</v>
      </c>
      <c r="G27">
        <v>3</v>
      </c>
      <c r="H27">
        <v>5</v>
      </c>
      <c r="I27">
        <v>17</v>
      </c>
      <c r="J27">
        <f t="shared" si="3"/>
        <v>27136</v>
      </c>
      <c r="K27" t="str">
        <f t="shared" si="2"/>
        <v>6A00</v>
      </c>
      <c r="L27">
        <v>5</v>
      </c>
      <c r="P27">
        <v>3</v>
      </c>
      <c r="Q27">
        <v>4</v>
      </c>
      <c r="R27">
        <v>3</v>
      </c>
      <c r="S27">
        <v>15</v>
      </c>
      <c r="U27">
        <v>4</v>
      </c>
      <c r="V27">
        <v>15</v>
      </c>
    </row>
    <row r="28" spans="1:25" x14ac:dyDescent="0.25">
      <c r="D28">
        <v>20</v>
      </c>
      <c r="E28">
        <v>16</v>
      </c>
      <c r="F28">
        <v>14</v>
      </c>
      <c r="G28">
        <v>6</v>
      </c>
      <c r="H28">
        <v>6</v>
      </c>
      <c r="I28">
        <v>5</v>
      </c>
      <c r="J28">
        <f t="shared" si="3"/>
        <v>20992</v>
      </c>
      <c r="K28" t="str">
        <f t="shared" si="2"/>
        <v>5200</v>
      </c>
      <c r="L28">
        <v>6</v>
      </c>
      <c r="P28">
        <v>6</v>
      </c>
      <c r="Q28">
        <v>5</v>
      </c>
      <c r="R28">
        <v>6</v>
      </c>
      <c r="S28">
        <v>3</v>
      </c>
      <c r="U28">
        <v>5</v>
      </c>
      <c r="V28">
        <v>3</v>
      </c>
    </row>
    <row r="29" spans="1:25" x14ac:dyDescent="0.25">
      <c r="D29">
        <v>24</v>
      </c>
      <c r="E29">
        <v>2</v>
      </c>
      <c r="F29">
        <v>3</v>
      </c>
      <c r="G29">
        <v>9</v>
      </c>
      <c r="H29">
        <v>7</v>
      </c>
      <c r="I29">
        <v>12</v>
      </c>
      <c r="J29">
        <f t="shared" si="3"/>
        <v>24576</v>
      </c>
      <c r="K29" t="str">
        <f t="shared" si="2"/>
        <v>6000</v>
      </c>
      <c r="L29">
        <v>7</v>
      </c>
      <c r="P29">
        <v>9</v>
      </c>
      <c r="Q29">
        <v>6</v>
      </c>
      <c r="R29">
        <v>9</v>
      </c>
      <c r="S29">
        <v>10</v>
      </c>
      <c r="U29">
        <v>6</v>
      </c>
      <c r="V29">
        <v>10</v>
      </c>
    </row>
    <row r="30" spans="1:25" x14ac:dyDescent="0.25">
      <c r="D30">
        <v>28</v>
      </c>
      <c r="E30">
        <v>5</v>
      </c>
      <c r="F30">
        <v>9</v>
      </c>
      <c r="G30">
        <v>12</v>
      </c>
      <c r="H30">
        <v>8</v>
      </c>
      <c r="I30">
        <v>0</v>
      </c>
      <c r="J30">
        <f t="shared" si="3"/>
        <v>18432</v>
      </c>
      <c r="K30" t="str">
        <f t="shared" si="2"/>
        <v>4800</v>
      </c>
      <c r="L30">
        <v>8</v>
      </c>
      <c r="P30">
        <v>12</v>
      </c>
      <c r="Q30">
        <v>7</v>
      </c>
      <c r="R30">
        <v>12</v>
      </c>
      <c r="S30">
        <v>16</v>
      </c>
      <c r="U30">
        <v>7</v>
      </c>
      <c r="V30">
        <v>16</v>
      </c>
    </row>
    <row r="31" spans="1:25" x14ac:dyDescent="0.25">
      <c r="D31">
        <v>32</v>
      </c>
      <c r="E31">
        <v>8</v>
      </c>
      <c r="F31">
        <v>15</v>
      </c>
      <c r="G31">
        <v>15</v>
      </c>
      <c r="H31">
        <v>9</v>
      </c>
      <c r="I31">
        <v>6</v>
      </c>
      <c r="J31">
        <f t="shared" si="3"/>
        <v>21504</v>
      </c>
      <c r="K31" t="str">
        <f t="shared" si="2"/>
        <v>5400</v>
      </c>
      <c r="L31">
        <v>9</v>
      </c>
      <c r="P31">
        <v>15</v>
      </c>
      <c r="Q31">
        <v>8</v>
      </c>
      <c r="R31">
        <v>15</v>
      </c>
      <c r="S31">
        <v>4</v>
      </c>
      <c r="U31">
        <v>8</v>
      </c>
      <c r="V31">
        <v>4</v>
      </c>
    </row>
    <row r="32" spans="1:25" x14ac:dyDescent="0.25">
      <c r="E32">
        <v>11</v>
      </c>
      <c r="F32">
        <v>4</v>
      </c>
      <c r="G32">
        <v>18</v>
      </c>
      <c r="H32">
        <v>10</v>
      </c>
      <c r="I32">
        <v>13</v>
      </c>
      <c r="J32">
        <f t="shared" si="3"/>
        <v>25088</v>
      </c>
      <c r="K32" t="str">
        <f t="shared" si="2"/>
        <v>6200</v>
      </c>
      <c r="L32">
        <v>10</v>
      </c>
      <c r="P32">
        <v>18</v>
      </c>
      <c r="Q32">
        <v>9</v>
      </c>
      <c r="R32">
        <v>18</v>
      </c>
      <c r="S32">
        <v>11</v>
      </c>
      <c r="U32">
        <v>9</v>
      </c>
      <c r="V32">
        <v>11</v>
      </c>
    </row>
    <row r="33" spans="2:22" x14ac:dyDescent="0.25">
      <c r="E33">
        <v>14</v>
      </c>
      <c r="F33">
        <v>10</v>
      </c>
      <c r="G33" s="2">
        <v>1</v>
      </c>
      <c r="H33">
        <v>11</v>
      </c>
      <c r="I33">
        <v>1</v>
      </c>
      <c r="J33">
        <f t="shared" si="3"/>
        <v>18944</v>
      </c>
      <c r="K33" t="str">
        <f t="shared" si="2"/>
        <v>4A00</v>
      </c>
      <c r="L33">
        <v>11</v>
      </c>
      <c r="P33">
        <v>1</v>
      </c>
      <c r="Q33">
        <v>10</v>
      </c>
      <c r="R33" s="2">
        <v>1</v>
      </c>
      <c r="S33">
        <v>17</v>
      </c>
      <c r="U33">
        <v>10</v>
      </c>
      <c r="V33">
        <v>17</v>
      </c>
    </row>
    <row r="34" spans="2:22" x14ac:dyDescent="0.25">
      <c r="E34">
        <v>17</v>
      </c>
      <c r="F34">
        <v>16</v>
      </c>
      <c r="G34">
        <v>4</v>
      </c>
      <c r="H34">
        <v>12</v>
      </c>
      <c r="I34">
        <v>7</v>
      </c>
      <c r="J34">
        <f t="shared" si="3"/>
        <v>22016</v>
      </c>
      <c r="K34" t="str">
        <f t="shared" si="2"/>
        <v>5600</v>
      </c>
      <c r="L34">
        <v>12</v>
      </c>
      <c r="P34">
        <v>4</v>
      </c>
      <c r="Q34">
        <v>11</v>
      </c>
      <c r="R34">
        <v>4</v>
      </c>
      <c r="S34">
        <v>5</v>
      </c>
      <c r="U34">
        <v>11</v>
      </c>
      <c r="V34">
        <v>5</v>
      </c>
    </row>
    <row r="35" spans="2:22" x14ac:dyDescent="0.25">
      <c r="E35">
        <v>3</v>
      </c>
      <c r="F35">
        <v>5</v>
      </c>
      <c r="G35">
        <v>7</v>
      </c>
      <c r="H35">
        <v>13</v>
      </c>
      <c r="I35">
        <v>14</v>
      </c>
      <c r="J35">
        <f t="shared" si="3"/>
        <v>25600</v>
      </c>
      <c r="K35" t="str">
        <f t="shared" si="2"/>
        <v>6400</v>
      </c>
      <c r="L35">
        <v>13</v>
      </c>
      <c r="P35">
        <v>7</v>
      </c>
      <c r="Q35">
        <v>12</v>
      </c>
      <c r="R35">
        <v>7</v>
      </c>
      <c r="S35">
        <v>12</v>
      </c>
      <c r="U35">
        <v>12</v>
      </c>
      <c r="V35">
        <v>12</v>
      </c>
    </row>
    <row r="36" spans="2:22" x14ac:dyDescent="0.25">
      <c r="E36">
        <v>6</v>
      </c>
      <c r="F36">
        <v>11</v>
      </c>
      <c r="G36">
        <v>10</v>
      </c>
      <c r="H36">
        <v>14</v>
      </c>
      <c r="I36">
        <v>2</v>
      </c>
      <c r="J36">
        <f t="shared" si="3"/>
        <v>19456</v>
      </c>
      <c r="K36" t="str">
        <f t="shared" si="2"/>
        <v>4C00</v>
      </c>
      <c r="L36">
        <v>14</v>
      </c>
      <c r="P36">
        <v>10</v>
      </c>
      <c r="Q36">
        <v>13</v>
      </c>
      <c r="R36">
        <v>10</v>
      </c>
      <c r="S36">
        <v>0</v>
      </c>
      <c r="U36">
        <v>13</v>
      </c>
      <c r="V36">
        <v>0</v>
      </c>
    </row>
    <row r="37" spans="2:22" x14ac:dyDescent="0.25">
      <c r="E37">
        <v>9</v>
      </c>
      <c r="F37">
        <v>17</v>
      </c>
      <c r="G37">
        <v>13</v>
      </c>
      <c r="H37">
        <v>15</v>
      </c>
      <c r="I37">
        <v>8</v>
      </c>
      <c r="J37">
        <f t="shared" si="3"/>
        <v>22528</v>
      </c>
      <c r="K37" t="str">
        <f t="shared" si="2"/>
        <v>5800</v>
      </c>
      <c r="L37">
        <v>15</v>
      </c>
      <c r="P37">
        <v>13</v>
      </c>
      <c r="Q37">
        <v>14</v>
      </c>
      <c r="R37">
        <v>13</v>
      </c>
      <c r="S37">
        <v>6</v>
      </c>
      <c r="U37">
        <v>14</v>
      </c>
      <c r="V37">
        <v>6</v>
      </c>
    </row>
    <row r="38" spans="2:22" x14ac:dyDescent="0.25">
      <c r="E38">
        <v>12</v>
      </c>
      <c r="F38">
        <v>6</v>
      </c>
      <c r="G38">
        <v>16</v>
      </c>
      <c r="H38">
        <v>16</v>
      </c>
      <c r="I38">
        <v>15</v>
      </c>
      <c r="J38">
        <f t="shared" si="3"/>
        <v>26112</v>
      </c>
      <c r="K38" t="str">
        <f t="shared" si="2"/>
        <v>6600</v>
      </c>
      <c r="L38">
        <v>16</v>
      </c>
      <c r="P38">
        <v>16</v>
      </c>
      <c r="Q38">
        <v>15</v>
      </c>
      <c r="R38">
        <v>16</v>
      </c>
      <c r="S38">
        <v>13</v>
      </c>
      <c r="U38">
        <v>15</v>
      </c>
      <c r="V38">
        <v>13</v>
      </c>
    </row>
    <row r="39" spans="2:22" x14ac:dyDescent="0.25">
      <c r="E39">
        <v>15</v>
      </c>
      <c r="F39">
        <v>13</v>
      </c>
      <c r="G39">
        <v>2</v>
      </c>
      <c r="H39">
        <v>17</v>
      </c>
      <c r="I39">
        <v>3</v>
      </c>
      <c r="J39">
        <f t="shared" si="3"/>
        <v>19968</v>
      </c>
      <c r="K39" t="str">
        <f t="shared" si="2"/>
        <v>4E00</v>
      </c>
      <c r="P39">
        <v>2</v>
      </c>
      <c r="Q39">
        <v>16</v>
      </c>
      <c r="R39">
        <v>2</v>
      </c>
      <c r="S39">
        <v>1</v>
      </c>
      <c r="U39">
        <v>16</v>
      </c>
      <c r="V39">
        <v>1</v>
      </c>
    </row>
    <row r="40" spans="2:22" x14ac:dyDescent="0.25">
      <c r="E40">
        <v>18</v>
      </c>
      <c r="F40">
        <v>18</v>
      </c>
      <c r="G40">
        <v>5</v>
      </c>
      <c r="H40">
        <v>18</v>
      </c>
      <c r="I40">
        <v>9</v>
      </c>
      <c r="J40">
        <f t="shared" si="3"/>
        <v>23040</v>
      </c>
      <c r="K40" t="str">
        <f t="shared" si="2"/>
        <v>5A00</v>
      </c>
      <c r="P40">
        <v>5</v>
      </c>
      <c r="Q40">
        <v>17</v>
      </c>
      <c r="R40">
        <v>5</v>
      </c>
      <c r="S40">
        <v>7</v>
      </c>
      <c r="U40">
        <v>17</v>
      </c>
      <c r="V40">
        <v>7</v>
      </c>
    </row>
    <row r="42" spans="2:22" x14ac:dyDescent="0.25">
      <c r="K42" t="s">
        <v>65</v>
      </c>
      <c r="L42" t="s">
        <v>66</v>
      </c>
    </row>
    <row r="43" spans="2:22" x14ac:dyDescent="0.25">
      <c r="I43" t="s">
        <v>64</v>
      </c>
      <c r="J43">
        <f>18*512</f>
        <v>9216</v>
      </c>
      <c r="K43">
        <v>0</v>
      </c>
      <c r="L43" s="8" t="str">
        <f>DEC2HEX(J43)</f>
        <v>2400</v>
      </c>
    </row>
    <row r="44" spans="2:22" x14ac:dyDescent="0.25">
      <c r="J44">
        <f>J$43+J43</f>
        <v>18432</v>
      </c>
      <c r="K44" s="8" t="str">
        <f>L43</f>
        <v>2400</v>
      </c>
      <c r="L44" s="8" t="str">
        <f>DEC2HEX(J44)</f>
        <v>4800</v>
      </c>
    </row>
    <row r="45" spans="2:22" x14ac:dyDescent="0.25">
      <c r="H45" t="s">
        <v>67</v>
      </c>
      <c r="J45">
        <f t="shared" ref="J45:J46" si="4">J$43+J44</f>
        <v>27648</v>
      </c>
      <c r="K45" s="8" t="str">
        <f t="shared" ref="K45:K46" si="5">L44</f>
        <v>4800</v>
      </c>
      <c r="L45" s="8" t="str">
        <f>DEC2HEX(J45)</f>
        <v>6C00</v>
      </c>
    </row>
    <row r="46" spans="2:22" x14ac:dyDescent="0.25">
      <c r="B46">
        <v>4</v>
      </c>
      <c r="C46">
        <v>64</v>
      </c>
      <c r="E46">
        <v>8</v>
      </c>
      <c r="F46">
        <v>1024</v>
      </c>
      <c r="G46">
        <f>E46*F46</f>
        <v>8192</v>
      </c>
      <c r="H46">
        <f>G46/128</f>
        <v>64</v>
      </c>
      <c r="J46">
        <f t="shared" si="4"/>
        <v>36864</v>
      </c>
      <c r="K46" s="8" t="str">
        <f t="shared" si="5"/>
        <v>6C00</v>
      </c>
      <c r="L46" s="8" t="str">
        <f>DEC2HEX(J46)</f>
        <v>9000</v>
      </c>
    </row>
    <row r="47" spans="2:22" x14ac:dyDescent="0.25">
      <c r="E47">
        <v>4</v>
      </c>
      <c r="F47">
        <v>2048</v>
      </c>
      <c r="G47">
        <f>E47*F47</f>
        <v>8192</v>
      </c>
      <c r="H47">
        <f>G47/128</f>
        <v>64</v>
      </c>
    </row>
    <row r="48" spans="2:22" x14ac:dyDescent="0.25">
      <c r="G48">
        <v>18432</v>
      </c>
    </row>
    <row r="49" spans="1:33" x14ac:dyDescent="0.25">
      <c r="E49">
        <v>36</v>
      </c>
      <c r="F49">
        <f>E49*128</f>
        <v>4608</v>
      </c>
      <c r="G49">
        <f>F49+G48</f>
        <v>23040</v>
      </c>
      <c r="H49" t="str">
        <f t="shared" ref="H49" si="6">DEC2HEX(G49)</f>
        <v>5A00</v>
      </c>
      <c r="O49" t="s">
        <v>14</v>
      </c>
      <c r="P49">
        <v>1</v>
      </c>
      <c r="Q49">
        <v>2</v>
      </c>
      <c r="R49">
        <v>3</v>
      </c>
      <c r="S49">
        <v>4</v>
      </c>
      <c r="T49">
        <v>5</v>
      </c>
      <c r="U49">
        <v>6</v>
      </c>
      <c r="V49">
        <v>7</v>
      </c>
      <c r="W49">
        <v>8</v>
      </c>
      <c r="X49">
        <v>9</v>
      </c>
      <c r="Y49">
        <v>10</v>
      </c>
      <c r="Z49">
        <v>11</v>
      </c>
      <c r="AA49">
        <v>12</v>
      </c>
      <c r="AB49">
        <v>13</v>
      </c>
      <c r="AC49">
        <v>14</v>
      </c>
      <c r="AD49">
        <v>15</v>
      </c>
      <c r="AE49">
        <v>16</v>
      </c>
      <c r="AF49">
        <v>17</v>
      </c>
      <c r="AG49">
        <v>18</v>
      </c>
    </row>
    <row r="51" spans="1:33" x14ac:dyDescent="0.25">
      <c r="B51">
        <v>40</v>
      </c>
      <c r="C51">
        <v>128</v>
      </c>
      <c r="D51">
        <f>B51*C51</f>
        <v>5120</v>
      </c>
    </row>
    <row r="54" spans="1:33" x14ac:dyDescent="0.25">
      <c r="B54">
        <v>18432</v>
      </c>
    </row>
    <row r="55" spans="1:33" x14ac:dyDescent="0.25">
      <c r="A55">
        <v>40</v>
      </c>
      <c r="B55" s="10">
        <f>A55*128</f>
        <v>5120</v>
      </c>
    </row>
    <row r="56" spans="1:33" x14ac:dyDescent="0.25">
      <c r="B56">
        <f>SUM(B54:B55)</f>
        <v>23552</v>
      </c>
      <c r="C56" t="str">
        <f t="shared" ref="C56" si="7">DEC2HEX(B56)</f>
        <v>5C00</v>
      </c>
      <c r="K56" t="s">
        <v>14</v>
      </c>
      <c r="L56" t="s">
        <v>15</v>
      </c>
      <c r="N56" t="s">
        <v>57</v>
      </c>
    </row>
    <row r="57" spans="1:33" x14ac:dyDescent="0.25">
      <c r="K57">
        <v>8</v>
      </c>
      <c r="L57">
        <v>0</v>
      </c>
      <c r="M57" t="str">
        <f>DEC2HEX(L57*512)</f>
        <v>0</v>
      </c>
      <c r="N57">
        <f>(K57-1)*512</f>
        <v>3584</v>
      </c>
      <c r="O57" s="8" t="str">
        <f>DEC2HEX(N57)</f>
        <v>E00</v>
      </c>
    </row>
    <row r="58" spans="1:33" x14ac:dyDescent="0.25">
      <c r="K58">
        <v>11</v>
      </c>
      <c r="L58">
        <v>1</v>
      </c>
      <c r="M58" t="str">
        <f t="shared" ref="M58:M74" si="8">DEC2HEX(L58*512)</f>
        <v>200</v>
      </c>
      <c r="N58">
        <f t="shared" ref="N58:N74" si="9">(K58-1)*512</f>
        <v>5120</v>
      </c>
      <c r="O58" s="8" t="str">
        <f t="shared" ref="O58:O74" si="10">DEC2HEX(N58)</f>
        <v>1400</v>
      </c>
    </row>
    <row r="59" spans="1:33" x14ac:dyDescent="0.25">
      <c r="B59" t="s">
        <v>68</v>
      </c>
      <c r="C59" t="s">
        <v>70</v>
      </c>
      <c r="D59" t="s">
        <v>71</v>
      </c>
      <c r="E59" t="s">
        <v>72</v>
      </c>
      <c r="K59">
        <v>14</v>
      </c>
      <c r="L59">
        <v>2</v>
      </c>
      <c r="M59" t="str">
        <f t="shared" si="8"/>
        <v>400</v>
      </c>
      <c r="N59">
        <f t="shared" si="9"/>
        <v>6656</v>
      </c>
      <c r="O59" s="8" t="str">
        <f t="shared" si="10"/>
        <v>1A00</v>
      </c>
    </row>
    <row r="60" spans="1:33" x14ac:dyDescent="0.25">
      <c r="B60">
        <v>18432</v>
      </c>
      <c r="C60">
        <v>497</v>
      </c>
      <c r="D60" s="11">
        <f>C60*2048+B60</f>
        <v>1036288</v>
      </c>
      <c r="E60" t="str">
        <f>DEC2HEX(D60)</f>
        <v>FD000</v>
      </c>
      <c r="K60">
        <v>17</v>
      </c>
      <c r="L60">
        <v>3</v>
      </c>
      <c r="M60" t="str">
        <f t="shared" si="8"/>
        <v>600</v>
      </c>
      <c r="N60">
        <f t="shared" si="9"/>
        <v>8192</v>
      </c>
      <c r="O60" s="8" t="str">
        <f t="shared" si="10"/>
        <v>2000</v>
      </c>
    </row>
    <row r="61" spans="1:33" x14ac:dyDescent="0.25">
      <c r="K61">
        <v>3</v>
      </c>
      <c r="L61">
        <v>4</v>
      </c>
      <c r="M61" t="str">
        <f t="shared" si="8"/>
        <v>800</v>
      </c>
      <c r="N61">
        <f t="shared" si="9"/>
        <v>1024</v>
      </c>
      <c r="O61" s="8" t="str">
        <f t="shared" si="10"/>
        <v>400</v>
      </c>
    </row>
    <row r="62" spans="1:33" x14ac:dyDescent="0.25">
      <c r="K62">
        <v>6</v>
      </c>
      <c r="L62">
        <v>5</v>
      </c>
      <c r="M62" t="str">
        <f t="shared" si="8"/>
        <v>A00</v>
      </c>
      <c r="N62">
        <f t="shared" si="9"/>
        <v>2560</v>
      </c>
      <c r="O62" s="8" t="str">
        <f t="shared" si="10"/>
        <v>A00</v>
      </c>
    </row>
    <row r="63" spans="1:33" x14ac:dyDescent="0.25">
      <c r="K63">
        <v>9</v>
      </c>
      <c r="L63">
        <v>6</v>
      </c>
      <c r="M63" t="str">
        <f t="shared" si="8"/>
        <v>C00</v>
      </c>
      <c r="N63">
        <f t="shared" si="9"/>
        <v>4096</v>
      </c>
      <c r="O63" s="8" t="str">
        <f t="shared" si="10"/>
        <v>1000</v>
      </c>
    </row>
    <row r="64" spans="1:33" x14ac:dyDescent="0.25">
      <c r="K64">
        <v>12</v>
      </c>
      <c r="L64">
        <v>7</v>
      </c>
      <c r="M64" t="str">
        <f t="shared" si="8"/>
        <v>E00</v>
      </c>
      <c r="N64">
        <f t="shared" si="9"/>
        <v>5632</v>
      </c>
      <c r="O64" s="8" t="str">
        <f t="shared" si="10"/>
        <v>1600</v>
      </c>
    </row>
    <row r="65" spans="11:15" x14ac:dyDescent="0.25">
      <c r="K65">
        <v>15</v>
      </c>
      <c r="L65">
        <v>8</v>
      </c>
      <c r="M65" t="str">
        <f t="shared" si="8"/>
        <v>1000</v>
      </c>
      <c r="N65">
        <f t="shared" si="9"/>
        <v>7168</v>
      </c>
      <c r="O65" s="8" t="str">
        <f t="shared" si="10"/>
        <v>1C00</v>
      </c>
    </row>
    <row r="66" spans="11:15" x14ac:dyDescent="0.25">
      <c r="K66">
        <v>18</v>
      </c>
      <c r="L66">
        <v>9</v>
      </c>
      <c r="M66" t="str">
        <f t="shared" si="8"/>
        <v>1200</v>
      </c>
      <c r="N66">
        <f t="shared" si="9"/>
        <v>8704</v>
      </c>
      <c r="O66" s="8" t="str">
        <f t="shared" si="10"/>
        <v>2200</v>
      </c>
    </row>
    <row r="67" spans="11:15" x14ac:dyDescent="0.25">
      <c r="K67">
        <v>1</v>
      </c>
      <c r="L67">
        <v>10</v>
      </c>
      <c r="M67" t="str">
        <f t="shared" si="8"/>
        <v>1400</v>
      </c>
      <c r="N67">
        <f t="shared" si="9"/>
        <v>0</v>
      </c>
      <c r="O67" s="8" t="str">
        <f t="shared" si="10"/>
        <v>0</v>
      </c>
    </row>
    <row r="68" spans="11:15" x14ac:dyDescent="0.25">
      <c r="K68">
        <v>4</v>
      </c>
      <c r="L68">
        <v>11</v>
      </c>
      <c r="M68" t="str">
        <f t="shared" si="8"/>
        <v>1600</v>
      </c>
      <c r="N68">
        <f t="shared" si="9"/>
        <v>1536</v>
      </c>
      <c r="O68" s="8" t="str">
        <f t="shared" si="10"/>
        <v>600</v>
      </c>
    </row>
    <row r="69" spans="11:15" x14ac:dyDescent="0.25">
      <c r="K69">
        <v>7</v>
      </c>
      <c r="L69">
        <v>12</v>
      </c>
      <c r="M69" t="str">
        <f t="shared" si="8"/>
        <v>1800</v>
      </c>
      <c r="N69">
        <f t="shared" si="9"/>
        <v>3072</v>
      </c>
      <c r="O69" s="8" t="str">
        <f t="shared" si="10"/>
        <v>C00</v>
      </c>
    </row>
    <row r="70" spans="11:15" x14ac:dyDescent="0.25">
      <c r="K70">
        <v>10</v>
      </c>
      <c r="L70">
        <v>13</v>
      </c>
      <c r="M70" t="str">
        <f t="shared" si="8"/>
        <v>1A00</v>
      </c>
      <c r="N70">
        <f t="shared" si="9"/>
        <v>4608</v>
      </c>
      <c r="O70" s="8" t="str">
        <f t="shared" si="10"/>
        <v>1200</v>
      </c>
    </row>
    <row r="71" spans="11:15" x14ac:dyDescent="0.25">
      <c r="K71">
        <v>13</v>
      </c>
      <c r="L71">
        <v>14</v>
      </c>
      <c r="M71" t="str">
        <f t="shared" si="8"/>
        <v>1C00</v>
      </c>
      <c r="N71">
        <f t="shared" si="9"/>
        <v>6144</v>
      </c>
      <c r="O71" s="8" t="str">
        <f t="shared" si="10"/>
        <v>1800</v>
      </c>
    </row>
    <row r="72" spans="11:15" x14ac:dyDescent="0.25">
      <c r="K72">
        <v>16</v>
      </c>
      <c r="L72">
        <v>15</v>
      </c>
      <c r="M72" t="str">
        <f t="shared" si="8"/>
        <v>1E00</v>
      </c>
      <c r="N72">
        <f t="shared" si="9"/>
        <v>7680</v>
      </c>
      <c r="O72" s="8" t="str">
        <f t="shared" si="10"/>
        <v>1E00</v>
      </c>
    </row>
    <row r="73" spans="11:15" x14ac:dyDescent="0.25">
      <c r="K73">
        <v>2</v>
      </c>
      <c r="L73">
        <v>16</v>
      </c>
      <c r="M73" t="str">
        <f t="shared" si="8"/>
        <v>2000</v>
      </c>
      <c r="N73">
        <f t="shared" si="9"/>
        <v>512</v>
      </c>
      <c r="O73" s="8" t="str">
        <f t="shared" si="10"/>
        <v>200</v>
      </c>
    </row>
    <row r="74" spans="11:15" x14ac:dyDescent="0.25">
      <c r="K74">
        <v>5</v>
      </c>
      <c r="L74">
        <v>17</v>
      </c>
      <c r="M74" t="str">
        <f t="shared" si="8"/>
        <v>2200</v>
      </c>
      <c r="N74">
        <f t="shared" si="9"/>
        <v>2048</v>
      </c>
      <c r="O74" s="8" t="str">
        <f t="shared" si="10"/>
        <v>800</v>
      </c>
    </row>
    <row r="79" spans="11:15" x14ac:dyDescent="0.25">
      <c r="K79" t="s">
        <v>14</v>
      </c>
      <c r="L79" t="s">
        <v>15</v>
      </c>
      <c r="N79" t="s">
        <v>57</v>
      </c>
    </row>
    <row r="80" spans="11:15" x14ac:dyDescent="0.25">
      <c r="K80">
        <v>8</v>
      </c>
      <c r="L80">
        <v>0</v>
      </c>
      <c r="M80" t="str">
        <f>DEC2HEX(L80*512)</f>
        <v>0</v>
      </c>
      <c r="N80">
        <f>(K80-1)*512</f>
        <v>3584</v>
      </c>
      <c r="O80" s="8" t="str">
        <f>DEC2HEX(N80)</f>
        <v>E00</v>
      </c>
    </row>
    <row r="81" spans="11:15" x14ac:dyDescent="0.25">
      <c r="K81">
        <v>11</v>
      </c>
      <c r="L81">
        <v>1</v>
      </c>
      <c r="M81" t="str">
        <f t="shared" ref="M81:M88" si="11">DEC2HEX(L81*512)</f>
        <v>200</v>
      </c>
      <c r="N81">
        <f t="shared" ref="N81:N88" si="12">(K81-1)*512</f>
        <v>5120</v>
      </c>
      <c r="O81" s="8" t="str">
        <f t="shared" ref="O81:O88" si="13">DEC2HEX(N81)</f>
        <v>1400</v>
      </c>
    </row>
    <row r="82" spans="11:15" x14ac:dyDescent="0.25">
      <c r="K82">
        <v>14</v>
      </c>
      <c r="L82">
        <v>2</v>
      </c>
      <c r="M82" t="str">
        <f t="shared" si="11"/>
        <v>400</v>
      </c>
      <c r="N82">
        <f t="shared" si="12"/>
        <v>6656</v>
      </c>
      <c r="O82" s="8" t="str">
        <f t="shared" si="13"/>
        <v>1A00</v>
      </c>
    </row>
    <row r="83" spans="11:15" x14ac:dyDescent="0.25">
      <c r="K83">
        <v>17</v>
      </c>
      <c r="L83">
        <v>3</v>
      </c>
      <c r="M83" t="str">
        <f t="shared" si="11"/>
        <v>600</v>
      </c>
      <c r="N83">
        <f t="shared" si="12"/>
        <v>8192</v>
      </c>
      <c r="O83" s="8" t="str">
        <f t="shared" si="13"/>
        <v>2000</v>
      </c>
    </row>
    <row r="84" spans="11:15" x14ac:dyDescent="0.25">
      <c r="K84">
        <v>3</v>
      </c>
      <c r="L84">
        <v>4</v>
      </c>
      <c r="M84" t="str">
        <f t="shared" si="11"/>
        <v>800</v>
      </c>
      <c r="N84">
        <f t="shared" si="12"/>
        <v>1024</v>
      </c>
      <c r="O84" s="8" t="str">
        <f t="shared" si="13"/>
        <v>400</v>
      </c>
    </row>
    <row r="85" spans="11:15" x14ac:dyDescent="0.25">
      <c r="K85">
        <v>6</v>
      </c>
      <c r="L85">
        <v>5</v>
      </c>
      <c r="M85" t="str">
        <f t="shared" si="11"/>
        <v>A00</v>
      </c>
      <c r="N85">
        <f t="shared" si="12"/>
        <v>2560</v>
      </c>
      <c r="O85" s="8" t="str">
        <f t="shared" si="13"/>
        <v>A00</v>
      </c>
    </row>
    <row r="86" spans="11:15" x14ac:dyDescent="0.25">
      <c r="K86">
        <v>9</v>
      </c>
      <c r="L86">
        <v>6</v>
      </c>
      <c r="M86" t="str">
        <f t="shared" si="11"/>
        <v>C00</v>
      </c>
      <c r="N86">
        <f t="shared" si="12"/>
        <v>4096</v>
      </c>
      <c r="O86" s="8" t="str">
        <f t="shared" si="13"/>
        <v>1000</v>
      </c>
    </row>
    <row r="87" spans="11:15" x14ac:dyDescent="0.25">
      <c r="K87">
        <v>12</v>
      </c>
      <c r="L87">
        <v>7</v>
      </c>
      <c r="M87" t="str">
        <f t="shared" si="11"/>
        <v>E00</v>
      </c>
      <c r="N87">
        <f t="shared" si="12"/>
        <v>5632</v>
      </c>
      <c r="O87" s="8" t="str">
        <f t="shared" si="13"/>
        <v>1600</v>
      </c>
    </row>
    <row r="88" spans="11:15" x14ac:dyDescent="0.25">
      <c r="K88">
        <v>15</v>
      </c>
      <c r="L88">
        <v>8</v>
      </c>
      <c r="M88" t="str">
        <f t="shared" si="11"/>
        <v>1000</v>
      </c>
      <c r="N88">
        <f t="shared" si="12"/>
        <v>7168</v>
      </c>
      <c r="O88" s="8" t="str">
        <f t="shared" si="13"/>
        <v>1C00</v>
      </c>
    </row>
    <row r="89" spans="11:15" x14ac:dyDescent="0.25">
      <c r="O89" s="8"/>
    </row>
    <row r="90" spans="11:15" x14ac:dyDescent="0.25">
      <c r="O90" s="8"/>
    </row>
    <row r="91" spans="11:15" x14ac:dyDescent="0.25">
      <c r="O91" s="8"/>
    </row>
    <row r="92" spans="11:15" x14ac:dyDescent="0.25">
      <c r="O92" s="8"/>
    </row>
    <row r="93" spans="11:15" x14ac:dyDescent="0.25">
      <c r="O93" s="8"/>
    </row>
    <row r="94" spans="11:15" x14ac:dyDescent="0.25">
      <c r="O94" s="8"/>
    </row>
    <row r="176" spans="10:11" x14ac:dyDescent="0.25">
      <c r="J176" s="4"/>
      <c r="K176" s="4"/>
    </row>
  </sheetData>
  <sortState xmlns:xlrd2="http://schemas.microsoft.com/office/spreadsheetml/2017/richdata2" ref="Q23:R40">
    <sortCondition ref="Q23:Q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739E-2066-4D15-810F-4CE51F2F0E14}">
  <dimension ref="A1:F36"/>
  <sheetViews>
    <sheetView topLeftCell="A16" workbookViewId="0">
      <selection activeCell="J26" sqref="J26"/>
    </sheetView>
  </sheetViews>
  <sheetFormatPr defaultRowHeight="15" x14ac:dyDescent="0.25"/>
  <cols>
    <col min="1" max="1" width="14" bestFit="1" customWidth="1"/>
    <col min="2" max="5" width="9.140625" style="13"/>
    <col min="6" max="6" width="9.85546875" customWidth="1"/>
  </cols>
  <sheetData>
    <row r="1" spans="1:6" s="16" customFormat="1" ht="30" x14ac:dyDescent="0.25">
      <c r="A1" s="22" t="s">
        <v>73</v>
      </c>
      <c r="B1" s="22" t="s">
        <v>74</v>
      </c>
      <c r="C1" s="22" t="s">
        <v>75</v>
      </c>
      <c r="D1" s="22" t="s">
        <v>76</v>
      </c>
      <c r="E1" s="22" t="s">
        <v>77</v>
      </c>
      <c r="F1" s="22" t="s">
        <v>125</v>
      </c>
    </row>
    <row r="2" spans="1:6" x14ac:dyDescent="0.25">
      <c r="A2" t="s">
        <v>52</v>
      </c>
      <c r="B2" s="20" t="s">
        <v>78</v>
      </c>
      <c r="C2" s="20" t="s">
        <v>78</v>
      </c>
      <c r="D2" s="20" t="s">
        <v>78</v>
      </c>
      <c r="E2" s="20" t="s">
        <v>78</v>
      </c>
      <c r="F2" s="21"/>
    </row>
    <row r="3" spans="1:6" x14ac:dyDescent="0.25">
      <c r="F3" s="13"/>
    </row>
    <row r="4" spans="1:6" x14ac:dyDescent="0.25">
      <c r="A4" t="s">
        <v>126</v>
      </c>
      <c r="B4" s="21"/>
      <c r="C4" s="21"/>
      <c r="D4" s="21"/>
      <c r="E4" s="21"/>
      <c r="F4" s="20" t="s">
        <v>78</v>
      </c>
    </row>
    <row r="5" spans="1:6" x14ac:dyDescent="0.25">
      <c r="A5" t="s">
        <v>127</v>
      </c>
      <c r="B5" s="20" t="s">
        <v>78</v>
      </c>
      <c r="C5" s="20" t="s">
        <v>78</v>
      </c>
      <c r="D5" s="21"/>
      <c r="E5" s="21"/>
      <c r="F5" s="20" t="s">
        <v>78</v>
      </c>
    </row>
    <row r="6" spans="1:6" x14ac:dyDescent="0.25">
      <c r="A6" t="s">
        <v>131</v>
      </c>
      <c r="B6" s="20" t="s">
        <v>78</v>
      </c>
      <c r="C6" s="20" t="s">
        <v>78</v>
      </c>
      <c r="D6" s="21"/>
      <c r="E6" s="21"/>
      <c r="F6" s="20" t="s">
        <v>78</v>
      </c>
    </row>
    <row r="7" spans="1:6" x14ac:dyDescent="0.25">
      <c r="F7" s="13"/>
    </row>
    <row r="8" spans="1:6" x14ac:dyDescent="0.25">
      <c r="A8" t="s">
        <v>128</v>
      </c>
      <c r="B8" s="20" t="s">
        <v>78</v>
      </c>
      <c r="C8" s="20" t="s">
        <v>78</v>
      </c>
      <c r="D8" s="20" t="s">
        <v>78</v>
      </c>
      <c r="E8" s="20" t="s">
        <v>78</v>
      </c>
      <c r="F8" s="20" t="s">
        <v>78</v>
      </c>
    </row>
    <row r="9" spans="1:6" x14ac:dyDescent="0.25">
      <c r="A9" t="s">
        <v>132</v>
      </c>
      <c r="B9" s="20" t="s">
        <v>78</v>
      </c>
      <c r="C9" s="20" t="s">
        <v>78</v>
      </c>
      <c r="D9" s="21" t="s">
        <v>129</v>
      </c>
      <c r="E9" s="20" t="s">
        <v>78</v>
      </c>
      <c r="F9" s="20" t="s">
        <v>78</v>
      </c>
    </row>
    <row r="10" spans="1:6" x14ac:dyDescent="0.25">
      <c r="F10" s="13"/>
    </row>
    <row r="11" spans="1:6" x14ac:dyDescent="0.25">
      <c r="A11" t="s">
        <v>63</v>
      </c>
      <c r="B11" s="20" t="s">
        <v>78</v>
      </c>
      <c r="C11" s="20" t="s">
        <v>78</v>
      </c>
      <c r="D11" s="20" t="s">
        <v>78</v>
      </c>
      <c r="E11" s="20" t="s">
        <v>78</v>
      </c>
      <c r="F11" s="20" t="s">
        <v>79</v>
      </c>
    </row>
    <row r="13" spans="1:6" x14ac:dyDescent="0.25">
      <c r="B13" s="24" t="s">
        <v>130</v>
      </c>
      <c r="C13" s="23"/>
      <c r="D13" s="23"/>
    </row>
    <row r="14" spans="1:6" x14ac:dyDescent="0.25">
      <c r="B14" t="s">
        <v>133</v>
      </c>
    </row>
    <row r="18" spans="1:6" x14ac:dyDescent="0.25">
      <c r="A18" t="s">
        <v>213</v>
      </c>
    </row>
    <row r="19" spans="1:6" ht="30" x14ac:dyDescent="0.25">
      <c r="A19" s="22" t="s">
        <v>73</v>
      </c>
      <c r="B19" s="22" t="s">
        <v>74</v>
      </c>
      <c r="C19" s="22" t="s">
        <v>75</v>
      </c>
      <c r="D19" s="22" t="s">
        <v>76</v>
      </c>
      <c r="E19" s="22" t="s">
        <v>77</v>
      </c>
      <c r="F19" s="22" t="s">
        <v>125</v>
      </c>
    </row>
    <row r="20" spans="1:6" x14ac:dyDescent="0.25">
      <c r="A20" t="s">
        <v>52</v>
      </c>
      <c r="B20" s="20" t="s">
        <v>78</v>
      </c>
      <c r="C20" s="20" t="s">
        <v>78</v>
      </c>
      <c r="D20" s="20" t="s">
        <v>78</v>
      </c>
      <c r="E20" s="20" t="s">
        <v>78</v>
      </c>
      <c r="F20" s="21"/>
    </row>
    <row r="21" spans="1:6" x14ac:dyDescent="0.25">
      <c r="F21" s="13"/>
    </row>
    <row r="22" spans="1:6" x14ac:dyDescent="0.25">
      <c r="A22" t="s">
        <v>126</v>
      </c>
      <c r="B22" s="21"/>
      <c r="C22" s="21"/>
      <c r="D22" s="21"/>
      <c r="E22" s="21"/>
      <c r="F22" s="20"/>
    </row>
    <row r="23" spans="1:6" x14ac:dyDescent="0.25">
      <c r="A23" t="s">
        <v>127</v>
      </c>
      <c r="B23" s="20"/>
      <c r="C23" s="20"/>
      <c r="D23" s="21"/>
      <c r="E23" s="21"/>
      <c r="F23" s="20"/>
    </row>
    <row r="24" spans="1:6" x14ac:dyDescent="0.25">
      <c r="A24" t="s">
        <v>131</v>
      </c>
      <c r="B24" s="20"/>
      <c r="C24" s="20"/>
      <c r="D24" s="21"/>
      <c r="E24" s="21"/>
      <c r="F24" s="20"/>
    </row>
    <row r="25" spans="1:6" x14ac:dyDescent="0.25">
      <c r="F25" s="13"/>
    </row>
    <row r="26" spans="1:6" x14ac:dyDescent="0.25">
      <c r="A26" t="s">
        <v>128</v>
      </c>
      <c r="B26" s="20" t="s">
        <v>214</v>
      </c>
      <c r="C26" s="20"/>
      <c r="D26" s="20" t="s">
        <v>214</v>
      </c>
      <c r="E26" s="20"/>
      <c r="F26" s="20"/>
    </row>
    <row r="27" spans="1:6" x14ac:dyDescent="0.25">
      <c r="A27" t="s">
        <v>132</v>
      </c>
      <c r="B27" s="20"/>
      <c r="C27" s="20"/>
      <c r="D27" s="21"/>
      <c r="E27" s="20"/>
      <c r="F27" s="20"/>
    </row>
    <row r="28" spans="1:6" x14ac:dyDescent="0.25">
      <c r="F28" s="13"/>
    </row>
    <row r="29" spans="1:6" x14ac:dyDescent="0.25">
      <c r="A29" t="s">
        <v>215</v>
      </c>
      <c r="B29" s="20"/>
      <c r="C29" s="20"/>
      <c r="D29" s="20" t="s">
        <v>78</v>
      </c>
      <c r="E29" s="20"/>
      <c r="F29" s="20"/>
    </row>
    <row r="30" spans="1:6" x14ac:dyDescent="0.25">
      <c r="A30" t="s">
        <v>216</v>
      </c>
      <c r="B30" s="20"/>
      <c r="C30" s="20"/>
      <c r="D30" s="20" t="s">
        <v>220</v>
      </c>
      <c r="E30" s="20"/>
      <c r="F30" s="20"/>
    </row>
    <row r="31" spans="1:6" x14ac:dyDescent="0.25">
      <c r="A31" t="s">
        <v>217</v>
      </c>
      <c r="B31" s="20"/>
      <c r="C31" s="20"/>
      <c r="D31" s="20" t="s">
        <v>78</v>
      </c>
      <c r="E31" s="20"/>
      <c r="F31" s="20"/>
    </row>
    <row r="32" spans="1:6" x14ac:dyDescent="0.25">
      <c r="A32" t="s">
        <v>218</v>
      </c>
      <c r="B32" s="20"/>
      <c r="C32" s="20"/>
      <c r="D32" s="20" t="s">
        <v>78</v>
      </c>
      <c r="E32" s="20"/>
      <c r="F32" s="20"/>
    </row>
    <row r="33" spans="1:6" x14ac:dyDescent="0.25">
      <c r="A33" t="s">
        <v>219</v>
      </c>
      <c r="B33" s="20"/>
      <c r="C33" s="20"/>
      <c r="D33" s="20" t="s">
        <v>78</v>
      </c>
      <c r="E33" s="20"/>
      <c r="F33" s="20"/>
    </row>
    <row r="35" spans="1:6" x14ac:dyDescent="0.25">
      <c r="B35" s="24" t="s">
        <v>130</v>
      </c>
      <c r="C35" s="23"/>
      <c r="D35" s="23"/>
    </row>
    <row r="36" spans="1:6" x14ac:dyDescent="0.25">
      <c r="B36" t="s">
        <v>133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62009-2B4D-46CE-8D10-92156B101088}">
  <dimension ref="A1:W34"/>
  <sheetViews>
    <sheetView topLeftCell="A21" workbookViewId="0">
      <selection activeCell="J34" sqref="J34"/>
    </sheetView>
  </sheetViews>
  <sheetFormatPr defaultRowHeight="15" x14ac:dyDescent="0.25"/>
  <cols>
    <col min="1" max="1" width="10.5703125" bestFit="1" customWidth="1"/>
    <col min="3" max="3" width="10.5703125" bestFit="1" customWidth="1"/>
    <col min="6" max="6" width="11.5703125" bestFit="1" customWidth="1"/>
    <col min="12" max="12" width="13.140625" bestFit="1" customWidth="1"/>
    <col min="13" max="13" width="12.140625" customWidth="1"/>
    <col min="14" max="14" width="11.140625" customWidth="1"/>
    <col min="19" max="19" width="11.140625" customWidth="1"/>
  </cols>
  <sheetData>
    <row r="1" spans="1:23" x14ac:dyDescent="0.25">
      <c r="A1" s="32" t="s">
        <v>136</v>
      </c>
    </row>
    <row r="2" spans="1:23" s="32" customFormat="1" ht="30" x14ac:dyDescent="0.25">
      <c r="A2" t="s">
        <v>146</v>
      </c>
      <c r="B2" s="33" t="s">
        <v>137</v>
      </c>
      <c r="C2" s="33" t="s">
        <v>123</v>
      </c>
      <c r="D2" s="33" t="s">
        <v>138</v>
      </c>
      <c r="E2" s="33" t="s">
        <v>139</v>
      </c>
      <c r="F2" s="33" t="s">
        <v>98</v>
      </c>
      <c r="H2" s="17" t="s">
        <v>140</v>
      </c>
      <c r="I2" s="17" t="s">
        <v>150</v>
      </c>
      <c r="J2" s="17" t="s">
        <v>142</v>
      </c>
      <c r="K2" s="17"/>
    </row>
    <row r="3" spans="1:23" x14ac:dyDescent="0.25">
      <c r="A3" t="s">
        <v>148</v>
      </c>
      <c r="B3" s="31">
        <v>16</v>
      </c>
      <c r="C3">
        <v>256</v>
      </c>
      <c r="D3">
        <v>40</v>
      </c>
      <c r="E3">
        <v>2</v>
      </c>
      <c r="F3" s="11">
        <f>B3*C3*D3*E3</f>
        <v>327680</v>
      </c>
      <c r="H3">
        <v>4000</v>
      </c>
      <c r="I3">
        <v>800</v>
      </c>
    </row>
    <row r="4" spans="1:23" x14ac:dyDescent="0.25">
      <c r="B4" s="31"/>
      <c r="F4" s="11"/>
    </row>
    <row r="5" spans="1:23" x14ac:dyDescent="0.25">
      <c r="B5" s="31"/>
      <c r="F5" s="11"/>
    </row>
    <row r="6" spans="1:23" x14ac:dyDescent="0.25">
      <c r="B6" s="31"/>
      <c r="F6" s="11"/>
    </row>
    <row r="7" spans="1:23" x14ac:dyDescent="0.25">
      <c r="A7" s="5" t="s">
        <v>141</v>
      </c>
      <c r="B7" s="31"/>
      <c r="F7" s="11"/>
    </row>
    <row r="8" spans="1:23" ht="30" x14ac:dyDescent="0.25">
      <c r="A8" t="s">
        <v>147</v>
      </c>
      <c r="B8" s="33" t="s">
        <v>137</v>
      </c>
      <c r="C8" s="33" t="s">
        <v>123</v>
      </c>
      <c r="D8" s="33" t="s">
        <v>138</v>
      </c>
      <c r="E8" s="33" t="s">
        <v>139</v>
      </c>
      <c r="F8" s="33" t="s">
        <v>98</v>
      </c>
      <c r="G8" s="32"/>
      <c r="H8" s="17" t="s">
        <v>140</v>
      </c>
      <c r="I8" s="17" t="s">
        <v>150</v>
      </c>
      <c r="J8" s="17" t="s">
        <v>142</v>
      </c>
      <c r="K8" s="17"/>
    </row>
    <row r="9" spans="1:23" x14ac:dyDescent="0.25">
      <c r="A9" t="s">
        <v>148</v>
      </c>
      <c r="B9">
        <v>8</v>
      </c>
      <c r="C9">
        <v>512</v>
      </c>
      <c r="D9">
        <v>40</v>
      </c>
      <c r="E9">
        <v>2</v>
      </c>
      <c r="F9" s="11">
        <f>B9*C9*D9*E9</f>
        <v>327680</v>
      </c>
      <c r="H9">
        <v>2000</v>
      </c>
      <c r="I9">
        <v>2000</v>
      </c>
      <c r="J9">
        <v>23</v>
      </c>
    </row>
    <row r="12" spans="1:23" x14ac:dyDescent="0.25">
      <c r="M12" t="s">
        <v>152</v>
      </c>
    </row>
    <row r="13" spans="1:23" x14ac:dyDescent="0.25">
      <c r="M13" t="s">
        <v>153</v>
      </c>
      <c r="N13" t="s">
        <v>155</v>
      </c>
      <c r="O13" t="s">
        <v>156</v>
      </c>
      <c r="P13">
        <v>10</v>
      </c>
      <c r="Q13">
        <v>11</v>
      </c>
      <c r="R13">
        <v>13</v>
      </c>
      <c r="S13">
        <v>15</v>
      </c>
      <c r="T13">
        <v>16</v>
      </c>
    </row>
    <row r="14" spans="1:23" ht="30" x14ac:dyDescent="0.25">
      <c r="A14" s="5" t="s">
        <v>143</v>
      </c>
      <c r="M14" s="7" t="s">
        <v>123</v>
      </c>
      <c r="N14" s="7" t="s">
        <v>154</v>
      </c>
      <c r="O14" s="7" t="s">
        <v>157</v>
      </c>
      <c r="P14" s="7" t="s">
        <v>158</v>
      </c>
      <c r="Q14" s="7" t="s">
        <v>159</v>
      </c>
      <c r="R14" s="7" t="s">
        <v>160</v>
      </c>
      <c r="S14" s="7" t="s">
        <v>161</v>
      </c>
      <c r="T14" s="7" t="s">
        <v>162</v>
      </c>
      <c r="U14" s="7"/>
      <c r="V14" s="7"/>
      <c r="W14" s="7"/>
    </row>
    <row r="15" spans="1:23" ht="30" x14ac:dyDescent="0.25">
      <c r="A15" t="s">
        <v>55</v>
      </c>
      <c r="B15" s="33" t="s">
        <v>137</v>
      </c>
      <c r="C15" s="33" t="s">
        <v>123</v>
      </c>
      <c r="D15" s="33" t="s">
        <v>138</v>
      </c>
      <c r="E15" s="33" t="s">
        <v>139</v>
      </c>
      <c r="F15" s="33" t="s">
        <v>98</v>
      </c>
      <c r="G15" s="32"/>
      <c r="H15" s="17" t="s">
        <v>140</v>
      </c>
      <c r="I15" s="17" t="s">
        <v>150</v>
      </c>
      <c r="J15" s="17" t="s">
        <v>142</v>
      </c>
      <c r="K15" s="17"/>
      <c r="L15" s="33" t="s">
        <v>145</v>
      </c>
      <c r="M15">
        <v>200</v>
      </c>
      <c r="N15">
        <v>1</v>
      </c>
      <c r="O15">
        <v>1</v>
      </c>
      <c r="P15">
        <v>2</v>
      </c>
      <c r="Q15" t="s">
        <v>163</v>
      </c>
      <c r="R15" t="s">
        <v>164</v>
      </c>
      <c r="S15" t="s">
        <v>84</v>
      </c>
      <c r="T15">
        <v>9</v>
      </c>
    </row>
    <row r="16" spans="1:23" x14ac:dyDescent="0.25">
      <c r="A16" t="s">
        <v>149</v>
      </c>
      <c r="B16">
        <v>18</v>
      </c>
      <c r="C16">
        <v>512</v>
      </c>
      <c r="D16">
        <v>80</v>
      </c>
      <c r="E16">
        <v>2</v>
      </c>
      <c r="F16" s="11">
        <f>B16*C16*D16*E16</f>
        <v>1474560</v>
      </c>
      <c r="J16" t="s">
        <v>151</v>
      </c>
      <c r="L16" t="s">
        <v>144</v>
      </c>
    </row>
    <row r="17" spans="1:19" x14ac:dyDescent="0.25">
      <c r="N17" t="s">
        <v>167</v>
      </c>
      <c r="O17">
        <v>512</v>
      </c>
    </row>
    <row r="18" spans="1:19" x14ac:dyDescent="0.25">
      <c r="N18" t="s">
        <v>95</v>
      </c>
      <c r="O18">
        <f>9*512</f>
        <v>4608</v>
      </c>
      <c r="Q18" t="s">
        <v>165</v>
      </c>
    </row>
    <row r="19" spans="1:19" x14ac:dyDescent="0.25">
      <c r="N19" t="s">
        <v>96</v>
      </c>
      <c r="O19">
        <f>9*512</f>
        <v>4608</v>
      </c>
      <c r="P19">
        <f>SUM(O17:O19)</f>
        <v>9728</v>
      </c>
      <c r="Q19" t="str">
        <f>DEC2HEX(P19)</f>
        <v>2600</v>
      </c>
      <c r="R19" t="s">
        <v>68</v>
      </c>
      <c r="S19" t="s">
        <v>166</v>
      </c>
    </row>
    <row r="20" spans="1:19" x14ac:dyDescent="0.25">
      <c r="N20" t="s">
        <v>97</v>
      </c>
      <c r="O20">
        <f>HEX2DEC(Q15)*32</f>
        <v>7168</v>
      </c>
      <c r="P20">
        <f>P19+O20</f>
        <v>16896</v>
      </c>
      <c r="Q20" t="str">
        <f>DEC2HEX(P20)</f>
        <v>4200</v>
      </c>
      <c r="S20" t="str">
        <f>DEC2HEX(O20)</f>
        <v>1C00</v>
      </c>
    </row>
    <row r="22" spans="1:19" x14ac:dyDescent="0.25">
      <c r="A22" s="5" t="s">
        <v>176</v>
      </c>
      <c r="B22" s="31"/>
      <c r="F22" s="11"/>
    </row>
    <row r="23" spans="1:19" ht="30" x14ac:dyDescent="0.25">
      <c r="A23" t="s">
        <v>177</v>
      </c>
      <c r="B23" s="33" t="s">
        <v>137</v>
      </c>
      <c r="C23" s="33" t="s">
        <v>123</v>
      </c>
      <c r="D23" s="33" t="s">
        <v>138</v>
      </c>
      <c r="E23" s="33" t="s">
        <v>139</v>
      </c>
      <c r="F23" s="33" t="s">
        <v>98</v>
      </c>
      <c r="G23" s="32"/>
      <c r="H23" s="17" t="s">
        <v>140</v>
      </c>
      <c r="I23" s="17" t="s">
        <v>150</v>
      </c>
      <c r="J23" s="17" t="s">
        <v>142</v>
      </c>
    </row>
    <row r="24" spans="1:19" x14ac:dyDescent="0.25">
      <c r="A24" t="s">
        <v>148</v>
      </c>
      <c r="B24">
        <v>16</v>
      </c>
      <c r="C24">
        <v>256</v>
      </c>
      <c r="D24">
        <v>40</v>
      </c>
      <c r="E24">
        <v>2</v>
      </c>
      <c r="F24" s="11">
        <f>B24*C24*D24*E24</f>
        <v>327680</v>
      </c>
      <c r="H24">
        <v>2000</v>
      </c>
      <c r="I24">
        <v>2000</v>
      </c>
      <c r="J24">
        <v>63</v>
      </c>
    </row>
    <row r="27" spans="1:19" x14ac:dyDescent="0.25">
      <c r="A27" s="5" t="s">
        <v>179</v>
      </c>
      <c r="B27" s="31"/>
      <c r="F27" s="11"/>
    </row>
    <row r="28" spans="1:19" ht="30" x14ac:dyDescent="0.25">
      <c r="A28" t="s">
        <v>177</v>
      </c>
      <c r="B28" s="33" t="s">
        <v>137</v>
      </c>
      <c r="C28" s="33" t="s">
        <v>123</v>
      </c>
      <c r="D28" s="33" t="s">
        <v>138</v>
      </c>
      <c r="E28" s="33" t="s">
        <v>139</v>
      </c>
      <c r="F28" s="33" t="s">
        <v>98</v>
      </c>
      <c r="G28" s="32"/>
      <c r="H28" s="17" t="s">
        <v>140</v>
      </c>
      <c r="I28" s="17" t="s">
        <v>150</v>
      </c>
      <c r="J28" s="17" t="s">
        <v>142</v>
      </c>
      <c r="N28" t="s">
        <v>165</v>
      </c>
    </row>
    <row r="29" spans="1:19" x14ac:dyDescent="0.25">
      <c r="A29" t="s">
        <v>148</v>
      </c>
      <c r="B29">
        <v>10</v>
      </c>
      <c r="C29">
        <v>256</v>
      </c>
      <c r="D29">
        <v>40</v>
      </c>
      <c r="E29">
        <v>1</v>
      </c>
      <c r="F29" s="11">
        <f>B29*C29*D29*E29</f>
        <v>102400</v>
      </c>
      <c r="H29" s="34" t="s">
        <v>180</v>
      </c>
      <c r="I29">
        <v>2000</v>
      </c>
      <c r="J29">
        <v>60</v>
      </c>
      <c r="L29">
        <f>HEX2DEC(H34)</f>
        <v>7680</v>
      </c>
      <c r="N29" t="str">
        <f t="shared" ref="N29:N30" si="0">DEC2HEX(L29)</f>
        <v>1E00</v>
      </c>
    </row>
    <row r="30" spans="1:19" x14ac:dyDescent="0.25">
      <c r="H30" s="8"/>
      <c r="L30">
        <v>2048</v>
      </c>
      <c r="N30" t="str">
        <f t="shared" si="0"/>
        <v>800</v>
      </c>
    </row>
    <row r="31" spans="1:19" x14ac:dyDescent="0.25">
      <c r="H31" s="8"/>
      <c r="L31">
        <f>SUM(L29:L30)</f>
        <v>9728</v>
      </c>
      <c r="N31" t="str">
        <f>DEC2HEX(L31)</f>
        <v>2600</v>
      </c>
    </row>
    <row r="32" spans="1:19" x14ac:dyDescent="0.25">
      <c r="A32" s="5" t="s">
        <v>178</v>
      </c>
      <c r="B32" s="31"/>
      <c r="F32" s="11"/>
      <c r="H32" s="8"/>
    </row>
    <row r="33" spans="1:10" ht="30" x14ac:dyDescent="0.25">
      <c r="A33" t="s">
        <v>177</v>
      </c>
      <c r="B33" s="33" t="s">
        <v>137</v>
      </c>
      <c r="C33" s="33" t="s">
        <v>123</v>
      </c>
      <c r="D33" s="33" t="s">
        <v>138</v>
      </c>
      <c r="E33" s="33" t="s">
        <v>139</v>
      </c>
      <c r="F33" s="33" t="s">
        <v>98</v>
      </c>
      <c r="G33" s="32"/>
      <c r="H33" s="17" t="s">
        <v>140</v>
      </c>
      <c r="I33" s="17" t="s">
        <v>150</v>
      </c>
      <c r="J33" s="17" t="s">
        <v>142</v>
      </c>
    </row>
    <row r="34" spans="1:10" x14ac:dyDescent="0.25">
      <c r="A34" t="s">
        <v>148</v>
      </c>
      <c r="B34">
        <v>10</v>
      </c>
      <c r="C34">
        <v>256</v>
      </c>
      <c r="D34">
        <v>40</v>
      </c>
      <c r="E34">
        <v>1</v>
      </c>
      <c r="F34" s="11">
        <f>B34*C34*D34*E34</f>
        <v>102400</v>
      </c>
      <c r="H34" s="34" t="s">
        <v>180</v>
      </c>
      <c r="I34">
        <v>2000</v>
      </c>
      <c r="J34">
        <v>60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79399-9BB6-4B97-BE36-8FE45530B141}">
  <dimension ref="A2:AO49"/>
  <sheetViews>
    <sheetView workbookViewId="0">
      <selection activeCell="C17" sqref="C17"/>
    </sheetView>
  </sheetViews>
  <sheetFormatPr defaultRowHeight="15" x14ac:dyDescent="0.25"/>
  <cols>
    <col min="2" max="2" width="10.7109375" bestFit="1" customWidth="1"/>
    <col min="3" max="3" width="12" bestFit="1" customWidth="1"/>
    <col min="4" max="4" width="11.140625" bestFit="1" customWidth="1"/>
    <col min="5" max="5" width="12" bestFit="1" customWidth="1"/>
    <col min="6" max="6" width="9.28515625" bestFit="1" customWidth="1"/>
    <col min="7" max="7" width="12.140625" bestFit="1" customWidth="1"/>
    <col min="8" max="8" width="9.42578125" customWidth="1"/>
    <col min="9" max="9" width="8.5703125" bestFit="1" customWidth="1"/>
    <col min="10" max="10" width="9.85546875" bestFit="1" customWidth="1"/>
    <col min="11" max="11" width="9.85546875" customWidth="1"/>
    <col min="13" max="13" width="11" style="8" customWidth="1"/>
    <col min="14" max="14" width="12.42578125" customWidth="1"/>
    <col min="16" max="16" width="11.5703125" bestFit="1" customWidth="1"/>
    <col min="19" max="19" width="7.42578125" bestFit="1" customWidth="1"/>
    <col min="20" max="20" width="9" bestFit="1" customWidth="1"/>
    <col min="21" max="21" width="6.5703125" bestFit="1" customWidth="1"/>
    <col min="22" max="22" width="7.85546875" bestFit="1" customWidth="1"/>
    <col min="23" max="23" width="7.85546875" customWidth="1"/>
    <col min="24" max="25" width="10.5703125" bestFit="1" customWidth="1"/>
    <col min="26" max="27" width="9.7109375" bestFit="1" customWidth="1"/>
    <col min="30" max="30" width="5.7109375" bestFit="1" customWidth="1"/>
    <col min="31" max="31" width="5.7109375" customWidth="1"/>
  </cols>
  <sheetData>
    <row r="2" spans="1:41" x14ac:dyDescent="0.25">
      <c r="B2" t="s">
        <v>19</v>
      </c>
    </row>
    <row r="3" spans="1:41" x14ac:dyDescent="0.25">
      <c r="B3" t="s">
        <v>20</v>
      </c>
    </row>
    <row r="4" spans="1:41" x14ac:dyDescent="0.25">
      <c r="B4" t="s">
        <v>21</v>
      </c>
    </row>
    <row r="6" spans="1:41" s="7" customFormat="1" ht="45" x14ac:dyDescent="0.25">
      <c r="A6" s="7" t="s">
        <v>101</v>
      </c>
      <c r="B6" s="7" t="s">
        <v>36</v>
      </c>
      <c r="C6" s="7" t="s">
        <v>37</v>
      </c>
      <c r="D6" s="7" t="s">
        <v>38</v>
      </c>
      <c r="E6" s="7" t="s">
        <v>39</v>
      </c>
      <c r="F6" s="7" t="s">
        <v>40</v>
      </c>
      <c r="G6" s="7" t="s">
        <v>41</v>
      </c>
      <c r="H6" s="7" t="s">
        <v>42</v>
      </c>
      <c r="I6" s="7" t="s">
        <v>43</v>
      </c>
      <c r="J6" s="7" t="s">
        <v>44</v>
      </c>
      <c r="K6" s="7" t="s">
        <v>116</v>
      </c>
      <c r="L6" s="7" t="s">
        <v>45</v>
      </c>
      <c r="M6" s="9" t="s">
        <v>120</v>
      </c>
      <c r="N6" s="9" t="s">
        <v>120</v>
      </c>
      <c r="O6" s="7" t="s">
        <v>68</v>
      </c>
      <c r="P6" s="7" t="s">
        <v>69</v>
      </c>
      <c r="S6" s="25" t="s">
        <v>121</v>
      </c>
      <c r="T6" s="25" t="s">
        <v>122</v>
      </c>
      <c r="U6" s="25" t="s">
        <v>123</v>
      </c>
      <c r="V6" s="25" t="s">
        <v>124</v>
      </c>
      <c r="W6" s="25" t="s">
        <v>134</v>
      </c>
      <c r="X6" s="25" t="s">
        <v>45</v>
      </c>
      <c r="Y6" s="26" t="s">
        <v>120</v>
      </c>
      <c r="Z6" s="26" t="s">
        <v>120</v>
      </c>
      <c r="AA6" s="26" t="s">
        <v>120</v>
      </c>
      <c r="AB6" s="7" t="s">
        <v>68</v>
      </c>
      <c r="AC6" s="7" t="s">
        <v>211</v>
      </c>
      <c r="AD6" s="7" t="s">
        <v>237</v>
      </c>
      <c r="AE6" s="7" t="s">
        <v>238</v>
      </c>
      <c r="AF6" s="7" t="s">
        <v>166</v>
      </c>
      <c r="AG6" s="7" t="s">
        <v>70</v>
      </c>
      <c r="AH6" s="7" t="s">
        <v>212</v>
      </c>
    </row>
    <row r="7" spans="1:41" s="7" customFormat="1" ht="16.5" customHeight="1" x14ac:dyDescent="0.25">
      <c r="A7" s="12">
        <v>0</v>
      </c>
      <c r="B7" s="7" t="s">
        <v>19</v>
      </c>
      <c r="C7" s="7" t="s">
        <v>22</v>
      </c>
      <c r="D7" s="7" t="s">
        <v>23</v>
      </c>
      <c r="E7" s="7">
        <v>2</v>
      </c>
      <c r="F7" s="7" t="s">
        <v>24</v>
      </c>
      <c r="G7" s="7">
        <v>6</v>
      </c>
      <c r="H7" s="7">
        <v>18</v>
      </c>
      <c r="I7" s="7">
        <v>512</v>
      </c>
      <c r="J7" s="7">
        <v>160</v>
      </c>
      <c r="K7" s="7">
        <v>10</v>
      </c>
      <c r="L7">
        <f>H7*I7*J7</f>
        <v>1474560</v>
      </c>
      <c r="M7" s="9"/>
      <c r="N7" s="9" t="s">
        <v>57</v>
      </c>
      <c r="O7" s="7">
        <v>18432</v>
      </c>
      <c r="P7" s="7">
        <f>O7/(I7*H7)</f>
        <v>2</v>
      </c>
      <c r="S7" s="27" t="s">
        <v>19</v>
      </c>
      <c r="T7" s="27">
        <v>18</v>
      </c>
      <c r="U7" s="27">
        <v>512</v>
      </c>
      <c r="V7" s="28">
        <v>80</v>
      </c>
      <c r="W7" s="27">
        <v>2</v>
      </c>
      <c r="X7" s="29">
        <f>T7*U7*V7*W7</f>
        <v>1474560</v>
      </c>
      <c r="Y7" s="30"/>
      <c r="Z7" s="30" t="s">
        <v>57</v>
      </c>
      <c r="AA7" s="30" t="s">
        <v>3</v>
      </c>
      <c r="AB7" s="7">
        <v>18432</v>
      </c>
      <c r="AC7" s="7">
        <v>2048</v>
      </c>
      <c r="AD7" s="37">
        <f>X7/AC7</f>
        <v>720</v>
      </c>
      <c r="AE7" s="37"/>
      <c r="AF7" s="7">
        <v>8192</v>
      </c>
      <c r="AG7" s="7">
        <v>4</v>
      </c>
      <c r="AH7" t="str">
        <f>DEC2HEX(AB7+AC7*AG7)</f>
        <v>6800</v>
      </c>
    </row>
    <row r="8" spans="1:41" x14ac:dyDescent="0.25">
      <c r="A8" s="13">
        <v>1</v>
      </c>
      <c r="B8" t="s">
        <v>25</v>
      </c>
      <c r="C8" t="s">
        <v>22</v>
      </c>
      <c r="D8" t="s">
        <v>26</v>
      </c>
      <c r="E8">
        <v>2</v>
      </c>
      <c r="F8" t="s">
        <v>24</v>
      </c>
      <c r="G8">
        <v>3</v>
      </c>
      <c r="H8">
        <v>5</v>
      </c>
      <c r="I8">
        <v>1024</v>
      </c>
      <c r="J8">
        <v>160</v>
      </c>
      <c r="K8">
        <v>4</v>
      </c>
      <c r="L8">
        <f>H8*I8*J8</f>
        <v>819200</v>
      </c>
      <c r="M8" s="8" t="s">
        <v>63</v>
      </c>
      <c r="N8" s="9" t="s">
        <v>57</v>
      </c>
      <c r="O8">
        <v>9216</v>
      </c>
      <c r="P8" s="7">
        <f t="shared" ref="P8:P13" si="0">O8/(I8*H8)</f>
        <v>1.8</v>
      </c>
      <c r="S8" s="28" t="s">
        <v>25</v>
      </c>
      <c r="T8" s="28">
        <v>5</v>
      </c>
      <c r="U8" s="28">
        <v>1024</v>
      </c>
      <c r="V8" s="28">
        <v>80</v>
      </c>
      <c r="W8" s="28">
        <v>2</v>
      </c>
      <c r="X8" s="38">
        <f t="shared" ref="X8:X18" si="1">T8*U8*V8*W8</f>
        <v>819200</v>
      </c>
      <c r="Y8" s="19" t="s">
        <v>63</v>
      </c>
      <c r="Z8" s="30" t="s">
        <v>57</v>
      </c>
      <c r="AA8" s="30" t="s">
        <v>3</v>
      </c>
      <c r="AB8" s="7">
        <v>10240</v>
      </c>
      <c r="AC8" s="7">
        <v>2048</v>
      </c>
      <c r="AD8" s="37">
        <f t="shared" ref="AD8:AD17" si="2">X8/AC8</f>
        <v>400</v>
      </c>
      <c r="AE8" s="37">
        <v>394</v>
      </c>
      <c r="AF8" s="7">
        <v>8192</v>
      </c>
      <c r="AI8" s="36">
        <f>AC8*(AE8+1)</f>
        <v>808960</v>
      </c>
      <c r="AJ8" s="36">
        <f>AI8+AB8</f>
        <v>819200</v>
      </c>
      <c r="AK8" s="36"/>
    </row>
    <row r="9" spans="1:41" x14ac:dyDescent="0.25">
      <c r="A9" s="12">
        <v>2</v>
      </c>
      <c r="B9" t="s">
        <v>21</v>
      </c>
      <c r="C9" t="s">
        <v>22</v>
      </c>
      <c r="D9" t="s">
        <v>24</v>
      </c>
      <c r="E9">
        <v>2</v>
      </c>
      <c r="F9" t="s">
        <v>24</v>
      </c>
      <c r="G9">
        <v>3</v>
      </c>
      <c r="H9">
        <v>16</v>
      </c>
      <c r="I9">
        <v>256</v>
      </c>
      <c r="J9">
        <v>160</v>
      </c>
      <c r="K9">
        <v>12</v>
      </c>
      <c r="L9">
        <f t="shared" ref="L9:L15" si="3">H9*I9*J9</f>
        <v>655360</v>
      </c>
      <c r="M9" s="8" t="s">
        <v>63</v>
      </c>
      <c r="N9" s="9" t="s">
        <v>57</v>
      </c>
      <c r="O9">
        <v>9216</v>
      </c>
      <c r="P9" s="7">
        <f t="shared" si="0"/>
        <v>2.25</v>
      </c>
      <c r="S9" s="28" t="s">
        <v>21</v>
      </c>
      <c r="T9" s="28">
        <v>16</v>
      </c>
      <c r="U9" s="28">
        <v>256</v>
      </c>
      <c r="V9" s="28">
        <v>80</v>
      </c>
      <c r="W9" s="28">
        <v>2</v>
      </c>
      <c r="X9" s="38">
        <f t="shared" si="1"/>
        <v>655360</v>
      </c>
      <c r="Y9" s="19" t="s">
        <v>63</v>
      </c>
      <c r="Z9" s="30" t="s">
        <v>57</v>
      </c>
      <c r="AA9" s="30" t="s">
        <v>3</v>
      </c>
      <c r="AB9" s="7">
        <v>8192</v>
      </c>
      <c r="AC9" s="7">
        <v>2048</v>
      </c>
      <c r="AD9" s="37">
        <f t="shared" si="2"/>
        <v>320</v>
      </c>
      <c r="AE9" s="37"/>
      <c r="AF9" s="7">
        <v>8192</v>
      </c>
    </row>
    <row r="10" spans="1:41" x14ac:dyDescent="0.25">
      <c r="A10" s="13">
        <v>3</v>
      </c>
      <c r="B10" t="s">
        <v>28</v>
      </c>
      <c r="C10" t="s">
        <v>22</v>
      </c>
      <c r="D10" t="s">
        <v>26</v>
      </c>
      <c r="E10">
        <v>2</v>
      </c>
      <c r="F10" t="s">
        <v>29</v>
      </c>
      <c r="G10">
        <v>3</v>
      </c>
      <c r="H10">
        <v>5</v>
      </c>
      <c r="I10">
        <v>512</v>
      </c>
      <c r="J10">
        <v>80</v>
      </c>
      <c r="K10">
        <v>3</v>
      </c>
      <c r="L10">
        <f t="shared" si="3"/>
        <v>204800</v>
      </c>
      <c r="M10" s="8" t="s">
        <v>63</v>
      </c>
      <c r="N10" s="9" t="s">
        <v>57</v>
      </c>
      <c r="O10">
        <f>O9/2</f>
        <v>4608</v>
      </c>
      <c r="P10" s="7">
        <f t="shared" si="0"/>
        <v>1.8</v>
      </c>
      <c r="S10" s="28" t="s">
        <v>28</v>
      </c>
      <c r="T10" s="28">
        <v>5</v>
      </c>
      <c r="U10" s="28">
        <v>1024</v>
      </c>
      <c r="V10" s="28">
        <v>40</v>
      </c>
      <c r="W10" s="28">
        <v>2</v>
      </c>
      <c r="X10" s="29">
        <f t="shared" si="1"/>
        <v>409600</v>
      </c>
      <c r="Y10" s="19" t="s">
        <v>63</v>
      </c>
      <c r="Z10" s="30" t="s">
        <v>57</v>
      </c>
      <c r="AA10" s="30" t="s">
        <v>3</v>
      </c>
      <c r="AB10" s="7">
        <v>10240</v>
      </c>
      <c r="AC10" s="7">
        <v>2048</v>
      </c>
      <c r="AD10" s="37">
        <f t="shared" si="2"/>
        <v>200</v>
      </c>
      <c r="AE10" s="37">
        <v>194</v>
      </c>
      <c r="AF10" s="7">
        <v>4096</v>
      </c>
      <c r="AG10" s="7">
        <v>4</v>
      </c>
      <c r="AH10" t="str">
        <f>DEC2HEX(AB10+AC10*AG10)</f>
        <v>4800</v>
      </c>
      <c r="AI10" s="36">
        <f>AC10*(AE10+1)</f>
        <v>399360</v>
      </c>
      <c r="AJ10" s="36">
        <f>AI10+AB10</f>
        <v>409600</v>
      </c>
    </row>
    <row r="11" spans="1:41" x14ac:dyDescent="0.25">
      <c r="A11" s="12">
        <v>4</v>
      </c>
      <c r="B11" t="s">
        <v>30</v>
      </c>
      <c r="C11" t="s">
        <v>27</v>
      </c>
      <c r="D11" t="s">
        <v>24</v>
      </c>
      <c r="E11">
        <v>1</v>
      </c>
      <c r="F11" t="s">
        <v>29</v>
      </c>
      <c r="G11">
        <v>3</v>
      </c>
      <c r="H11">
        <v>16</v>
      </c>
      <c r="I11">
        <v>256</v>
      </c>
      <c r="J11">
        <v>40</v>
      </c>
      <c r="K11">
        <v>12</v>
      </c>
      <c r="L11">
        <f t="shared" si="3"/>
        <v>163840</v>
      </c>
      <c r="M11" s="8" t="s">
        <v>63</v>
      </c>
      <c r="N11" s="9" t="s">
        <v>57</v>
      </c>
      <c r="O11">
        <v>4608</v>
      </c>
      <c r="P11" s="7">
        <f t="shared" si="0"/>
        <v>1.125</v>
      </c>
      <c r="S11" s="28" t="s">
        <v>30</v>
      </c>
      <c r="T11" s="28">
        <v>16</v>
      </c>
      <c r="U11" s="28">
        <v>256</v>
      </c>
      <c r="V11" s="28">
        <v>40</v>
      </c>
      <c r="W11" s="28">
        <v>1</v>
      </c>
      <c r="X11" s="29">
        <f t="shared" si="1"/>
        <v>163840</v>
      </c>
      <c r="Y11" s="19" t="s">
        <v>63</v>
      </c>
      <c r="Z11" s="30" t="s">
        <v>57</v>
      </c>
      <c r="AA11" s="30" t="s">
        <v>3</v>
      </c>
      <c r="AB11" s="7">
        <v>8192</v>
      </c>
      <c r="AC11" s="7">
        <v>2048</v>
      </c>
      <c r="AD11" s="37">
        <f t="shared" si="2"/>
        <v>80</v>
      </c>
      <c r="AE11" s="37"/>
      <c r="AF11" s="7">
        <v>2048</v>
      </c>
      <c r="AG11" s="7"/>
      <c r="AI11" s="36"/>
      <c r="AJ11" s="36"/>
      <c r="AK11" s="36"/>
    </row>
    <row r="12" spans="1:41" x14ac:dyDescent="0.25">
      <c r="A12" s="13">
        <v>5</v>
      </c>
      <c r="B12" t="s">
        <v>31</v>
      </c>
      <c r="C12" t="s">
        <v>27</v>
      </c>
      <c r="D12" t="s">
        <v>24</v>
      </c>
      <c r="E12">
        <v>1</v>
      </c>
      <c r="F12" t="s">
        <v>24</v>
      </c>
      <c r="G12">
        <v>3</v>
      </c>
      <c r="H12">
        <v>9</v>
      </c>
      <c r="I12">
        <v>512</v>
      </c>
      <c r="J12">
        <v>80</v>
      </c>
      <c r="K12">
        <v>3</v>
      </c>
      <c r="L12">
        <f t="shared" si="3"/>
        <v>368640</v>
      </c>
      <c r="M12" s="8" t="s">
        <v>63</v>
      </c>
      <c r="N12" s="9" t="s">
        <v>57</v>
      </c>
      <c r="O12">
        <v>9216</v>
      </c>
      <c r="P12" s="7">
        <f t="shared" si="0"/>
        <v>2</v>
      </c>
      <c r="R12" t="s">
        <v>181</v>
      </c>
      <c r="S12" s="28" t="s">
        <v>31</v>
      </c>
      <c r="T12" s="28">
        <v>8</v>
      </c>
      <c r="U12" s="28">
        <v>512</v>
      </c>
      <c r="V12" s="28">
        <v>40</v>
      </c>
      <c r="W12" s="28">
        <v>2</v>
      </c>
      <c r="X12" s="29">
        <f t="shared" si="1"/>
        <v>327680</v>
      </c>
      <c r="Y12" s="19" t="s">
        <v>63</v>
      </c>
      <c r="Z12" s="30" t="s">
        <v>57</v>
      </c>
      <c r="AA12" s="30" t="s">
        <v>3</v>
      </c>
      <c r="AB12" s="7">
        <v>8192</v>
      </c>
      <c r="AC12" s="7">
        <v>2048</v>
      </c>
      <c r="AD12" s="37">
        <f t="shared" si="2"/>
        <v>160</v>
      </c>
      <c r="AE12" s="37">
        <v>155</v>
      </c>
      <c r="AF12" s="7">
        <v>8192</v>
      </c>
      <c r="AG12" s="7">
        <v>4</v>
      </c>
      <c r="AH12" t="str">
        <f t="shared" ref="AH12:AH16" si="4">DEC2HEX(AB12+AC12*AG12)</f>
        <v>4000</v>
      </c>
      <c r="AI12" s="36">
        <f>AC12*(AE12+1)</f>
        <v>319488</v>
      </c>
      <c r="AJ12" s="36">
        <f>AI12+AB12</f>
        <v>327680</v>
      </c>
      <c r="AL12" s="7">
        <v>16</v>
      </c>
      <c r="AM12">
        <f>8*16</f>
        <v>128</v>
      </c>
      <c r="AN12">
        <v>128</v>
      </c>
      <c r="AO12">
        <f>AM12*AN12</f>
        <v>16384</v>
      </c>
    </row>
    <row r="13" spans="1:41" x14ac:dyDescent="0.25">
      <c r="A13" s="12">
        <v>6</v>
      </c>
      <c r="B13" t="s">
        <v>32</v>
      </c>
      <c r="C13" t="s">
        <v>27</v>
      </c>
      <c r="D13" t="s">
        <v>33</v>
      </c>
      <c r="E13">
        <v>1</v>
      </c>
      <c r="F13" t="s">
        <v>22</v>
      </c>
      <c r="G13">
        <v>3</v>
      </c>
      <c r="H13">
        <v>10</v>
      </c>
      <c r="I13">
        <v>256</v>
      </c>
      <c r="J13">
        <v>40</v>
      </c>
      <c r="K13">
        <v>3</v>
      </c>
      <c r="L13">
        <f t="shared" si="3"/>
        <v>102400</v>
      </c>
      <c r="M13" s="8" t="s">
        <v>63</v>
      </c>
      <c r="N13" s="9" t="s">
        <v>57</v>
      </c>
      <c r="O13">
        <v>2048</v>
      </c>
      <c r="P13" s="7">
        <f t="shared" si="0"/>
        <v>0.8</v>
      </c>
      <c r="S13" s="28" t="s">
        <v>32</v>
      </c>
      <c r="T13" s="28">
        <v>10</v>
      </c>
      <c r="U13" s="28">
        <v>256</v>
      </c>
      <c r="V13" s="28">
        <v>40</v>
      </c>
      <c r="W13" s="28">
        <v>1</v>
      </c>
      <c r="X13" s="29">
        <f t="shared" si="1"/>
        <v>102400</v>
      </c>
      <c r="Y13" s="19" t="s">
        <v>63</v>
      </c>
      <c r="Z13" s="30" t="s">
        <v>57</v>
      </c>
      <c r="AA13" s="30" t="s">
        <v>3</v>
      </c>
      <c r="AB13" s="7">
        <v>7680</v>
      </c>
      <c r="AC13" s="7">
        <v>1024</v>
      </c>
      <c r="AD13" s="37">
        <f t="shared" si="2"/>
        <v>100</v>
      </c>
      <c r="AE13" s="37"/>
      <c r="AF13" s="7">
        <v>2048</v>
      </c>
      <c r="AH13" t="str">
        <f t="shared" si="4"/>
        <v>1E00</v>
      </c>
    </row>
    <row r="14" spans="1:41" x14ac:dyDescent="0.25">
      <c r="A14" s="13">
        <v>7</v>
      </c>
      <c r="B14" t="s">
        <v>34</v>
      </c>
      <c r="C14" t="s">
        <v>27</v>
      </c>
      <c r="D14" t="s">
        <v>33</v>
      </c>
      <c r="E14">
        <v>1</v>
      </c>
      <c r="F14" t="s">
        <v>22</v>
      </c>
      <c r="G14">
        <v>4</v>
      </c>
      <c r="H14">
        <v>10</v>
      </c>
      <c r="I14">
        <v>256</v>
      </c>
      <c r="J14">
        <v>40</v>
      </c>
      <c r="K14">
        <v>1</v>
      </c>
      <c r="L14">
        <f t="shared" si="3"/>
        <v>102400</v>
      </c>
      <c r="M14" s="8" t="s">
        <v>52</v>
      </c>
      <c r="S14" s="28" t="s">
        <v>34</v>
      </c>
      <c r="T14" s="28">
        <v>10</v>
      </c>
      <c r="U14" s="28">
        <v>256</v>
      </c>
      <c r="V14" s="28">
        <v>40</v>
      </c>
      <c r="W14" s="28">
        <v>1</v>
      </c>
      <c r="X14" s="29">
        <f t="shared" si="1"/>
        <v>102400</v>
      </c>
      <c r="Y14" s="18" t="s">
        <v>52</v>
      </c>
      <c r="Z14" s="28"/>
      <c r="AA14" s="30" t="s">
        <v>3</v>
      </c>
      <c r="AB14" s="7">
        <v>7680</v>
      </c>
      <c r="AC14" s="7">
        <v>1024</v>
      </c>
      <c r="AD14" s="37">
        <f t="shared" si="2"/>
        <v>100</v>
      </c>
      <c r="AE14" s="37"/>
      <c r="AF14" s="7">
        <v>2048</v>
      </c>
      <c r="AH14" t="str">
        <f t="shared" si="4"/>
        <v>1E00</v>
      </c>
    </row>
    <row r="15" spans="1:41" x14ac:dyDescent="0.25">
      <c r="A15" s="12">
        <v>8</v>
      </c>
      <c r="B15" t="s">
        <v>35</v>
      </c>
      <c r="C15" t="s">
        <v>27</v>
      </c>
      <c r="D15" t="s">
        <v>33</v>
      </c>
      <c r="E15">
        <v>1</v>
      </c>
      <c r="F15" t="s">
        <v>22</v>
      </c>
      <c r="G15">
        <v>4</v>
      </c>
      <c r="H15">
        <v>10</v>
      </c>
      <c r="I15">
        <v>256</v>
      </c>
      <c r="J15">
        <v>40</v>
      </c>
      <c r="K15">
        <v>1</v>
      </c>
      <c r="L15">
        <f t="shared" si="3"/>
        <v>102400</v>
      </c>
      <c r="M15" s="8" t="s">
        <v>52</v>
      </c>
      <c r="S15" s="28" t="s">
        <v>35</v>
      </c>
      <c r="T15" s="28">
        <v>10</v>
      </c>
      <c r="U15" s="28">
        <v>256</v>
      </c>
      <c r="V15" s="28">
        <v>40</v>
      </c>
      <c r="W15" s="28">
        <v>1</v>
      </c>
      <c r="X15" s="29">
        <f t="shared" si="1"/>
        <v>102400</v>
      </c>
      <c r="Y15" s="18" t="s">
        <v>52</v>
      </c>
      <c r="Z15" s="28"/>
      <c r="AA15" s="30" t="s">
        <v>3</v>
      </c>
      <c r="AB15" s="7">
        <v>7680</v>
      </c>
      <c r="AC15" s="7">
        <v>1024</v>
      </c>
      <c r="AD15" s="37">
        <f t="shared" si="2"/>
        <v>100</v>
      </c>
      <c r="AE15" s="37"/>
      <c r="AF15" s="7">
        <v>2048</v>
      </c>
      <c r="AH15" t="str">
        <f t="shared" si="4"/>
        <v>1E00</v>
      </c>
    </row>
    <row r="16" spans="1:41" x14ac:dyDescent="0.25">
      <c r="A16" s="12"/>
      <c r="S16" s="28" t="s">
        <v>135</v>
      </c>
      <c r="T16" s="28">
        <v>8</v>
      </c>
      <c r="U16" s="28">
        <v>512</v>
      </c>
      <c r="V16" s="28">
        <v>40</v>
      </c>
      <c r="W16" s="28">
        <v>2</v>
      </c>
      <c r="X16" s="29">
        <f t="shared" si="1"/>
        <v>327680</v>
      </c>
      <c r="Y16" s="18" t="s">
        <v>55</v>
      </c>
      <c r="Z16" s="28"/>
      <c r="AA16" s="30"/>
      <c r="AB16" s="7">
        <v>8192</v>
      </c>
      <c r="AC16">
        <v>2048</v>
      </c>
      <c r="AD16" s="37">
        <f t="shared" si="2"/>
        <v>160</v>
      </c>
      <c r="AE16" s="37">
        <v>155</v>
      </c>
      <c r="AF16" s="7">
        <v>8192</v>
      </c>
      <c r="AG16">
        <v>7</v>
      </c>
      <c r="AH16" t="str">
        <f t="shared" si="4"/>
        <v>5800</v>
      </c>
      <c r="AI16" s="36">
        <f>AC16*(AE16+1)</f>
        <v>319488</v>
      </c>
      <c r="AJ16" s="36">
        <f>AI16+AB16</f>
        <v>327680</v>
      </c>
      <c r="AK16" s="36"/>
    </row>
    <row r="17" spans="1:38" x14ac:dyDescent="0.25">
      <c r="A17" s="12"/>
      <c r="B17" t="s">
        <v>251</v>
      </c>
      <c r="R17" t="s">
        <v>250</v>
      </c>
      <c r="T17" s="43">
        <v>10</v>
      </c>
      <c r="U17" s="43">
        <v>256</v>
      </c>
      <c r="V17" s="43">
        <v>40</v>
      </c>
      <c r="W17" s="43">
        <v>2</v>
      </c>
      <c r="X17" s="41">
        <f t="shared" si="1"/>
        <v>204800</v>
      </c>
      <c r="Y17" s="8"/>
      <c r="AA17" s="42"/>
      <c r="AB17" s="7">
        <v>7680</v>
      </c>
      <c r="AC17" s="7">
        <v>2048</v>
      </c>
      <c r="AD17" s="37">
        <f t="shared" si="2"/>
        <v>100</v>
      </c>
      <c r="AE17" s="37"/>
      <c r="AF17" s="7">
        <v>8192</v>
      </c>
      <c r="AI17" s="36"/>
      <c r="AJ17" s="36"/>
      <c r="AK17" s="36"/>
    </row>
    <row r="18" spans="1:38" x14ac:dyDescent="0.25">
      <c r="A18" s="12"/>
      <c r="R18" t="s">
        <v>250</v>
      </c>
      <c r="T18" s="43">
        <v>10</v>
      </c>
      <c r="U18" s="43">
        <v>256</v>
      </c>
      <c r="V18" s="43">
        <v>80</v>
      </c>
      <c r="W18" s="43">
        <v>2</v>
      </c>
      <c r="X18" s="41">
        <f t="shared" si="1"/>
        <v>409600</v>
      </c>
      <c r="Y18" s="8"/>
      <c r="AA18" s="42"/>
      <c r="AB18" s="7">
        <v>7680</v>
      </c>
      <c r="AC18" s="7">
        <v>2048</v>
      </c>
      <c r="AD18" s="37">
        <f t="shared" ref="AD18" si="5">X18/AC18</f>
        <v>200</v>
      </c>
      <c r="AE18" s="37"/>
      <c r="AF18" s="7">
        <v>8192</v>
      </c>
      <c r="AI18" s="36"/>
      <c r="AJ18" s="36"/>
      <c r="AK18" s="36"/>
    </row>
    <row r="19" spans="1:38" x14ac:dyDescent="0.25">
      <c r="A19" s="12"/>
      <c r="N19" s="8"/>
      <c r="T19" s="44"/>
      <c r="U19" s="44"/>
      <c r="V19" s="44"/>
      <c r="W19" s="44"/>
      <c r="X19" s="41"/>
      <c r="Y19" s="8"/>
      <c r="AA19" s="42"/>
      <c r="AB19" s="7"/>
      <c r="AC19" s="7"/>
      <c r="AD19" s="37"/>
      <c r="AE19" s="37"/>
      <c r="AF19" s="7"/>
      <c r="AI19" s="36"/>
      <c r="AJ19" s="36"/>
      <c r="AK19" s="36"/>
    </row>
    <row r="20" spans="1:38" x14ac:dyDescent="0.25">
      <c r="A20" s="12"/>
      <c r="T20" s="44"/>
      <c r="U20" s="44"/>
      <c r="V20" s="44"/>
      <c r="W20" s="44"/>
      <c r="X20" s="41"/>
      <c r="Y20" s="8"/>
      <c r="AA20" s="42"/>
      <c r="AB20" s="7"/>
      <c r="AC20" s="7"/>
      <c r="AD20" s="37"/>
      <c r="AE20" s="37"/>
      <c r="AF20" s="7"/>
      <c r="AI20" s="36"/>
      <c r="AJ20" s="36"/>
      <c r="AK20" s="36"/>
    </row>
    <row r="21" spans="1:38" x14ac:dyDescent="0.25">
      <c r="A21" s="12"/>
      <c r="T21" s="44"/>
      <c r="U21" s="44"/>
      <c r="V21" s="44"/>
      <c r="W21" s="44"/>
      <c r="X21" s="41"/>
      <c r="Y21" s="8"/>
      <c r="AA21" s="42"/>
      <c r="AB21" s="7"/>
      <c r="AC21" s="7"/>
      <c r="AD21" s="37"/>
      <c r="AE21" s="37"/>
      <c r="AF21" s="7"/>
      <c r="AI21" s="36"/>
      <c r="AJ21" s="36"/>
      <c r="AK21" s="36"/>
    </row>
    <row r="22" spans="1:38" x14ac:dyDescent="0.25">
      <c r="A22" s="12"/>
      <c r="X22" s="41"/>
      <c r="Y22" s="8"/>
      <c r="AA22" s="42"/>
      <c r="AB22" s="7"/>
      <c r="AD22" s="37"/>
      <c r="AE22" s="37"/>
      <c r="AF22" s="7"/>
      <c r="AI22" s="36"/>
      <c r="AJ22" s="36"/>
      <c r="AK22" s="36"/>
    </row>
    <row r="23" spans="1:38" x14ac:dyDescent="0.25">
      <c r="A23" s="12"/>
      <c r="Y23" s="8"/>
    </row>
    <row r="24" spans="1:38" s="15" customFormat="1" ht="45" x14ac:dyDescent="0.25">
      <c r="A24" s="7" t="s">
        <v>101</v>
      </c>
      <c r="B24" s="7" t="s">
        <v>36</v>
      </c>
      <c r="C24" s="7" t="s">
        <v>37</v>
      </c>
      <c r="D24" s="7" t="s">
        <v>38</v>
      </c>
      <c r="E24" s="7" t="s">
        <v>39</v>
      </c>
      <c r="F24" s="7" t="s">
        <v>40</v>
      </c>
      <c r="G24" s="7" t="s">
        <v>41</v>
      </c>
      <c r="H24" s="7" t="s">
        <v>169</v>
      </c>
      <c r="I24" s="7" t="s">
        <v>168</v>
      </c>
      <c r="J24" s="7" t="s">
        <v>171</v>
      </c>
      <c r="K24" s="7" t="s">
        <v>172</v>
      </c>
      <c r="L24" s="7" t="s">
        <v>170</v>
      </c>
      <c r="M24" s="7" t="s">
        <v>117</v>
      </c>
      <c r="N24" s="14" t="s">
        <v>118</v>
      </c>
      <c r="O24" s="7" t="s">
        <v>119</v>
      </c>
      <c r="P24" s="7" t="s">
        <v>45</v>
      </c>
      <c r="Q24" s="14"/>
      <c r="T24" s="16" t="s">
        <v>121</v>
      </c>
      <c r="U24" s="16" t="s">
        <v>122</v>
      </c>
      <c r="V24" s="16" t="s">
        <v>123</v>
      </c>
      <c r="W24" s="16" t="s">
        <v>124</v>
      </c>
      <c r="X24" s="16" t="s">
        <v>134</v>
      </c>
      <c r="Y24" s="16" t="s">
        <v>45</v>
      </c>
      <c r="Z24" s="17" t="s">
        <v>120</v>
      </c>
      <c r="AA24" s="17" t="s">
        <v>120</v>
      </c>
    </row>
    <row r="25" spans="1:38" x14ac:dyDescent="0.25">
      <c r="A25" s="12">
        <v>0</v>
      </c>
      <c r="B25" t="s">
        <v>102</v>
      </c>
      <c r="C25" t="s">
        <v>27</v>
      </c>
      <c r="D25" t="s">
        <v>33</v>
      </c>
      <c r="E25">
        <v>1</v>
      </c>
      <c r="F25" t="s">
        <v>22</v>
      </c>
      <c r="G25">
        <v>1</v>
      </c>
      <c r="H25">
        <v>8</v>
      </c>
      <c r="I25">
        <v>512</v>
      </c>
      <c r="J25">
        <v>40</v>
      </c>
      <c r="K25">
        <v>2</v>
      </c>
      <c r="L25" t="s">
        <v>107</v>
      </c>
      <c r="M25">
        <v>1</v>
      </c>
      <c r="N25" s="8" t="s">
        <v>109</v>
      </c>
      <c r="O25" t="s">
        <v>112</v>
      </c>
      <c r="P25" s="11">
        <f>H25*I25*J25*K25</f>
        <v>327680</v>
      </c>
      <c r="Q25" s="8" t="s">
        <v>80</v>
      </c>
      <c r="T25" s="28" t="s">
        <v>102</v>
      </c>
      <c r="U25" s="28">
        <v>8</v>
      </c>
      <c r="V25" s="28">
        <v>512</v>
      </c>
      <c r="W25" s="28">
        <v>40</v>
      </c>
      <c r="X25" s="28">
        <v>2</v>
      </c>
      <c r="Y25" s="29">
        <f t="shared" ref="Y25:Y28" si="6">U25*V25*W25*X25</f>
        <v>327680</v>
      </c>
      <c r="Z25" s="18" t="s">
        <v>80</v>
      </c>
      <c r="AA25" s="30" t="s">
        <v>3</v>
      </c>
      <c r="AG25">
        <f>9*512</f>
        <v>4608</v>
      </c>
      <c r="AH25" t="str">
        <f>DEC2HEX(AG25)</f>
        <v>1200</v>
      </c>
    </row>
    <row r="26" spans="1:38" x14ac:dyDescent="0.25">
      <c r="A26" s="13">
        <v>1</v>
      </c>
      <c r="B26" t="s">
        <v>103</v>
      </c>
      <c r="C26" t="s">
        <v>27</v>
      </c>
      <c r="D26" t="s">
        <v>33</v>
      </c>
      <c r="E26">
        <v>1</v>
      </c>
      <c r="F26" t="s">
        <v>22</v>
      </c>
      <c r="G26">
        <v>1</v>
      </c>
      <c r="H26">
        <v>9</v>
      </c>
      <c r="I26">
        <v>512</v>
      </c>
      <c r="J26">
        <v>40</v>
      </c>
      <c r="K26">
        <v>2</v>
      </c>
      <c r="L26" t="s">
        <v>107</v>
      </c>
      <c r="M26">
        <v>2</v>
      </c>
      <c r="N26" s="8" t="s">
        <v>109</v>
      </c>
      <c r="O26" t="s">
        <v>113</v>
      </c>
      <c r="P26" s="11">
        <f t="shared" ref="P26:P28" si="7">H26*I26*J26*K26</f>
        <v>368640</v>
      </c>
      <c r="Q26" s="8" t="s">
        <v>80</v>
      </c>
      <c r="T26" s="28" t="s">
        <v>103</v>
      </c>
      <c r="U26" s="28">
        <v>9</v>
      </c>
      <c r="V26" s="28">
        <v>512</v>
      </c>
      <c r="W26" s="28">
        <v>40</v>
      </c>
      <c r="X26" s="28">
        <v>2</v>
      </c>
      <c r="Y26" s="29">
        <f t="shared" si="6"/>
        <v>368640</v>
      </c>
      <c r="Z26" s="18" t="s">
        <v>80</v>
      </c>
      <c r="AA26" s="30" t="s">
        <v>3</v>
      </c>
      <c r="AG26">
        <f>AG$25+AG25</f>
        <v>9216</v>
      </c>
      <c r="AH26" t="str">
        <f>DEC2HEX(AG26)</f>
        <v>2400</v>
      </c>
    </row>
    <row r="27" spans="1:38" x14ac:dyDescent="0.25">
      <c r="A27" s="12">
        <v>2</v>
      </c>
      <c r="B27" t="s">
        <v>104</v>
      </c>
      <c r="C27" t="s">
        <v>27</v>
      </c>
      <c r="D27" t="s">
        <v>33</v>
      </c>
      <c r="E27">
        <v>1</v>
      </c>
      <c r="F27" t="s">
        <v>22</v>
      </c>
      <c r="G27">
        <v>1</v>
      </c>
      <c r="H27">
        <v>8</v>
      </c>
      <c r="I27">
        <v>512</v>
      </c>
      <c r="J27">
        <v>80</v>
      </c>
      <c r="K27">
        <v>2</v>
      </c>
      <c r="L27" t="s">
        <v>107</v>
      </c>
      <c r="M27">
        <v>2</v>
      </c>
      <c r="N27" s="8" t="s">
        <v>110</v>
      </c>
      <c r="O27" t="s">
        <v>115</v>
      </c>
      <c r="P27" s="11">
        <f t="shared" si="7"/>
        <v>655360</v>
      </c>
      <c r="Q27" s="8" t="s">
        <v>80</v>
      </c>
      <c r="T27" s="28" t="s">
        <v>104</v>
      </c>
      <c r="U27" s="28">
        <v>8</v>
      </c>
      <c r="V27" s="28">
        <v>512</v>
      </c>
      <c r="W27" s="28">
        <v>80</v>
      </c>
      <c r="X27" s="28">
        <v>2</v>
      </c>
      <c r="Y27" s="29">
        <f t="shared" si="6"/>
        <v>655360</v>
      </c>
      <c r="Z27" s="18" t="s">
        <v>80</v>
      </c>
      <c r="AA27" s="30" t="s">
        <v>3</v>
      </c>
      <c r="AG27">
        <f>AG$25+AG26</f>
        <v>13824</v>
      </c>
      <c r="AH27" t="str">
        <f>DEC2HEX(AG27)</f>
        <v>3600</v>
      </c>
    </row>
    <row r="28" spans="1:38" x14ac:dyDescent="0.25">
      <c r="A28" s="13">
        <v>3</v>
      </c>
      <c r="B28" t="s">
        <v>105</v>
      </c>
      <c r="C28" t="s">
        <v>27</v>
      </c>
      <c r="D28" t="s">
        <v>106</v>
      </c>
      <c r="E28">
        <v>1</v>
      </c>
      <c r="F28" t="s">
        <v>22</v>
      </c>
      <c r="G28">
        <v>1</v>
      </c>
      <c r="H28">
        <v>8</v>
      </c>
      <c r="I28">
        <v>1024</v>
      </c>
      <c r="J28">
        <v>77</v>
      </c>
      <c r="K28">
        <v>2</v>
      </c>
      <c r="L28" t="s">
        <v>108</v>
      </c>
      <c r="M28">
        <v>2</v>
      </c>
      <c r="N28" s="8" t="s">
        <v>111</v>
      </c>
      <c r="O28" t="s">
        <v>114</v>
      </c>
      <c r="P28" s="11">
        <f t="shared" si="7"/>
        <v>1261568</v>
      </c>
      <c r="Q28" s="8" t="s">
        <v>80</v>
      </c>
      <c r="T28" s="28" t="s">
        <v>105</v>
      </c>
      <c r="U28" s="28">
        <v>8</v>
      </c>
      <c r="V28" s="28">
        <v>1024</v>
      </c>
      <c r="W28" s="28">
        <v>77</v>
      </c>
      <c r="X28" s="28">
        <v>2</v>
      </c>
      <c r="Y28" s="29">
        <f t="shared" si="6"/>
        <v>1261568</v>
      </c>
      <c r="Z28" s="18" t="s">
        <v>80</v>
      </c>
      <c r="AA28" s="30" t="s">
        <v>3</v>
      </c>
      <c r="AG28">
        <f>AG$25+AG27</f>
        <v>18432</v>
      </c>
      <c r="AH28" t="str">
        <f>DEC2HEX(AG28)</f>
        <v>4800</v>
      </c>
    </row>
    <row r="29" spans="1:38" x14ac:dyDescent="0.25">
      <c r="H29">
        <v>18</v>
      </c>
      <c r="I29">
        <v>512</v>
      </c>
      <c r="J29">
        <v>80</v>
      </c>
      <c r="K29">
        <v>2</v>
      </c>
      <c r="L29" t="s">
        <v>107</v>
      </c>
      <c r="M29">
        <v>9</v>
      </c>
      <c r="N29" s="8" t="s">
        <v>173</v>
      </c>
      <c r="O29" t="s">
        <v>174</v>
      </c>
      <c r="P29" s="11">
        <f>H29*I29*J29*K29</f>
        <v>1474560</v>
      </c>
      <c r="Q29" s="8" t="s">
        <v>80</v>
      </c>
      <c r="T29" s="28" t="s">
        <v>175</v>
      </c>
      <c r="U29" s="28">
        <v>18</v>
      </c>
      <c r="V29" s="28">
        <v>512</v>
      </c>
      <c r="W29" s="28">
        <v>80</v>
      </c>
      <c r="X29" s="28">
        <v>2</v>
      </c>
      <c r="Y29" s="29">
        <f t="shared" ref="Y29" si="8">U29*V29*W29*X29</f>
        <v>1474560</v>
      </c>
      <c r="Z29" s="18" t="s">
        <v>80</v>
      </c>
      <c r="AA29" s="30" t="s">
        <v>3</v>
      </c>
    </row>
    <row r="30" spans="1:38" x14ac:dyDescent="0.25">
      <c r="AJ30" t="s">
        <v>223</v>
      </c>
      <c r="AK30" t="s">
        <v>224</v>
      </c>
    </row>
    <row r="31" spans="1:38" x14ac:dyDescent="0.25">
      <c r="AH31" t="s">
        <v>239</v>
      </c>
      <c r="AI31" t="s">
        <v>240</v>
      </c>
      <c r="AJ31" t="s">
        <v>241</v>
      </c>
    </row>
    <row r="32" spans="1:38" x14ac:dyDescent="0.25">
      <c r="AH32">
        <v>72</v>
      </c>
      <c r="AI32" s="8">
        <v>48</v>
      </c>
      <c r="AJ32" s="39">
        <v>20</v>
      </c>
      <c r="AK32">
        <v>32</v>
      </c>
      <c r="AL32" t="s">
        <v>249</v>
      </c>
    </row>
    <row r="33" spans="35:38" x14ac:dyDescent="0.25">
      <c r="AI33" s="8">
        <v>0</v>
      </c>
      <c r="AJ33" s="40">
        <v>0</v>
      </c>
    </row>
    <row r="34" spans="35:38" x14ac:dyDescent="0.25">
      <c r="AI34" s="8">
        <v>5</v>
      </c>
      <c r="AJ34" s="8">
        <v>4</v>
      </c>
    </row>
    <row r="35" spans="35:38" x14ac:dyDescent="0.25">
      <c r="AI35" s="8" t="s">
        <v>244</v>
      </c>
      <c r="AJ35" s="8" t="s">
        <v>242</v>
      </c>
    </row>
    <row r="36" spans="35:38" x14ac:dyDescent="0.25">
      <c r="AI36" s="8">
        <v>0</v>
      </c>
      <c r="AJ36" s="8">
        <v>1</v>
      </c>
    </row>
    <row r="37" spans="35:38" x14ac:dyDescent="0.25">
      <c r="AI37" s="8" t="s">
        <v>245</v>
      </c>
      <c r="AJ37" s="39" t="s">
        <v>243</v>
      </c>
      <c r="AK37">
        <v>155</v>
      </c>
      <c r="AL37" t="s">
        <v>246</v>
      </c>
    </row>
    <row r="38" spans="35:38" x14ac:dyDescent="0.25">
      <c r="AI38" s="8">
        <v>6</v>
      </c>
      <c r="AJ38" s="40">
        <v>0</v>
      </c>
    </row>
    <row r="39" spans="35:38" x14ac:dyDescent="0.25">
      <c r="AI39" s="8" t="s">
        <v>82</v>
      </c>
      <c r="AJ39" s="39" t="s">
        <v>82</v>
      </c>
      <c r="AK39">
        <v>255</v>
      </c>
      <c r="AL39" t="s">
        <v>247</v>
      </c>
    </row>
    <row r="40" spans="35:38" x14ac:dyDescent="0.25">
      <c r="AI40" s="8">
        <v>3</v>
      </c>
      <c r="AJ40" s="40">
        <v>0</v>
      </c>
    </row>
    <row r="41" spans="35:38" x14ac:dyDescent="0.25">
      <c r="AI41" s="8" t="s">
        <v>82</v>
      </c>
      <c r="AJ41" s="8" t="s">
        <v>84</v>
      </c>
    </row>
    <row r="42" spans="35:38" x14ac:dyDescent="0.25">
      <c r="AI42" s="8">
        <v>0</v>
      </c>
      <c r="AJ42" s="8">
        <v>0</v>
      </c>
    </row>
    <row r="43" spans="35:38" x14ac:dyDescent="0.25">
      <c r="AI43" s="8">
        <v>0</v>
      </c>
      <c r="AJ43" s="8">
        <v>40</v>
      </c>
    </row>
    <row r="44" spans="35:38" x14ac:dyDescent="0.25">
      <c r="AI44" s="8">
        <v>0</v>
      </c>
      <c r="AJ44" s="8">
        <v>0</v>
      </c>
    </row>
    <row r="45" spans="35:38" x14ac:dyDescent="0.25">
      <c r="AI45" s="8">
        <v>1</v>
      </c>
      <c r="AJ45" s="8">
        <v>2</v>
      </c>
      <c r="AL45" t="s">
        <v>248</v>
      </c>
    </row>
    <row r="46" spans="35:38" x14ac:dyDescent="0.25">
      <c r="AI46" s="8">
        <v>0</v>
      </c>
      <c r="AJ46" s="8">
        <v>0</v>
      </c>
    </row>
    <row r="47" spans="35:38" x14ac:dyDescent="0.25">
      <c r="AI47" s="8"/>
      <c r="AJ47" s="8"/>
    </row>
    <row r="48" spans="35:38" x14ac:dyDescent="0.25">
      <c r="AI48" s="8"/>
      <c r="AJ48" s="8"/>
    </row>
    <row r="49" spans="35:36" x14ac:dyDescent="0.25">
      <c r="AI49" s="8"/>
      <c r="AJ49" s="8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42B87-5F85-4496-90E3-01C7C4B34C65}">
  <dimension ref="A1:U30"/>
  <sheetViews>
    <sheetView workbookViewId="0">
      <selection activeCell="J3" sqref="J3"/>
    </sheetView>
  </sheetViews>
  <sheetFormatPr defaultRowHeight="15" x14ac:dyDescent="0.25"/>
  <cols>
    <col min="1" max="1" width="11" customWidth="1"/>
    <col min="3" max="3" width="12.85546875" customWidth="1"/>
    <col min="9" max="9" width="11.28515625" bestFit="1" customWidth="1"/>
  </cols>
  <sheetData>
    <row r="1" spans="1:21" x14ac:dyDescent="0.25">
      <c r="C1" t="s">
        <v>225</v>
      </c>
      <c r="F1" t="s">
        <v>223</v>
      </c>
      <c r="G1" t="s">
        <v>224</v>
      </c>
      <c r="J1" t="s">
        <v>224</v>
      </c>
      <c r="L1" t="s">
        <v>98</v>
      </c>
    </row>
    <row r="2" spans="1:21" x14ac:dyDescent="0.25">
      <c r="A2" t="s">
        <v>182</v>
      </c>
      <c r="B2" t="s">
        <v>183</v>
      </c>
      <c r="C2">
        <v>11001000</v>
      </c>
      <c r="F2" t="str">
        <f>BIN2HEX(C2)</f>
        <v>C8</v>
      </c>
    </row>
    <row r="3" spans="1:21" x14ac:dyDescent="0.25">
      <c r="A3" t="s">
        <v>184</v>
      </c>
      <c r="B3" t="s">
        <v>183</v>
      </c>
      <c r="C3" t="s">
        <v>185</v>
      </c>
      <c r="I3" t="s">
        <v>210</v>
      </c>
      <c r="J3" s="35">
        <f>(G6+G8+G10+G11+G12)</f>
        <v>111</v>
      </c>
      <c r="K3" t="str">
        <f>DEC2HEX(J3)</f>
        <v>6F</v>
      </c>
      <c r="L3">
        <v>800</v>
      </c>
    </row>
    <row r="4" spans="1:21" x14ac:dyDescent="0.25">
      <c r="A4" t="s">
        <v>186</v>
      </c>
      <c r="B4" t="s">
        <v>183</v>
      </c>
      <c r="C4" s="35">
        <v>10000</v>
      </c>
      <c r="F4" t="str">
        <f t="shared" ref="F4:F12" si="0">BIN2HEX(C4)</f>
        <v>10</v>
      </c>
      <c r="G4">
        <f>BIN2DEC(C4)</f>
        <v>16</v>
      </c>
      <c r="I4" t="s">
        <v>226</v>
      </c>
      <c r="J4">
        <f>G6+G10+G11+G12</f>
        <v>103</v>
      </c>
      <c r="K4" t="str">
        <f>DEC2HEX(J4)</f>
        <v>67</v>
      </c>
      <c r="L4">
        <v>360</v>
      </c>
    </row>
    <row r="5" spans="1:21" x14ac:dyDescent="0.25">
      <c r="A5" t="s">
        <v>221</v>
      </c>
      <c r="B5" t="s">
        <v>183</v>
      </c>
      <c r="C5" s="35">
        <v>1000000</v>
      </c>
      <c r="F5" t="str">
        <f t="shared" si="0"/>
        <v>40</v>
      </c>
      <c r="G5">
        <f t="shared" ref="G5:G6" si="1">BIN2DEC(C5)</f>
        <v>64</v>
      </c>
      <c r="I5" t="s">
        <v>227</v>
      </c>
      <c r="J5">
        <f>G6+G11+G12</f>
        <v>99</v>
      </c>
      <c r="K5" t="str">
        <f>DEC2HEX(J5)</f>
        <v>63</v>
      </c>
      <c r="L5">
        <v>320</v>
      </c>
    </row>
    <row r="6" spans="1:21" x14ac:dyDescent="0.25">
      <c r="A6" t="s">
        <v>222</v>
      </c>
      <c r="B6" t="s">
        <v>183</v>
      </c>
      <c r="C6" s="35">
        <v>1100000</v>
      </c>
      <c r="F6" t="str">
        <f t="shared" si="0"/>
        <v>60</v>
      </c>
      <c r="G6">
        <f t="shared" si="1"/>
        <v>96</v>
      </c>
      <c r="I6" t="s">
        <v>228</v>
      </c>
      <c r="J6">
        <f>G6+G11</f>
        <v>98</v>
      </c>
      <c r="K6" t="str">
        <f>DEC2HEX(J6)</f>
        <v>62</v>
      </c>
      <c r="L6">
        <v>160</v>
      </c>
    </row>
    <row r="7" spans="1:21" x14ac:dyDescent="0.25">
      <c r="A7" t="s">
        <v>187</v>
      </c>
      <c r="B7" t="s">
        <v>183</v>
      </c>
      <c r="C7" s="35">
        <v>10000</v>
      </c>
      <c r="F7" t="str">
        <f t="shared" si="0"/>
        <v>10</v>
      </c>
      <c r="G7">
        <f t="shared" ref="G7:G12" si="2">BIN2DEC(C7)</f>
        <v>16</v>
      </c>
      <c r="J7">
        <v>107</v>
      </c>
      <c r="K7" t="str">
        <f>DEC2HEX(J7)</f>
        <v>6B</v>
      </c>
    </row>
    <row r="8" spans="1:21" x14ac:dyDescent="0.25">
      <c r="A8" t="s">
        <v>188</v>
      </c>
      <c r="B8" t="s">
        <v>183</v>
      </c>
      <c r="C8" s="35">
        <v>1000</v>
      </c>
      <c r="F8" t="str">
        <f t="shared" si="0"/>
        <v>8</v>
      </c>
      <c r="G8">
        <f t="shared" si="2"/>
        <v>8</v>
      </c>
    </row>
    <row r="9" spans="1:21" x14ac:dyDescent="0.25">
      <c r="A9" t="s">
        <v>189</v>
      </c>
      <c r="B9" t="s">
        <v>183</v>
      </c>
      <c r="C9" s="35">
        <v>100</v>
      </c>
      <c r="F9" t="str">
        <f t="shared" si="0"/>
        <v>4</v>
      </c>
      <c r="G9">
        <f t="shared" si="2"/>
        <v>4</v>
      </c>
    </row>
    <row r="10" spans="1:21" x14ac:dyDescent="0.25">
      <c r="A10" t="s">
        <v>190</v>
      </c>
      <c r="B10" t="s">
        <v>183</v>
      </c>
      <c r="C10" s="35">
        <v>100</v>
      </c>
      <c r="F10" t="str">
        <f t="shared" si="0"/>
        <v>4</v>
      </c>
      <c r="G10">
        <f t="shared" si="2"/>
        <v>4</v>
      </c>
    </row>
    <row r="11" spans="1:21" x14ac:dyDescent="0.25">
      <c r="A11" t="s">
        <v>191</v>
      </c>
      <c r="B11" t="s">
        <v>183</v>
      </c>
      <c r="C11" s="35">
        <v>10</v>
      </c>
      <c r="F11" t="str">
        <f t="shared" si="0"/>
        <v>2</v>
      </c>
      <c r="G11">
        <f t="shared" si="2"/>
        <v>2</v>
      </c>
    </row>
    <row r="12" spans="1:21" x14ac:dyDescent="0.25">
      <c r="A12" t="s">
        <v>192</v>
      </c>
      <c r="B12" t="s">
        <v>183</v>
      </c>
      <c r="C12" s="35">
        <v>1</v>
      </c>
      <c r="F12" t="str">
        <f t="shared" si="0"/>
        <v>1</v>
      </c>
      <c r="G12">
        <f t="shared" si="2"/>
        <v>1</v>
      </c>
      <c r="I12" t="s">
        <v>231</v>
      </c>
      <c r="K12" t="s">
        <v>224</v>
      </c>
      <c r="L12" t="s">
        <v>223</v>
      </c>
    </row>
    <row r="13" spans="1:21" x14ac:dyDescent="0.25">
      <c r="A13" t="s">
        <v>193</v>
      </c>
      <c r="B13" t="s">
        <v>183</v>
      </c>
      <c r="C13" t="s">
        <v>194</v>
      </c>
      <c r="I13">
        <v>9</v>
      </c>
      <c r="J13">
        <v>512</v>
      </c>
      <c r="K13">
        <f>I13*J13</f>
        <v>4608</v>
      </c>
      <c r="L13" t="str">
        <f t="shared" ref="L13:L17" si="3">DEC2HEX(K13)</f>
        <v>1200</v>
      </c>
      <c r="M13" t="s">
        <v>235</v>
      </c>
      <c r="P13">
        <f>K13</f>
        <v>4608</v>
      </c>
      <c r="Q13" t="str">
        <f t="shared" ref="Q13:Q19" si="4">DEC2HEX(P13)</f>
        <v>1200</v>
      </c>
    </row>
    <row r="14" spans="1:21" x14ac:dyDescent="0.25">
      <c r="A14" t="s">
        <v>195</v>
      </c>
      <c r="B14" t="s">
        <v>183</v>
      </c>
      <c r="C14" t="s">
        <v>196</v>
      </c>
      <c r="D14" t="s">
        <v>183</v>
      </c>
      <c r="E14" t="s">
        <v>197</v>
      </c>
      <c r="P14">
        <f>P$13+P13</f>
        <v>9216</v>
      </c>
      <c r="Q14" t="str">
        <f t="shared" si="4"/>
        <v>2400</v>
      </c>
      <c r="R14" t="s">
        <v>68</v>
      </c>
      <c r="S14">
        <v>9216</v>
      </c>
    </row>
    <row r="15" spans="1:21" x14ac:dyDescent="0.25">
      <c r="A15" t="s">
        <v>198</v>
      </c>
      <c r="B15" t="s">
        <v>183</v>
      </c>
      <c r="C15" t="s">
        <v>199</v>
      </c>
      <c r="J15" t="s">
        <v>18</v>
      </c>
      <c r="K15">
        <v>15360</v>
      </c>
      <c r="L15" t="str">
        <f t="shared" si="3"/>
        <v>3C00</v>
      </c>
      <c r="P15">
        <f t="shared" ref="P15:P19" si="5">P$13+P14</f>
        <v>13824</v>
      </c>
      <c r="Q15" t="str">
        <f t="shared" si="4"/>
        <v>3600</v>
      </c>
      <c r="S15">
        <f>T15*U15</f>
        <v>4096</v>
      </c>
      <c r="T15">
        <v>4</v>
      </c>
      <c r="U15">
        <v>1024</v>
      </c>
    </row>
    <row r="16" spans="1:21" x14ac:dyDescent="0.25">
      <c r="A16" t="s">
        <v>200</v>
      </c>
      <c r="B16" t="s">
        <v>183</v>
      </c>
      <c r="C16" t="s">
        <v>201</v>
      </c>
      <c r="J16" t="s">
        <v>97</v>
      </c>
      <c r="K16">
        <v>9216</v>
      </c>
      <c r="L16" t="str">
        <f t="shared" si="3"/>
        <v>2400</v>
      </c>
      <c r="M16" t="s">
        <v>229</v>
      </c>
      <c r="P16">
        <f t="shared" si="5"/>
        <v>18432</v>
      </c>
      <c r="Q16" t="str">
        <f t="shared" si="4"/>
        <v>4800</v>
      </c>
      <c r="S16">
        <f>SUM(S14:S15)</f>
        <v>13312</v>
      </c>
      <c r="T16" t="str">
        <f t="shared" ref="T16" si="6">DEC2HEX(S16)</f>
        <v>3400</v>
      </c>
    </row>
    <row r="17" spans="1:21" x14ac:dyDescent="0.25">
      <c r="A17" t="s">
        <v>202</v>
      </c>
      <c r="B17" t="s">
        <v>183</v>
      </c>
      <c r="C17" t="s">
        <v>203</v>
      </c>
      <c r="J17" t="s">
        <v>166</v>
      </c>
      <c r="K17">
        <f>K15-K16</f>
        <v>6144</v>
      </c>
      <c r="L17" t="str">
        <f t="shared" si="3"/>
        <v>1800</v>
      </c>
      <c r="M17">
        <f>K17/32</f>
        <v>192</v>
      </c>
      <c r="N17" t="s">
        <v>230</v>
      </c>
      <c r="P17">
        <f t="shared" si="5"/>
        <v>23040</v>
      </c>
      <c r="Q17" t="str">
        <f t="shared" si="4"/>
        <v>5A00</v>
      </c>
    </row>
    <row r="18" spans="1:21" x14ac:dyDescent="0.25">
      <c r="A18" t="s">
        <v>204</v>
      </c>
      <c r="B18" t="s">
        <v>183</v>
      </c>
      <c r="C18" t="s">
        <v>205</v>
      </c>
      <c r="J18" s="8" t="s">
        <v>233</v>
      </c>
      <c r="K18">
        <v>4</v>
      </c>
      <c r="L18" t="str">
        <f>DEC2HEX(K18*K19+K16)</f>
        <v>4400</v>
      </c>
      <c r="P18">
        <f t="shared" si="5"/>
        <v>27648</v>
      </c>
      <c r="Q18" t="str">
        <f t="shared" si="4"/>
        <v>6C00</v>
      </c>
    </row>
    <row r="19" spans="1:21" x14ac:dyDescent="0.25">
      <c r="A19" t="s">
        <v>206</v>
      </c>
      <c r="B19" t="s">
        <v>183</v>
      </c>
      <c r="C19" t="s">
        <v>207</v>
      </c>
      <c r="J19" t="s">
        <v>234</v>
      </c>
      <c r="K19">
        <v>2048</v>
      </c>
      <c r="L19" t="str">
        <f t="shared" ref="L19" si="7">DEC2HEX(K19)</f>
        <v>800</v>
      </c>
      <c r="P19">
        <f t="shared" si="5"/>
        <v>32256</v>
      </c>
      <c r="Q19" t="str">
        <f t="shared" si="4"/>
        <v>7E00</v>
      </c>
    </row>
    <row r="20" spans="1:21" x14ac:dyDescent="0.25">
      <c r="A20" t="s">
        <v>208</v>
      </c>
      <c r="B20" t="s">
        <v>183</v>
      </c>
      <c r="C20" t="s">
        <v>209</v>
      </c>
      <c r="S20">
        <v>15360</v>
      </c>
      <c r="T20" t="str">
        <f t="shared" ref="T20" si="8">DEC2HEX(S20)</f>
        <v>3C00</v>
      </c>
      <c r="U20" t="s">
        <v>236</v>
      </c>
    </row>
    <row r="21" spans="1:21" x14ac:dyDescent="0.25">
      <c r="I21" t="s">
        <v>232</v>
      </c>
      <c r="K21" t="s">
        <v>224</v>
      </c>
      <c r="L21" t="s">
        <v>223</v>
      </c>
    </row>
    <row r="22" spans="1:21" x14ac:dyDescent="0.25">
      <c r="I22">
        <v>5</v>
      </c>
      <c r="J22">
        <v>1024</v>
      </c>
      <c r="K22">
        <f>I22*J22</f>
        <v>5120</v>
      </c>
      <c r="L22" t="str">
        <f t="shared" ref="L22:L26" si="9">DEC2HEX(K22)</f>
        <v>1400</v>
      </c>
    </row>
    <row r="24" spans="1:21" x14ac:dyDescent="0.25">
      <c r="J24" t="s">
        <v>18</v>
      </c>
      <c r="K24">
        <v>26624</v>
      </c>
      <c r="L24" t="str">
        <f t="shared" si="9"/>
        <v>6800</v>
      </c>
      <c r="S24">
        <v>512</v>
      </c>
    </row>
    <row r="25" spans="1:21" x14ac:dyDescent="0.25">
      <c r="J25" t="s">
        <v>97</v>
      </c>
      <c r="K25">
        <f>9216+1024</f>
        <v>10240</v>
      </c>
      <c r="L25" t="str">
        <f t="shared" si="9"/>
        <v>2800</v>
      </c>
      <c r="M25" t="s">
        <v>229</v>
      </c>
      <c r="S25">
        <f>S$24+S24</f>
        <v>1024</v>
      </c>
    </row>
    <row r="26" spans="1:21" x14ac:dyDescent="0.25">
      <c r="J26" t="s">
        <v>166</v>
      </c>
      <c r="K26">
        <f>K24-K25</f>
        <v>16384</v>
      </c>
      <c r="L26" t="str">
        <f t="shared" si="9"/>
        <v>4000</v>
      </c>
      <c r="M26">
        <f>K26/32</f>
        <v>512</v>
      </c>
      <c r="N26" t="s">
        <v>230</v>
      </c>
      <c r="S26">
        <f t="shared" ref="S26:S30" si="10">S$24+S25</f>
        <v>1536</v>
      </c>
    </row>
    <row r="27" spans="1:21" x14ac:dyDescent="0.25">
      <c r="J27" s="8" t="s">
        <v>233</v>
      </c>
      <c r="K27">
        <v>8</v>
      </c>
      <c r="L27" t="str">
        <f>DEC2HEX(K27*K28+K25)</f>
        <v>6800</v>
      </c>
      <c r="S27">
        <f t="shared" si="10"/>
        <v>2048</v>
      </c>
    </row>
    <row r="28" spans="1:21" x14ac:dyDescent="0.25">
      <c r="J28" t="s">
        <v>234</v>
      </c>
      <c r="K28">
        <v>2048</v>
      </c>
      <c r="S28">
        <f t="shared" si="10"/>
        <v>2560</v>
      </c>
    </row>
    <row r="29" spans="1:21" x14ac:dyDescent="0.25">
      <c r="S29">
        <f t="shared" si="10"/>
        <v>3072</v>
      </c>
    </row>
    <row r="30" spans="1:21" x14ac:dyDescent="0.25">
      <c r="S30">
        <f t="shared" si="10"/>
        <v>3584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ACAE4-B0FB-4DFA-A2D2-FF459D6D701D}">
  <dimension ref="A4:J10"/>
  <sheetViews>
    <sheetView workbookViewId="0">
      <selection activeCell="M14" sqref="M14"/>
    </sheetView>
  </sheetViews>
  <sheetFormatPr defaultRowHeight="15" x14ac:dyDescent="0.25"/>
  <cols>
    <col min="9" max="10" width="10.7109375" bestFit="1" customWidth="1"/>
  </cols>
  <sheetData>
    <row r="4" spans="1:10" x14ac:dyDescent="0.25">
      <c r="J4" t="s">
        <v>46</v>
      </c>
    </row>
    <row r="5" spans="1:10" x14ac:dyDescent="0.25">
      <c r="B5" t="s">
        <v>3</v>
      </c>
      <c r="C5" t="s">
        <v>3</v>
      </c>
      <c r="D5" t="s">
        <v>3</v>
      </c>
      <c r="E5" t="s">
        <v>3</v>
      </c>
      <c r="I5" t="s">
        <v>47</v>
      </c>
      <c r="J5" t="s">
        <v>48</v>
      </c>
    </row>
    <row r="6" spans="1:10" x14ac:dyDescent="0.25">
      <c r="A6" t="s">
        <v>49</v>
      </c>
      <c r="B6">
        <v>1</v>
      </c>
      <c r="C6">
        <v>1</v>
      </c>
      <c r="D6" t="s">
        <v>50</v>
      </c>
      <c r="E6">
        <v>1</v>
      </c>
      <c r="J6" t="s">
        <v>51</v>
      </c>
    </row>
    <row r="7" spans="1:10" x14ac:dyDescent="0.25">
      <c r="B7" t="s">
        <v>52</v>
      </c>
      <c r="C7" t="s">
        <v>53</v>
      </c>
      <c r="D7" t="s">
        <v>54</v>
      </c>
      <c r="E7" t="s">
        <v>55</v>
      </c>
    </row>
    <row r="8" spans="1:10" x14ac:dyDescent="0.25">
      <c r="I8" t="s">
        <v>46</v>
      </c>
      <c r="J8" t="s">
        <v>56</v>
      </c>
    </row>
    <row r="9" spans="1:10" x14ac:dyDescent="0.25">
      <c r="D9" t="s">
        <v>57</v>
      </c>
      <c r="E9" t="s">
        <v>57</v>
      </c>
      <c r="F9" t="s">
        <v>57</v>
      </c>
      <c r="I9" t="s">
        <v>48</v>
      </c>
      <c r="J9" t="s">
        <v>58</v>
      </c>
    </row>
    <row r="10" spans="1:10" x14ac:dyDescent="0.25">
      <c r="D10" t="s">
        <v>59</v>
      </c>
      <c r="E10" t="s">
        <v>60</v>
      </c>
      <c r="F10" t="s">
        <v>61</v>
      </c>
      <c r="I10" t="s">
        <v>51</v>
      </c>
      <c r="J10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8695-7E51-48A4-9EA0-EF5FA9A622D3}">
  <dimension ref="A1:R94"/>
  <sheetViews>
    <sheetView topLeftCell="A24" workbookViewId="0">
      <selection activeCell="G28" sqref="G28"/>
    </sheetView>
  </sheetViews>
  <sheetFormatPr defaultRowHeight="15" x14ac:dyDescent="0.25"/>
  <sheetData>
    <row r="1" spans="1:18" x14ac:dyDescent="0.25">
      <c r="A1" t="s">
        <v>87</v>
      </c>
      <c r="B1" t="s">
        <v>89</v>
      </c>
      <c r="C1" t="s">
        <v>88</v>
      </c>
    </row>
    <row r="2" spans="1:18" x14ac:dyDescent="0.25">
      <c r="A2">
        <v>0</v>
      </c>
      <c r="B2" t="s">
        <v>81</v>
      </c>
      <c r="C2">
        <f>HEX2DEC(B2)</f>
        <v>255</v>
      </c>
    </row>
    <row r="3" spans="1:18" x14ac:dyDescent="0.25">
      <c r="A3">
        <v>1</v>
      </c>
      <c r="B3" t="s">
        <v>81</v>
      </c>
      <c r="C3">
        <f t="shared" ref="C3:C19" si="0">HEX2DEC(B3)</f>
        <v>255</v>
      </c>
    </row>
    <row r="4" spans="1:18" x14ac:dyDescent="0.25">
      <c r="B4" t="s">
        <v>81</v>
      </c>
      <c r="C4">
        <f t="shared" si="0"/>
        <v>255</v>
      </c>
      <c r="E4">
        <v>2</v>
      </c>
      <c r="M4">
        <v>3584</v>
      </c>
    </row>
    <row r="5" spans="1:18" x14ac:dyDescent="0.25">
      <c r="A5">
        <v>2</v>
      </c>
      <c r="B5">
        <v>3</v>
      </c>
      <c r="C5">
        <f t="shared" si="0"/>
        <v>3</v>
      </c>
      <c r="D5">
        <f>_xlfn.BITAND((C5+C6*256),4095)</f>
        <v>3</v>
      </c>
      <c r="E5">
        <v>3</v>
      </c>
      <c r="M5">
        <v>2560</v>
      </c>
    </row>
    <row r="6" spans="1:18" x14ac:dyDescent="0.25">
      <c r="A6">
        <v>3</v>
      </c>
      <c r="B6">
        <v>40</v>
      </c>
      <c r="C6">
        <f t="shared" si="0"/>
        <v>64</v>
      </c>
      <c r="D6">
        <f>(C6+C7*256)/16</f>
        <v>4</v>
      </c>
      <c r="E6">
        <v>4</v>
      </c>
      <c r="M6">
        <v>2</v>
      </c>
      <c r="R6">
        <f>16*16*16</f>
        <v>4096</v>
      </c>
    </row>
    <row r="7" spans="1:18" x14ac:dyDescent="0.25">
      <c r="B7">
        <v>0</v>
      </c>
      <c r="C7">
        <f t="shared" si="0"/>
        <v>0</v>
      </c>
      <c r="M7">
        <v>1024</v>
      </c>
      <c r="N7">
        <f>M4+M5+M6*M7</f>
        <v>8192</v>
      </c>
      <c r="O7" t="str">
        <f>DEC2HEX(N7)</f>
        <v>2000</v>
      </c>
    </row>
    <row r="8" spans="1:18" x14ac:dyDescent="0.25">
      <c r="A8">
        <v>4</v>
      </c>
      <c r="B8" t="s">
        <v>82</v>
      </c>
      <c r="C8">
        <f t="shared" si="0"/>
        <v>255</v>
      </c>
      <c r="D8">
        <f>_xlfn.BITAND((C8+C9*256),4095)</f>
        <v>4095</v>
      </c>
      <c r="E8">
        <v>5</v>
      </c>
    </row>
    <row r="9" spans="1:18" x14ac:dyDescent="0.25">
      <c r="A9">
        <v>5</v>
      </c>
      <c r="B9" t="s">
        <v>83</v>
      </c>
      <c r="C9">
        <f t="shared" si="0"/>
        <v>111</v>
      </c>
      <c r="D9">
        <f>INT((C9+C10*256)/16)</f>
        <v>6</v>
      </c>
      <c r="E9">
        <v>6</v>
      </c>
      <c r="J9" t="s">
        <v>98</v>
      </c>
      <c r="K9" t="s">
        <v>99</v>
      </c>
      <c r="N9" t="s">
        <v>92</v>
      </c>
      <c r="O9">
        <f>HEX2DEC(N9)</f>
        <v>4093</v>
      </c>
    </row>
    <row r="10" spans="1:18" x14ac:dyDescent="0.25">
      <c r="B10">
        <v>0</v>
      </c>
      <c r="C10">
        <f t="shared" si="0"/>
        <v>0</v>
      </c>
      <c r="E10">
        <v>7</v>
      </c>
      <c r="I10" t="s">
        <v>94</v>
      </c>
      <c r="J10">
        <v>512</v>
      </c>
      <c r="K10">
        <v>0</v>
      </c>
      <c r="L10" t="str">
        <f>DEC2HEX(K10)</f>
        <v>0</v>
      </c>
      <c r="N10" t="s">
        <v>93</v>
      </c>
      <c r="O10">
        <f>HEX2DEC(N10)</f>
        <v>4095</v>
      </c>
      <c r="P10">
        <f>O10*16*16*16</f>
        <v>16773120</v>
      </c>
      <c r="Q10" t="str">
        <f>DEC2HEX(P10)</f>
        <v>FFF000</v>
      </c>
    </row>
    <row r="11" spans="1:18" x14ac:dyDescent="0.25">
      <c r="A11">
        <v>6</v>
      </c>
      <c r="B11">
        <v>7</v>
      </c>
      <c r="C11">
        <f t="shared" si="0"/>
        <v>7</v>
      </c>
      <c r="D11">
        <f>_xlfn.BITAND((C11+C12*256),4095)</f>
        <v>7</v>
      </c>
      <c r="I11" t="s">
        <v>95</v>
      </c>
      <c r="J11">
        <v>1024</v>
      </c>
      <c r="K11">
        <f>K10+J10</f>
        <v>512</v>
      </c>
      <c r="L11" t="str">
        <f t="shared" ref="L11:L14" si="1">DEC2HEX(K11)</f>
        <v>200</v>
      </c>
      <c r="P11">
        <f>P10+O9</f>
        <v>16777213</v>
      </c>
      <c r="Q11" t="str">
        <f>DEC2HEX(P11)</f>
        <v>FFFFFD</v>
      </c>
    </row>
    <row r="12" spans="1:18" x14ac:dyDescent="0.25">
      <c r="A12">
        <v>7</v>
      </c>
      <c r="B12" t="s">
        <v>84</v>
      </c>
      <c r="C12">
        <f t="shared" si="0"/>
        <v>240</v>
      </c>
      <c r="D12">
        <f>INT((C12+C13*256)/16)</f>
        <v>4095</v>
      </c>
      <c r="I12" t="s">
        <v>96</v>
      </c>
      <c r="J12">
        <v>1024</v>
      </c>
      <c r="K12">
        <f t="shared" ref="K12:K14" si="2">K11+J11</f>
        <v>1536</v>
      </c>
      <c r="L12" t="str">
        <f t="shared" si="1"/>
        <v>600</v>
      </c>
    </row>
    <row r="13" spans="1:18" x14ac:dyDescent="0.25">
      <c r="B13" t="s">
        <v>82</v>
      </c>
      <c r="C13">
        <f t="shared" si="0"/>
        <v>255</v>
      </c>
      <c r="I13" t="s">
        <v>97</v>
      </c>
      <c r="J13">
        <v>3584</v>
      </c>
      <c r="K13">
        <f t="shared" si="2"/>
        <v>2560</v>
      </c>
      <c r="L13" t="str">
        <f t="shared" si="1"/>
        <v>A00</v>
      </c>
    </row>
    <row r="14" spans="1:18" x14ac:dyDescent="0.25">
      <c r="A14">
        <v>8</v>
      </c>
      <c r="B14" t="s">
        <v>82</v>
      </c>
      <c r="C14">
        <f t="shared" si="0"/>
        <v>255</v>
      </c>
      <c r="D14">
        <f>_xlfn.BITAND((C14+C15*256),4095)</f>
        <v>4095</v>
      </c>
      <c r="E14">
        <v>8</v>
      </c>
      <c r="G14" t="s">
        <v>90</v>
      </c>
      <c r="I14" t="s">
        <v>18</v>
      </c>
      <c r="J14">
        <v>0</v>
      </c>
      <c r="K14">
        <f t="shared" si="2"/>
        <v>6144</v>
      </c>
      <c r="L14" t="str">
        <f t="shared" si="1"/>
        <v>1800</v>
      </c>
    </row>
    <row r="15" spans="1:18" x14ac:dyDescent="0.25">
      <c r="A15">
        <v>9</v>
      </c>
      <c r="B15" t="s">
        <v>85</v>
      </c>
      <c r="C15">
        <f t="shared" si="0"/>
        <v>175</v>
      </c>
      <c r="D15">
        <f>INT((C15+C16*256)/16)</f>
        <v>10</v>
      </c>
      <c r="F15">
        <v>9</v>
      </c>
      <c r="G15" t="s">
        <v>91</v>
      </c>
      <c r="K15">
        <v>1024</v>
      </c>
    </row>
    <row r="16" spans="1:18" x14ac:dyDescent="0.25">
      <c r="B16">
        <v>0</v>
      </c>
      <c r="C16">
        <f t="shared" si="0"/>
        <v>0</v>
      </c>
      <c r="F16">
        <v>10</v>
      </c>
      <c r="K16">
        <v>1024</v>
      </c>
    </row>
    <row r="17" spans="1:6" x14ac:dyDescent="0.25">
      <c r="A17">
        <v>10</v>
      </c>
      <c r="B17" t="s">
        <v>86</v>
      </c>
      <c r="C17">
        <f t="shared" si="0"/>
        <v>11</v>
      </c>
      <c r="D17">
        <f>_xlfn.BITAND((C17+C18*256),4095)</f>
        <v>11</v>
      </c>
      <c r="F17">
        <v>11</v>
      </c>
    </row>
    <row r="18" spans="1:6" x14ac:dyDescent="0.25">
      <c r="A18">
        <v>11</v>
      </c>
      <c r="B18" t="s">
        <v>84</v>
      </c>
      <c r="C18">
        <f t="shared" si="0"/>
        <v>240</v>
      </c>
      <c r="D18">
        <f>INT((C18+C19*256)/16)</f>
        <v>4095</v>
      </c>
    </row>
    <row r="19" spans="1:6" x14ac:dyDescent="0.25">
      <c r="B19" t="s">
        <v>82</v>
      </c>
      <c r="C19">
        <f t="shared" si="0"/>
        <v>255</v>
      </c>
    </row>
    <row r="20" spans="1:6" x14ac:dyDescent="0.25">
      <c r="A20">
        <v>12</v>
      </c>
    </row>
    <row r="21" spans="1:6" x14ac:dyDescent="0.25">
      <c r="A21">
        <v>13</v>
      </c>
    </row>
    <row r="22" spans="1:6" x14ac:dyDescent="0.25">
      <c r="A22">
        <v>14</v>
      </c>
    </row>
    <row r="23" spans="1:6" x14ac:dyDescent="0.25">
      <c r="A23">
        <v>15</v>
      </c>
    </row>
    <row r="24" spans="1:6" x14ac:dyDescent="0.25">
      <c r="A24">
        <v>16</v>
      </c>
    </row>
    <row r="25" spans="1:6" x14ac:dyDescent="0.25">
      <c r="A25">
        <v>17</v>
      </c>
    </row>
    <row r="26" spans="1:6" x14ac:dyDescent="0.25">
      <c r="A26">
        <v>18</v>
      </c>
    </row>
    <row r="27" spans="1:6" x14ac:dyDescent="0.25">
      <c r="B27" s="8" t="s">
        <v>72</v>
      </c>
      <c r="C27" s="8" t="s">
        <v>100</v>
      </c>
      <c r="D27" s="8" t="s">
        <v>87</v>
      </c>
    </row>
    <row r="28" spans="1:6" x14ac:dyDescent="0.25">
      <c r="B28" s="8">
        <v>1800</v>
      </c>
      <c r="C28">
        <f>HEX2DEC(B28)</f>
        <v>6144</v>
      </c>
      <c r="D28">
        <v>2</v>
      </c>
    </row>
    <row r="29" spans="1:6" x14ac:dyDescent="0.25">
      <c r="B29" s="8" t="str">
        <f>DEC2HEX(C29)</f>
        <v>1C00</v>
      </c>
      <c r="C29">
        <f>C28+1024</f>
        <v>7168</v>
      </c>
      <c r="D29">
        <v>3</v>
      </c>
    </row>
    <row r="30" spans="1:6" x14ac:dyDescent="0.25">
      <c r="B30" s="8" t="str">
        <f t="shared" ref="B30:B93" si="3">DEC2HEX(C30)</f>
        <v>2000</v>
      </c>
      <c r="C30">
        <f t="shared" ref="C30:C44" si="4">C29+1024</f>
        <v>8192</v>
      </c>
      <c r="D30">
        <v>4</v>
      </c>
    </row>
    <row r="31" spans="1:6" x14ac:dyDescent="0.25">
      <c r="B31" s="8" t="str">
        <f t="shared" si="3"/>
        <v>2400</v>
      </c>
      <c r="C31">
        <f t="shared" si="4"/>
        <v>9216</v>
      </c>
      <c r="D31">
        <v>5</v>
      </c>
    </row>
    <row r="32" spans="1:6" x14ac:dyDescent="0.25">
      <c r="B32" s="8" t="str">
        <f t="shared" si="3"/>
        <v>2800</v>
      </c>
      <c r="C32">
        <f t="shared" si="4"/>
        <v>10240</v>
      </c>
    </row>
    <row r="33" spans="2:3" x14ac:dyDescent="0.25">
      <c r="B33" s="8" t="str">
        <f t="shared" si="3"/>
        <v>2C00</v>
      </c>
      <c r="C33">
        <f t="shared" si="4"/>
        <v>11264</v>
      </c>
    </row>
    <row r="34" spans="2:3" x14ac:dyDescent="0.25">
      <c r="B34" s="8" t="str">
        <f t="shared" si="3"/>
        <v>3000</v>
      </c>
      <c r="C34">
        <f t="shared" si="4"/>
        <v>12288</v>
      </c>
    </row>
    <row r="35" spans="2:3" x14ac:dyDescent="0.25">
      <c r="B35" s="8" t="str">
        <f t="shared" si="3"/>
        <v>3400</v>
      </c>
      <c r="C35">
        <f t="shared" si="4"/>
        <v>13312</v>
      </c>
    </row>
    <row r="36" spans="2:3" x14ac:dyDescent="0.25">
      <c r="B36" s="8" t="str">
        <f t="shared" si="3"/>
        <v>3800</v>
      </c>
      <c r="C36">
        <f t="shared" si="4"/>
        <v>14336</v>
      </c>
    </row>
    <row r="37" spans="2:3" x14ac:dyDescent="0.25">
      <c r="B37" s="8" t="str">
        <f t="shared" si="3"/>
        <v>3C00</v>
      </c>
      <c r="C37">
        <f t="shared" si="4"/>
        <v>15360</v>
      </c>
    </row>
    <row r="38" spans="2:3" x14ac:dyDescent="0.25">
      <c r="B38" s="8" t="str">
        <f t="shared" si="3"/>
        <v>4000</v>
      </c>
      <c r="C38">
        <f t="shared" si="4"/>
        <v>16384</v>
      </c>
    </row>
    <row r="39" spans="2:3" x14ac:dyDescent="0.25">
      <c r="B39" s="8" t="str">
        <f t="shared" si="3"/>
        <v>4400</v>
      </c>
      <c r="C39">
        <f t="shared" si="4"/>
        <v>17408</v>
      </c>
    </row>
    <row r="40" spans="2:3" x14ac:dyDescent="0.25">
      <c r="B40" s="8" t="str">
        <f t="shared" si="3"/>
        <v>4800</v>
      </c>
      <c r="C40">
        <f t="shared" si="4"/>
        <v>18432</v>
      </c>
    </row>
    <row r="41" spans="2:3" x14ac:dyDescent="0.25">
      <c r="B41" s="8" t="str">
        <f t="shared" si="3"/>
        <v>4C00</v>
      </c>
      <c r="C41">
        <f t="shared" si="4"/>
        <v>19456</v>
      </c>
    </row>
    <row r="42" spans="2:3" x14ac:dyDescent="0.25">
      <c r="B42" s="8" t="str">
        <f t="shared" si="3"/>
        <v>5000</v>
      </c>
      <c r="C42">
        <f t="shared" si="4"/>
        <v>20480</v>
      </c>
    </row>
    <row r="43" spans="2:3" x14ac:dyDescent="0.25">
      <c r="B43" s="8" t="str">
        <f t="shared" si="3"/>
        <v>5400</v>
      </c>
      <c r="C43">
        <f t="shared" si="4"/>
        <v>21504</v>
      </c>
    </row>
    <row r="44" spans="2:3" x14ac:dyDescent="0.25">
      <c r="B44" s="8" t="str">
        <f t="shared" si="3"/>
        <v>5800</v>
      </c>
      <c r="C44">
        <f t="shared" si="4"/>
        <v>22528</v>
      </c>
    </row>
    <row r="45" spans="2:3" x14ac:dyDescent="0.25">
      <c r="B45" s="8" t="str">
        <f t="shared" si="3"/>
        <v>5C00</v>
      </c>
      <c r="C45">
        <f t="shared" ref="C45:C71" si="5">C44+1024</f>
        <v>23552</v>
      </c>
    </row>
    <row r="46" spans="2:3" x14ac:dyDescent="0.25">
      <c r="B46" s="8" t="str">
        <f t="shared" si="3"/>
        <v>6000</v>
      </c>
      <c r="C46">
        <f t="shared" si="5"/>
        <v>24576</v>
      </c>
    </row>
    <row r="47" spans="2:3" x14ac:dyDescent="0.25">
      <c r="B47" s="8" t="str">
        <f t="shared" si="3"/>
        <v>6400</v>
      </c>
      <c r="C47">
        <f t="shared" si="5"/>
        <v>25600</v>
      </c>
    </row>
    <row r="48" spans="2:3" x14ac:dyDescent="0.25">
      <c r="B48" s="8" t="str">
        <f t="shared" si="3"/>
        <v>6800</v>
      </c>
      <c r="C48">
        <f t="shared" si="5"/>
        <v>26624</v>
      </c>
    </row>
    <row r="49" spans="2:3" x14ac:dyDescent="0.25">
      <c r="B49" s="8" t="str">
        <f t="shared" si="3"/>
        <v>6C00</v>
      </c>
      <c r="C49">
        <f t="shared" si="5"/>
        <v>27648</v>
      </c>
    </row>
    <row r="50" spans="2:3" x14ac:dyDescent="0.25">
      <c r="B50" s="8" t="str">
        <f t="shared" si="3"/>
        <v>7000</v>
      </c>
      <c r="C50">
        <f t="shared" si="5"/>
        <v>28672</v>
      </c>
    </row>
    <row r="51" spans="2:3" x14ac:dyDescent="0.25">
      <c r="B51" s="8" t="str">
        <f t="shared" si="3"/>
        <v>7400</v>
      </c>
      <c r="C51">
        <f t="shared" si="5"/>
        <v>29696</v>
      </c>
    </row>
    <row r="52" spans="2:3" x14ac:dyDescent="0.25">
      <c r="B52" s="8" t="str">
        <f t="shared" si="3"/>
        <v>7800</v>
      </c>
      <c r="C52">
        <f t="shared" si="5"/>
        <v>30720</v>
      </c>
    </row>
    <row r="53" spans="2:3" x14ac:dyDescent="0.25">
      <c r="B53" s="8" t="str">
        <f t="shared" si="3"/>
        <v>7C00</v>
      </c>
      <c r="C53">
        <f t="shared" si="5"/>
        <v>31744</v>
      </c>
    </row>
    <row r="54" spans="2:3" x14ac:dyDescent="0.25">
      <c r="B54" s="8" t="str">
        <f t="shared" si="3"/>
        <v>8000</v>
      </c>
      <c r="C54">
        <f t="shared" si="5"/>
        <v>32768</v>
      </c>
    </row>
    <row r="55" spans="2:3" x14ac:dyDescent="0.25">
      <c r="B55" s="8" t="str">
        <f t="shared" si="3"/>
        <v>8400</v>
      </c>
      <c r="C55">
        <f t="shared" si="5"/>
        <v>33792</v>
      </c>
    </row>
    <row r="56" spans="2:3" x14ac:dyDescent="0.25">
      <c r="B56" s="8" t="str">
        <f t="shared" si="3"/>
        <v>8800</v>
      </c>
      <c r="C56">
        <f t="shared" si="5"/>
        <v>34816</v>
      </c>
    </row>
    <row r="57" spans="2:3" x14ac:dyDescent="0.25">
      <c r="B57" s="8" t="str">
        <f t="shared" si="3"/>
        <v>8C00</v>
      </c>
      <c r="C57">
        <f t="shared" si="5"/>
        <v>35840</v>
      </c>
    </row>
    <row r="58" spans="2:3" x14ac:dyDescent="0.25">
      <c r="B58" s="8" t="str">
        <f t="shared" si="3"/>
        <v>9000</v>
      </c>
      <c r="C58">
        <f t="shared" si="5"/>
        <v>36864</v>
      </c>
    </row>
    <row r="59" spans="2:3" x14ac:dyDescent="0.25">
      <c r="B59" s="8" t="str">
        <f t="shared" si="3"/>
        <v>9400</v>
      </c>
      <c r="C59">
        <f t="shared" si="5"/>
        <v>37888</v>
      </c>
    </row>
    <row r="60" spans="2:3" x14ac:dyDescent="0.25">
      <c r="B60" s="8" t="str">
        <f t="shared" si="3"/>
        <v>9800</v>
      </c>
      <c r="C60">
        <f t="shared" si="5"/>
        <v>38912</v>
      </c>
    </row>
    <row r="61" spans="2:3" x14ac:dyDescent="0.25">
      <c r="B61" s="8" t="str">
        <f t="shared" si="3"/>
        <v>9C00</v>
      </c>
      <c r="C61">
        <f t="shared" si="5"/>
        <v>39936</v>
      </c>
    </row>
    <row r="62" spans="2:3" x14ac:dyDescent="0.25">
      <c r="B62" s="8" t="str">
        <f t="shared" si="3"/>
        <v>A000</v>
      </c>
      <c r="C62">
        <f t="shared" si="5"/>
        <v>40960</v>
      </c>
    </row>
    <row r="63" spans="2:3" x14ac:dyDescent="0.25">
      <c r="B63" s="8" t="str">
        <f t="shared" si="3"/>
        <v>A400</v>
      </c>
      <c r="C63">
        <f t="shared" si="5"/>
        <v>41984</v>
      </c>
    </row>
    <row r="64" spans="2:3" x14ac:dyDescent="0.25">
      <c r="B64" s="8" t="str">
        <f t="shared" si="3"/>
        <v>A800</v>
      </c>
      <c r="C64">
        <f t="shared" si="5"/>
        <v>43008</v>
      </c>
    </row>
    <row r="65" spans="2:3" x14ac:dyDescent="0.25">
      <c r="B65" s="8" t="str">
        <f t="shared" si="3"/>
        <v>AC00</v>
      </c>
      <c r="C65">
        <f t="shared" si="5"/>
        <v>44032</v>
      </c>
    </row>
    <row r="66" spans="2:3" x14ac:dyDescent="0.25">
      <c r="B66" s="8" t="str">
        <f t="shared" si="3"/>
        <v>B000</v>
      </c>
      <c r="C66">
        <f t="shared" si="5"/>
        <v>45056</v>
      </c>
    </row>
    <row r="67" spans="2:3" x14ac:dyDescent="0.25">
      <c r="B67" s="8" t="str">
        <f t="shared" si="3"/>
        <v>B400</v>
      </c>
      <c r="C67">
        <f t="shared" si="5"/>
        <v>46080</v>
      </c>
    </row>
    <row r="68" spans="2:3" x14ac:dyDescent="0.25">
      <c r="B68" s="8" t="str">
        <f t="shared" si="3"/>
        <v>B800</v>
      </c>
      <c r="C68">
        <f t="shared" si="5"/>
        <v>47104</v>
      </c>
    </row>
    <row r="69" spans="2:3" x14ac:dyDescent="0.25">
      <c r="B69" s="8" t="str">
        <f t="shared" si="3"/>
        <v>BC00</v>
      </c>
      <c r="C69">
        <f t="shared" si="5"/>
        <v>48128</v>
      </c>
    </row>
    <row r="70" spans="2:3" x14ac:dyDescent="0.25">
      <c r="B70" s="8" t="str">
        <f t="shared" si="3"/>
        <v>C000</v>
      </c>
      <c r="C70">
        <f t="shared" si="5"/>
        <v>49152</v>
      </c>
    </row>
    <row r="71" spans="2:3" x14ac:dyDescent="0.25">
      <c r="B71" s="8" t="str">
        <f t="shared" si="3"/>
        <v>C400</v>
      </c>
      <c r="C71">
        <f t="shared" si="5"/>
        <v>50176</v>
      </c>
    </row>
    <row r="72" spans="2:3" x14ac:dyDescent="0.25">
      <c r="B72" s="8" t="str">
        <f t="shared" si="3"/>
        <v>C800</v>
      </c>
      <c r="C72">
        <f t="shared" ref="C72:C94" si="6">C71+1024</f>
        <v>51200</v>
      </c>
    </row>
    <row r="73" spans="2:3" x14ac:dyDescent="0.25">
      <c r="B73" s="8" t="str">
        <f t="shared" si="3"/>
        <v>CC00</v>
      </c>
      <c r="C73">
        <f t="shared" si="6"/>
        <v>52224</v>
      </c>
    </row>
    <row r="74" spans="2:3" x14ac:dyDescent="0.25">
      <c r="B74" s="8" t="str">
        <f t="shared" si="3"/>
        <v>D000</v>
      </c>
      <c r="C74">
        <f t="shared" si="6"/>
        <v>53248</v>
      </c>
    </row>
    <row r="75" spans="2:3" x14ac:dyDescent="0.25">
      <c r="B75" s="8" t="str">
        <f t="shared" si="3"/>
        <v>D400</v>
      </c>
      <c r="C75">
        <f t="shared" si="6"/>
        <v>54272</v>
      </c>
    </row>
    <row r="76" spans="2:3" x14ac:dyDescent="0.25">
      <c r="B76" s="8" t="str">
        <f t="shared" si="3"/>
        <v>D800</v>
      </c>
      <c r="C76">
        <f t="shared" si="6"/>
        <v>55296</v>
      </c>
    </row>
    <row r="77" spans="2:3" x14ac:dyDescent="0.25">
      <c r="B77" s="8" t="str">
        <f t="shared" si="3"/>
        <v>DC00</v>
      </c>
      <c r="C77">
        <f t="shared" si="6"/>
        <v>56320</v>
      </c>
    </row>
    <row r="78" spans="2:3" x14ac:dyDescent="0.25">
      <c r="B78" s="8" t="str">
        <f t="shared" si="3"/>
        <v>E000</v>
      </c>
      <c r="C78">
        <f t="shared" si="6"/>
        <v>57344</v>
      </c>
    </row>
    <row r="79" spans="2:3" x14ac:dyDescent="0.25">
      <c r="B79" s="8" t="str">
        <f t="shared" si="3"/>
        <v>E400</v>
      </c>
      <c r="C79">
        <f t="shared" si="6"/>
        <v>58368</v>
      </c>
    </row>
    <row r="80" spans="2:3" x14ac:dyDescent="0.25">
      <c r="B80" s="8" t="str">
        <f t="shared" si="3"/>
        <v>E800</v>
      </c>
      <c r="C80">
        <f t="shared" si="6"/>
        <v>59392</v>
      </c>
    </row>
    <row r="81" spans="2:3" x14ac:dyDescent="0.25">
      <c r="B81" s="8" t="str">
        <f t="shared" si="3"/>
        <v>EC00</v>
      </c>
      <c r="C81">
        <f t="shared" si="6"/>
        <v>60416</v>
      </c>
    </row>
    <row r="82" spans="2:3" x14ac:dyDescent="0.25">
      <c r="B82" s="8" t="str">
        <f t="shared" si="3"/>
        <v>F000</v>
      </c>
      <c r="C82">
        <f t="shared" si="6"/>
        <v>61440</v>
      </c>
    </row>
    <row r="83" spans="2:3" x14ac:dyDescent="0.25">
      <c r="B83" s="8" t="str">
        <f t="shared" si="3"/>
        <v>F400</v>
      </c>
      <c r="C83">
        <f t="shared" si="6"/>
        <v>62464</v>
      </c>
    </row>
    <row r="84" spans="2:3" x14ac:dyDescent="0.25">
      <c r="B84" s="8" t="str">
        <f t="shared" si="3"/>
        <v>F800</v>
      </c>
      <c r="C84">
        <f t="shared" si="6"/>
        <v>63488</v>
      </c>
    </row>
    <row r="85" spans="2:3" x14ac:dyDescent="0.25">
      <c r="B85" s="8" t="str">
        <f t="shared" si="3"/>
        <v>FC00</v>
      </c>
      <c r="C85">
        <f t="shared" si="6"/>
        <v>64512</v>
      </c>
    </row>
    <row r="86" spans="2:3" x14ac:dyDescent="0.25">
      <c r="B86" s="8" t="str">
        <f t="shared" si="3"/>
        <v>10000</v>
      </c>
      <c r="C86">
        <f t="shared" si="6"/>
        <v>65536</v>
      </c>
    </row>
    <row r="87" spans="2:3" x14ac:dyDescent="0.25">
      <c r="B87" s="8" t="str">
        <f t="shared" si="3"/>
        <v>10400</v>
      </c>
      <c r="C87">
        <f t="shared" si="6"/>
        <v>66560</v>
      </c>
    </row>
    <row r="88" spans="2:3" x14ac:dyDescent="0.25">
      <c r="B88" s="8" t="str">
        <f t="shared" si="3"/>
        <v>10800</v>
      </c>
      <c r="C88">
        <f t="shared" si="6"/>
        <v>67584</v>
      </c>
    </row>
    <row r="89" spans="2:3" x14ac:dyDescent="0.25">
      <c r="B89" s="8" t="str">
        <f t="shared" si="3"/>
        <v>10C00</v>
      </c>
      <c r="C89">
        <f t="shared" si="6"/>
        <v>68608</v>
      </c>
    </row>
    <row r="90" spans="2:3" x14ac:dyDescent="0.25">
      <c r="B90" s="8" t="str">
        <f t="shared" si="3"/>
        <v>11000</v>
      </c>
      <c r="C90">
        <f t="shared" si="6"/>
        <v>69632</v>
      </c>
    </row>
    <row r="91" spans="2:3" x14ac:dyDescent="0.25">
      <c r="B91" s="8" t="str">
        <f t="shared" si="3"/>
        <v>11400</v>
      </c>
      <c r="C91">
        <f t="shared" si="6"/>
        <v>70656</v>
      </c>
    </row>
    <row r="92" spans="2:3" x14ac:dyDescent="0.25">
      <c r="B92" s="8" t="str">
        <f t="shared" si="3"/>
        <v>11800</v>
      </c>
      <c r="C92">
        <f t="shared" si="6"/>
        <v>71680</v>
      </c>
    </row>
    <row r="93" spans="2:3" x14ac:dyDescent="0.25">
      <c r="B93" s="8" t="str">
        <f t="shared" si="3"/>
        <v>11C00</v>
      </c>
      <c r="C93">
        <f t="shared" si="6"/>
        <v>72704</v>
      </c>
    </row>
    <row r="94" spans="2:3" x14ac:dyDescent="0.25">
      <c r="B94" s="8" t="str">
        <f t="shared" ref="B94" si="7">DEC2HEX(C94)</f>
        <v>12000</v>
      </c>
      <c r="C94">
        <f t="shared" si="6"/>
        <v>73728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AC039-AB6F-4AD5-9220-1F402329A5CB}">
  <dimension ref="B2:F12"/>
  <sheetViews>
    <sheetView workbookViewId="0">
      <selection activeCell="C4" sqref="C4"/>
    </sheetView>
  </sheetViews>
  <sheetFormatPr defaultRowHeight="15" x14ac:dyDescent="0.25"/>
  <cols>
    <col min="5" max="5" width="10.5703125" bestFit="1" customWidth="1"/>
  </cols>
  <sheetData>
    <row r="2" spans="2:6" x14ac:dyDescent="0.25">
      <c r="E2" s="11">
        <v>99840</v>
      </c>
    </row>
    <row r="3" spans="2:6" x14ac:dyDescent="0.25">
      <c r="B3">
        <v>1</v>
      </c>
      <c r="C3">
        <v>0</v>
      </c>
      <c r="D3">
        <f>256*C3</f>
        <v>0</v>
      </c>
      <c r="E3" s="11">
        <f>D3+E$2</f>
        <v>99840</v>
      </c>
      <c r="F3" s="36">
        <f>E3+256</f>
        <v>100096</v>
      </c>
    </row>
    <row r="4" spans="2:6" x14ac:dyDescent="0.25">
      <c r="B4">
        <v>2</v>
      </c>
      <c r="C4">
        <v>4</v>
      </c>
      <c r="D4">
        <f t="shared" ref="D4:D12" si="0">256*C4</f>
        <v>1024</v>
      </c>
      <c r="E4" s="11">
        <f t="shared" ref="E4:E12" si="1">D4+E$2</f>
        <v>100864</v>
      </c>
      <c r="F4" s="36">
        <f t="shared" ref="F4:F12" si="2">E4+256</f>
        <v>101120</v>
      </c>
    </row>
    <row r="5" spans="2:6" x14ac:dyDescent="0.25">
      <c r="B5">
        <v>3</v>
      </c>
      <c r="C5">
        <v>8</v>
      </c>
      <c r="D5">
        <f t="shared" si="0"/>
        <v>2048</v>
      </c>
      <c r="E5" s="11">
        <f t="shared" si="1"/>
        <v>101888</v>
      </c>
      <c r="F5" s="36">
        <f t="shared" si="2"/>
        <v>102144</v>
      </c>
    </row>
    <row r="6" spans="2:6" x14ac:dyDescent="0.25">
      <c r="B6">
        <v>4</v>
      </c>
      <c r="C6">
        <v>2</v>
      </c>
      <c r="D6">
        <f t="shared" si="0"/>
        <v>512</v>
      </c>
      <c r="E6" s="11">
        <f t="shared" si="1"/>
        <v>100352</v>
      </c>
      <c r="F6" s="36">
        <f t="shared" si="2"/>
        <v>100608</v>
      </c>
    </row>
    <row r="7" spans="2:6" x14ac:dyDescent="0.25">
      <c r="B7">
        <v>5</v>
      </c>
      <c r="C7">
        <v>6</v>
      </c>
      <c r="D7">
        <f t="shared" si="0"/>
        <v>1536</v>
      </c>
      <c r="E7" s="11">
        <f t="shared" si="1"/>
        <v>101376</v>
      </c>
      <c r="F7" s="36">
        <f t="shared" si="2"/>
        <v>101632</v>
      </c>
    </row>
    <row r="8" spans="2:6" x14ac:dyDescent="0.25">
      <c r="B8">
        <v>6</v>
      </c>
      <c r="C8">
        <v>1</v>
      </c>
      <c r="D8">
        <f t="shared" si="0"/>
        <v>256</v>
      </c>
      <c r="E8" s="11">
        <f t="shared" si="1"/>
        <v>100096</v>
      </c>
      <c r="F8" s="36">
        <f t="shared" si="2"/>
        <v>100352</v>
      </c>
    </row>
    <row r="9" spans="2:6" x14ac:dyDescent="0.25">
      <c r="B9">
        <v>7</v>
      </c>
      <c r="C9">
        <v>5</v>
      </c>
      <c r="D9">
        <f t="shared" si="0"/>
        <v>1280</v>
      </c>
      <c r="E9" s="11">
        <f t="shared" si="1"/>
        <v>101120</v>
      </c>
      <c r="F9" s="36">
        <f t="shared" si="2"/>
        <v>101376</v>
      </c>
    </row>
    <row r="10" spans="2:6" x14ac:dyDescent="0.25">
      <c r="B10">
        <v>8</v>
      </c>
      <c r="C10">
        <v>9</v>
      </c>
      <c r="D10">
        <f t="shared" si="0"/>
        <v>2304</v>
      </c>
      <c r="E10" s="11">
        <f t="shared" si="1"/>
        <v>102144</v>
      </c>
      <c r="F10" s="36">
        <f t="shared" si="2"/>
        <v>102400</v>
      </c>
    </row>
    <row r="11" spans="2:6" x14ac:dyDescent="0.25">
      <c r="B11">
        <v>9</v>
      </c>
      <c r="C11">
        <v>3</v>
      </c>
      <c r="D11">
        <f t="shared" si="0"/>
        <v>768</v>
      </c>
      <c r="E11" s="11">
        <f t="shared" si="1"/>
        <v>100608</v>
      </c>
      <c r="F11" s="36">
        <f t="shared" si="2"/>
        <v>100864</v>
      </c>
    </row>
    <row r="12" spans="2:6" x14ac:dyDescent="0.25">
      <c r="B12">
        <v>10</v>
      </c>
      <c r="C12">
        <v>7</v>
      </c>
      <c r="D12">
        <f t="shared" si="0"/>
        <v>1792</v>
      </c>
      <c r="E12" s="11">
        <f t="shared" si="1"/>
        <v>101632</v>
      </c>
      <c r="F12" s="36">
        <f t="shared" si="2"/>
        <v>101888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2E46-8F05-47F7-9C53-8EFF0B1B5D51}">
  <dimension ref="A1:F22"/>
  <sheetViews>
    <sheetView tabSelected="1" workbookViewId="0">
      <selection activeCell="E10" sqref="E10"/>
    </sheetView>
  </sheetViews>
  <sheetFormatPr defaultRowHeight="15" x14ac:dyDescent="0.25"/>
  <cols>
    <col min="1" max="1" width="14.7109375" bestFit="1" customWidth="1"/>
    <col min="2" max="2" width="9.140625" style="8"/>
    <col min="3" max="3" width="11.5703125" style="8" bestFit="1" customWidth="1"/>
    <col min="6" max="6" width="11.5703125" bestFit="1" customWidth="1"/>
  </cols>
  <sheetData>
    <row r="1" spans="1:6" x14ac:dyDescent="0.25">
      <c r="B1" s="8" t="s">
        <v>252</v>
      </c>
      <c r="E1" s="8" t="s">
        <v>251</v>
      </c>
      <c r="F1" s="8"/>
    </row>
    <row r="2" spans="1:6" x14ac:dyDescent="0.25">
      <c r="E2" s="8"/>
      <c r="F2" s="8"/>
    </row>
    <row r="3" spans="1:6" x14ac:dyDescent="0.25">
      <c r="B3" s="8" t="s">
        <v>72</v>
      </c>
      <c r="C3" s="8" t="s">
        <v>100</v>
      </c>
      <c r="E3" s="8" t="s">
        <v>72</v>
      </c>
      <c r="F3" s="8" t="s">
        <v>100</v>
      </c>
    </row>
    <row r="4" spans="1:6" x14ac:dyDescent="0.25">
      <c r="A4" t="s">
        <v>257</v>
      </c>
      <c r="B4" s="8">
        <v>2</v>
      </c>
      <c r="C4" s="8">
        <f t="shared" ref="C4" si="0">HEX2DEC(B4)</f>
        <v>2</v>
      </c>
      <c r="E4" s="8">
        <v>2</v>
      </c>
      <c r="F4" s="8">
        <f t="shared" ref="F4" si="1">HEX2DEC(E4)</f>
        <v>2</v>
      </c>
    </row>
    <row r="5" spans="1:6" x14ac:dyDescent="0.25">
      <c r="A5" t="s">
        <v>258</v>
      </c>
      <c r="B5" s="45" t="str">
        <f>DEC2HEX(C5)</f>
        <v>2800</v>
      </c>
      <c r="C5" s="8">
        <f>C12*C4</f>
        <v>10240</v>
      </c>
      <c r="E5" s="45" t="str">
        <f>DEC2HEX(F5)</f>
        <v>2400</v>
      </c>
      <c r="F5" s="8">
        <f>F12*F4</f>
        <v>9216</v>
      </c>
    </row>
    <row r="6" spans="1:6" x14ac:dyDescent="0.25">
      <c r="A6" t="s">
        <v>253</v>
      </c>
      <c r="B6" s="8">
        <v>2800</v>
      </c>
      <c r="C6" s="8">
        <f>HEX2DEC(B6)</f>
        <v>10240</v>
      </c>
      <c r="E6" s="8">
        <v>4800</v>
      </c>
      <c r="F6" s="8">
        <f>HEX2DEC(E6)</f>
        <v>18432</v>
      </c>
    </row>
    <row r="7" spans="1:6" x14ac:dyDescent="0.25">
      <c r="A7" t="s">
        <v>234</v>
      </c>
      <c r="B7" s="8">
        <v>800</v>
      </c>
      <c r="C7" s="8">
        <f t="shared" ref="C7:C15" si="2">HEX2DEC(B7)</f>
        <v>2048</v>
      </c>
      <c r="E7" s="8">
        <v>800</v>
      </c>
      <c r="F7" s="8">
        <f t="shared" ref="F7:F15" si="3">HEX2DEC(E7)</f>
        <v>2048</v>
      </c>
    </row>
    <row r="8" spans="1:6" x14ac:dyDescent="0.25">
      <c r="A8" t="s">
        <v>264</v>
      </c>
      <c r="B8" s="8">
        <v>2</v>
      </c>
      <c r="C8" s="8">
        <f t="shared" si="2"/>
        <v>2</v>
      </c>
      <c r="E8" s="8">
        <v>2</v>
      </c>
      <c r="F8" s="8">
        <f t="shared" si="3"/>
        <v>2</v>
      </c>
    </row>
    <row r="9" spans="1:6" x14ac:dyDescent="0.25">
      <c r="A9" t="s">
        <v>166</v>
      </c>
      <c r="B9" s="8">
        <v>2000</v>
      </c>
      <c r="C9" s="8">
        <f t="shared" si="2"/>
        <v>8192</v>
      </c>
      <c r="E9" s="8">
        <v>1000</v>
      </c>
      <c r="F9" s="8">
        <f t="shared" si="3"/>
        <v>4096</v>
      </c>
    </row>
    <row r="10" spans="1:6" x14ac:dyDescent="0.25">
      <c r="A10" t="s">
        <v>137</v>
      </c>
      <c r="B10" s="8">
        <v>5</v>
      </c>
      <c r="C10" s="8">
        <f t="shared" si="2"/>
        <v>5</v>
      </c>
      <c r="E10" s="8">
        <v>9</v>
      </c>
      <c r="F10" s="8">
        <f t="shared" si="3"/>
        <v>9</v>
      </c>
    </row>
    <row r="11" spans="1:6" x14ac:dyDescent="0.25">
      <c r="A11" t="s">
        <v>254</v>
      </c>
      <c r="B11" s="8">
        <v>400</v>
      </c>
      <c r="C11" s="8">
        <f t="shared" si="2"/>
        <v>1024</v>
      </c>
      <c r="E11" s="8">
        <v>200</v>
      </c>
      <c r="F11" s="8">
        <f t="shared" si="3"/>
        <v>512</v>
      </c>
    </row>
    <row r="12" spans="1:6" x14ac:dyDescent="0.25">
      <c r="A12" t="s">
        <v>260</v>
      </c>
      <c r="B12" s="45" t="str">
        <f>DEC2HEX(C12)</f>
        <v>1400</v>
      </c>
      <c r="C12" s="8">
        <f>C10*C11</f>
        <v>5120</v>
      </c>
      <c r="E12" s="45" t="str">
        <f>DEC2HEX(F12)</f>
        <v>1200</v>
      </c>
      <c r="F12" s="8">
        <f>F10*F11</f>
        <v>4608</v>
      </c>
    </row>
    <row r="13" spans="1:6" x14ac:dyDescent="0.25">
      <c r="A13" t="s">
        <v>259</v>
      </c>
      <c r="B13" s="8">
        <v>50</v>
      </c>
      <c r="C13" s="8">
        <f>HEX2DEC(B13)</f>
        <v>80</v>
      </c>
      <c r="E13" s="8">
        <v>50</v>
      </c>
      <c r="F13" s="8">
        <f>HEX2DEC(E13)</f>
        <v>80</v>
      </c>
    </row>
    <row r="14" spans="1:6" x14ac:dyDescent="0.25">
      <c r="A14" t="s">
        <v>255</v>
      </c>
      <c r="B14" s="8">
        <v>2</v>
      </c>
      <c r="C14" s="8">
        <f t="shared" si="2"/>
        <v>2</v>
      </c>
      <c r="E14" s="8">
        <v>2</v>
      </c>
      <c r="F14" s="8">
        <f t="shared" si="3"/>
        <v>2</v>
      </c>
    </row>
    <row r="15" spans="1:6" x14ac:dyDescent="0.25">
      <c r="A15" t="s">
        <v>256</v>
      </c>
      <c r="B15" s="8">
        <v>4</v>
      </c>
      <c r="C15" s="8">
        <f t="shared" si="2"/>
        <v>4</v>
      </c>
      <c r="E15" s="8">
        <v>2</v>
      </c>
      <c r="F15" s="8">
        <f t="shared" si="3"/>
        <v>2</v>
      </c>
    </row>
    <row r="16" spans="1:6" x14ac:dyDescent="0.25">
      <c r="A16" t="s">
        <v>263</v>
      </c>
      <c r="B16" s="45" t="str">
        <f>DEC2HEX(C16)</f>
        <v>4800</v>
      </c>
      <c r="C16" s="8">
        <f>C15*C$7+C$6</f>
        <v>18432</v>
      </c>
      <c r="E16" s="45" t="str">
        <f>DEC2HEX(F16)</f>
        <v>5800</v>
      </c>
      <c r="F16" s="8">
        <f>F15*F$7+F$6</f>
        <v>22528</v>
      </c>
    </row>
    <row r="17" spans="1:6" x14ac:dyDescent="0.25">
      <c r="A17" t="s">
        <v>261</v>
      </c>
      <c r="C17" s="8">
        <v>0</v>
      </c>
      <c r="E17" s="8"/>
      <c r="F17" s="8">
        <v>0</v>
      </c>
    </row>
    <row r="18" spans="1:6" x14ac:dyDescent="0.25">
      <c r="A18" t="s">
        <v>262</v>
      </c>
      <c r="C18" s="8">
        <f>C9/C7-1</f>
        <v>3</v>
      </c>
      <c r="E18" s="8"/>
      <c r="F18" s="8">
        <f>F9/F7-1</f>
        <v>1</v>
      </c>
    </row>
    <row r="19" spans="1:6" x14ac:dyDescent="0.25">
      <c r="A19" t="s">
        <v>45</v>
      </c>
      <c r="C19" s="46">
        <f>C13*C14*C10*C11</f>
        <v>819200</v>
      </c>
      <c r="F19" s="46">
        <f>F13*F14*F10*F11</f>
        <v>737280</v>
      </c>
    </row>
    <row r="21" spans="1:6" x14ac:dyDescent="0.25">
      <c r="A21" t="s">
        <v>265</v>
      </c>
      <c r="B21" s="8">
        <v>4</v>
      </c>
      <c r="C21" s="8">
        <v>8</v>
      </c>
      <c r="E21" s="8">
        <v>14</v>
      </c>
      <c r="F21" s="8">
        <f t="shared" ref="F21" si="4">HEX2DEC(E21)</f>
        <v>20</v>
      </c>
    </row>
    <row r="22" spans="1:6" x14ac:dyDescent="0.25">
      <c r="A22" t="s">
        <v>266</v>
      </c>
      <c r="B22" s="45" t="str">
        <f>DEC2HEX(C22)</f>
        <v>6800</v>
      </c>
      <c r="C22" s="8">
        <f>C21*C$7+C$6</f>
        <v>26624</v>
      </c>
      <c r="E22" s="45" t="str">
        <f>DEC2HEX(F22)</f>
        <v>E800</v>
      </c>
      <c r="F22" s="8">
        <f>F21*F$7+F$6</f>
        <v>59392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Skew</vt:lpstr>
      <vt:lpstr>Test</vt:lpstr>
      <vt:lpstr>Image Notes</vt:lpstr>
      <vt:lpstr>Disk Size</vt:lpstr>
      <vt:lpstr>Disk ID</vt:lpstr>
      <vt:lpstr>Ext</vt:lpstr>
      <vt:lpstr>FAT</vt:lpstr>
      <vt:lpstr>Sheet1</vt:lpstr>
      <vt:lpstr>RC2014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Pelan</dc:creator>
  <cp:lastModifiedBy>Darrell Pelan</cp:lastModifiedBy>
  <dcterms:created xsi:type="dcterms:W3CDTF">2021-02-18T22:01:30Z</dcterms:created>
  <dcterms:modified xsi:type="dcterms:W3CDTF">2024-01-11T02:21:44Z</dcterms:modified>
</cp:coreProperties>
</file>