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Dev\ESP32\H89_ESP32\"/>
    </mc:Choice>
  </mc:AlternateContent>
  <xr:revisionPtr revIDLastSave="0" documentId="13_ncr:1_{13E2B0E2-BB69-417D-93F9-A4FB8403C661}" xr6:coauthVersionLast="47" xr6:coauthVersionMax="47" xr10:uidLastSave="{00000000-0000-0000-0000-000000000000}"/>
  <bookViews>
    <workbookView xWindow="1305" yWindow="1020" windowWidth="27240" windowHeight="13995" tabRatio="636" activeTab="1" xr2:uid="{D2F2CCC8-256C-4E0F-AF5D-63EDFF332B66}"/>
  </bookViews>
  <sheets>
    <sheet name="Cmd Summary" sheetId="8" r:id="rId1"/>
    <sheet name="Code" sheetId="9" r:id="rId2"/>
    <sheet name="Sheet2" sheetId="11" r:id="rId3"/>
    <sheet name="ESP32 Pins" sheetId="6" r:id="rId4"/>
    <sheet name="PCB Notes" sheetId="10" r:id="rId5"/>
    <sheet name="Commands" sheetId="1" r:id="rId6"/>
    <sheet name="Timing" sheetId="4" r:id="rId7"/>
    <sheet name="Breadboard" sheetId="3" r:id="rId8"/>
    <sheet name="LM317T" sheetId="2" r:id="rId9"/>
    <sheet name="573 245 " sheetId="5" r:id="rId10"/>
    <sheet name="Sheet1" sheetId="7" r:id="rId11"/>
  </sheets>
  <definedNames>
    <definedName name="_xlnm.Print_Area" localSheetId="0">'Cmd Summary'!$A$1:$G$22</definedName>
    <definedName name="_xlnm.Print_Area" localSheetId="5">Commands!$A$1:$U$35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6" i="9" l="1"/>
  <c r="X7" i="9"/>
  <c r="X8" i="9"/>
  <c r="W6" i="9" l="1"/>
  <c r="W7" i="9"/>
  <c r="W8" i="9" s="1"/>
  <c r="V6" i="9"/>
  <c r="V7" i="9" s="1"/>
  <c r="V8" i="9" s="1"/>
  <c r="U6" i="9"/>
  <c r="U7" i="9" s="1"/>
  <c r="U8" i="9" s="1"/>
  <c r="T6" i="9"/>
  <c r="T7" i="9" s="1"/>
  <c r="T8" i="9" s="1"/>
  <c r="S6" i="9"/>
  <c r="S7" i="9" s="1"/>
  <c r="S8" i="9" s="1"/>
  <c r="R6" i="9"/>
  <c r="R7" i="9" s="1"/>
  <c r="R8" i="9" s="1"/>
  <c r="Q6" i="9"/>
  <c r="Q7" i="9" s="1"/>
  <c r="Q8" i="9" s="1"/>
  <c r="P6" i="9"/>
  <c r="P7" i="9"/>
  <c r="P8" i="9" s="1"/>
  <c r="O6" i="9"/>
  <c r="O7" i="9" s="1"/>
  <c r="O8" i="9" s="1"/>
  <c r="N6" i="9"/>
  <c r="N7" i="9" s="1"/>
  <c r="N8" i="9" s="1"/>
  <c r="M6" i="9"/>
  <c r="M7" i="9"/>
  <c r="M8" i="9" s="1"/>
  <c r="L6" i="9"/>
  <c r="L7" i="9" s="1"/>
  <c r="L8" i="9" s="1"/>
  <c r="K6" i="9"/>
  <c r="K7" i="9" s="1"/>
  <c r="K8" i="9" s="1"/>
  <c r="E33" i="8"/>
  <c r="E30" i="8"/>
  <c r="N7" i="8" l="1"/>
  <c r="N6" i="8"/>
  <c r="N5" i="8"/>
  <c r="N4" i="8"/>
  <c r="D31" i="8" s="1"/>
  <c r="C35" i="7"/>
  <c r="D35" i="7"/>
  <c r="C36" i="7"/>
  <c r="D36" i="7"/>
  <c r="C37" i="7"/>
  <c r="D37" i="7"/>
  <c r="C38" i="7"/>
  <c r="D38" i="7"/>
  <c r="A32" i="7"/>
  <c r="A33" i="7"/>
  <c r="A34" i="7"/>
  <c r="A35" i="7"/>
  <c r="A36" i="7"/>
  <c r="A37" i="7"/>
  <c r="A38" i="7"/>
  <c r="A28" i="7"/>
  <c r="A29" i="7"/>
  <c r="A30" i="7"/>
  <c r="A27" i="7"/>
  <c r="A31" i="7" s="1"/>
  <c r="D35" i="8" l="1"/>
  <c r="D34" i="8"/>
  <c r="E31" i="8"/>
  <c r="Q26" i="7"/>
  <c r="Q27" i="7"/>
  <c r="Q23" i="7"/>
  <c r="Q24" i="7"/>
  <c r="Q25" i="7"/>
  <c r="R19" i="7"/>
  <c r="R20" i="7"/>
  <c r="R21" i="7"/>
  <c r="R22" i="7"/>
  <c r="R18" i="7"/>
  <c r="Q22" i="7"/>
  <c r="Q21" i="7"/>
  <c r="Q20" i="7"/>
  <c r="Q19" i="7"/>
  <c r="Q18" i="7"/>
  <c r="C25" i="7" l="1"/>
  <c r="C26" i="7"/>
  <c r="C27" i="7"/>
  <c r="C28" i="7"/>
  <c r="C29" i="7"/>
  <c r="C30" i="7"/>
  <c r="C31" i="7"/>
  <c r="C32" i="7"/>
  <c r="C33" i="7"/>
  <c r="C34" i="7"/>
  <c r="D34" i="7"/>
  <c r="D33" i="7"/>
  <c r="D32" i="7"/>
  <c r="D31" i="7"/>
  <c r="D30" i="7"/>
  <c r="D29" i="7"/>
  <c r="D28" i="7"/>
  <c r="D27" i="7"/>
  <c r="D26" i="7"/>
  <c r="D25" i="7"/>
  <c r="C13" i="7"/>
  <c r="C14" i="7"/>
  <c r="C15" i="7"/>
  <c r="C16" i="7"/>
  <c r="C17" i="7"/>
  <c r="C18" i="7"/>
  <c r="C19" i="7"/>
  <c r="C23" i="7"/>
  <c r="C24" i="7"/>
  <c r="D24" i="7"/>
  <c r="D23" i="7"/>
  <c r="D19" i="7"/>
  <c r="D18" i="7"/>
  <c r="D17" i="7"/>
  <c r="D16" i="7"/>
  <c r="D15" i="7"/>
  <c r="D14" i="7"/>
  <c r="D13" i="7"/>
  <c r="M4" i="7" l="1"/>
  <c r="M5" i="7"/>
  <c r="M6" i="7"/>
  <c r="M7" i="7"/>
  <c r="M8" i="7"/>
  <c r="M9" i="7"/>
  <c r="M10" i="7"/>
  <c r="M3" i="7"/>
  <c r="G3" i="7"/>
  <c r="D12" i="7"/>
  <c r="D11" i="7"/>
  <c r="D10" i="7"/>
  <c r="D9" i="7"/>
  <c r="D8" i="7"/>
  <c r="C12" i="7"/>
  <c r="C11" i="7"/>
  <c r="C10" i="7"/>
  <c r="C9" i="7"/>
  <c r="C8" i="7"/>
  <c r="R10" i="7"/>
  <c r="Q10" i="7"/>
  <c r="R9" i="7"/>
  <c r="Q9" i="7"/>
  <c r="C4" i="7"/>
  <c r="D4" i="7"/>
  <c r="C5" i="7"/>
  <c r="D5" i="7"/>
  <c r="C6" i="7"/>
  <c r="D6" i="7"/>
  <c r="C7" i="7"/>
  <c r="D7" i="7"/>
  <c r="Q6" i="7"/>
  <c r="R6" i="7"/>
  <c r="Q7" i="7"/>
  <c r="R7" i="7"/>
  <c r="Q8" i="7"/>
  <c r="R8" i="7"/>
  <c r="D3" i="7"/>
  <c r="C3" i="7"/>
  <c r="C3" i="4"/>
  <c r="B10" i="2"/>
  <c r="B3" i="2"/>
</calcChain>
</file>

<file path=xl/sharedStrings.xml><?xml version="1.0" encoding="utf-8"?>
<sst xmlns="http://schemas.openxmlformats.org/spreadsheetml/2006/main" count="548" uniqueCount="315">
  <si>
    <t>Read Port Function</t>
  </si>
  <si>
    <t>Write Port Function</t>
  </si>
  <si>
    <t>FC</t>
  </si>
  <si>
    <t>FD</t>
  </si>
  <si>
    <t>FE</t>
  </si>
  <si>
    <t>Read Data</t>
  </si>
  <si>
    <t>Write Data</t>
  </si>
  <si>
    <t>Read Status</t>
  </si>
  <si>
    <t>Status Bits</t>
  </si>
  <si>
    <t>BSY</t>
  </si>
  <si>
    <t>C/D</t>
  </si>
  <si>
    <t>I/O</t>
  </si>
  <si>
    <t>REQ</t>
  </si>
  <si>
    <t>Tells ESP32 command is coming</t>
  </si>
  <si>
    <t>WD Addr</t>
  </si>
  <si>
    <t>VO = VREF (1 + R2/R1) + IADJ R2</t>
  </si>
  <si>
    <t>Usually, the error term IADJ × R2 can be neglected. T</t>
  </si>
  <si>
    <t>VOUT = 1.25 * ( 1 + R2/R1 )</t>
  </si>
  <si>
    <t>vout</t>
  </si>
  <si>
    <t>vref</t>
  </si>
  <si>
    <t>iadj</t>
  </si>
  <si>
    <t>V target</t>
  </si>
  <si>
    <t>Current</t>
  </si>
  <si>
    <t>uA</t>
  </si>
  <si>
    <t>14 Pin connector</t>
  </si>
  <si>
    <t>D0</t>
  </si>
  <si>
    <t>D1</t>
  </si>
  <si>
    <t>D2</t>
  </si>
  <si>
    <t>D3</t>
  </si>
  <si>
    <t>D4</t>
  </si>
  <si>
    <t>D5</t>
  </si>
  <si>
    <t>D6</t>
  </si>
  <si>
    <t>D7</t>
  </si>
  <si>
    <t>A0</t>
  </si>
  <si>
    <t>A1</t>
  </si>
  <si>
    <t>BRDL</t>
  </si>
  <si>
    <t>BWRL</t>
  </si>
  <si>
    <t>I/O Flpy L</t>
  </si>
  <si>
    <t>ESP Ready</t>
  </si>
  <si>
    <t>ESP Busy</t>
  </si>
  <si>
    <t>Data</t>
  </si>
  <si>
    <t>Command</t>
  </si>
  <si>
    <t>Signal</t>
  </si>
  <si>
    <t>MHz</t>
  </si>
  <si>
    <t>ns</t>
  </si>
  <si>
    <t>Clock</t>
  </si>
  <si>
    <t>7c pulse</t>
  </si>
  <si>
    <t>7C down to CMD down</t>
  </si>
  <si>
    <t>CMD pulse 1</t>
  </si>
  <si>
    <t>CMD down pulse</t>
  </si>
  <si>
    <t>CMD pulse 2</t>
  </si>
  <si>
    <t>CMD pulse 3</t>
  </si>
  <si>
    <t>CMD pulse is written by Interrupt routine</t>
  </si>
  <si>
    <t>First Design - didn't work. Channel 6 is CMD signal</t>
  </si>
  <si>
    <t>H89</t>
  </si>
  <si>
    <t>ESP32</t>
  </si>
  <si>
    <t>H89 Input</t>
  </si>
  <si>
    <t>H89 Output</t>
  </si>
  <si>
    <t>H89 sends Command to ESP32</t>
  </si>
  <si>
    <t>Bits</t>
  </si>
  <si>
    <t>ESP Ready for Command</t>
  </si>
  <si>
    <t>x</t>
  </si>
  <si>
    <t>Write 1st of 4 bytes to FC</t>
  </si>
  <si>
    <t>ESP32 sets status</t>
  </si>
  <si>
    <t>Status</t>
  </si>
  <si>
    <t>573 Controls</t>
  </si>
  <si>
    <t>In</t>
  </si>
  <si>
    <t>Out</t>
  </si>
  <si>
    <t>LE</t>
  </si>
  <si>
    <t>OE</t>
  </si>
  <si>
    <t>H89 write 7C, IO15</t>
  </si>
  <si>
    <t>ESP32 IO11, CMD</t>
  </si>
  <si>
    <t>ESP32 IO09, SD2</t>
  </si>
  <si>
    <t>H89 Read FC</t>
  </si>
  <si>
    <t>ESP32 IO10, SD3</t>
  </si>
  <si>
    <t>0xA</t>
  </si>
  <si>
    <t>Opcode</t>
  </si>
  <si>
    <t>Drive # | Head #</t>
  </si>
  <si>
    <t>Response</t>
  </si>
  <si>
    <t>0 0</t>
  </si>
  <si>
    <t>4 bytes (1,2,3,4)</t>
  </si>
  <si>
    <t>Data Ready</t>
  </si>
  <si>
    <t>Data Not Ready</t>
  </si>
  <si>
    <t>Track | Sector</t>
  </si>
  <si>
    <t># Sectors to read</t>
  </si>
  <si>
    <t>OE'</t>
  </si>
  <si>
    <t>DIR</t>
  </si>
  <si>
    <t>H</t>
  </si>
  <si>
    <t>L</t>
  </si>
  <si>
    <t>enabled</t>
  </si>
  <si>
    <t>B -&gt; A</t>
  </si>
  <si>
    <t>B &lt;- A</t>
  </si>
  <si>
    <t>Q=D</t>
  </si>
  <si>
    <t>Latched</t>
  </si>
  <si>
    <t>Isolated</t>
  </si>
  <si>
    <t>CMD*SD3*SD2</t>
  </si>
  <si>
    <t>IO11*IO10*IO9</t>
  </si>
  <si>
    <t>CMD'</t>
  </si>
  <si>
    <t>Read 7C</t>
  </si>
  <si>
    <t>SD2'</t>
  </si>
  <si>
    <t>Read FC</t>
  </si>
  <si>
    <t>H89 Data In</t>
  </si>
  <si>
    <t>H89 Data Out</t>
  </si>
  <si>
    <t xml:space="preserve"> </t>
  </si>
  <si>
    <t>Set data on ESP32</t>
  </si>
  <si>
    <t xml:space="preserve">Toggle CMD I/O 11 low </t>
  </si>
  <si>
    <t>Toggle 573 low than high, I/O9</t>
  </si>
  <si>
    <t>Set i/o10 low to enable output</t>
  </si>
  <si>
    <t>set i/o10 high to disable 573 output</t>
  </si>
  <si>
    <t>Toggle CMD I/O 11 HIGH</t>
  </si>
  <si>
    <t>Pin</t>
  </si>
  <si>
    <t>State</t>
  </si>
  <si>
    <t>Action</t>
  </si>
  <si>
    <t>disabled</t>
  </si>
  <si>
    <t>GPIO</t>
  </si>
  <si>
    <t>Input</t>
  </si>
  <si>
    <t>Output</t>
  </si>
  <si>
    <t>Notes</t>
  </si>
  <si>
    <t>pulled up</t>
  </si>
  <si>
    <t>OK</t>
  </si>
  <si>
    <t>outputs PWM signal at boot</t>
  </si>
  <si>
    <t>TX pin</t>
  </si>
  <si>
    <t>debug output at boot</t>
  </si>
  <si>
    <t>connected to on-board LED</t>
  </si>
  <si>
    <t>RX pin</t>
  </si>
  <si>
    <t>HIGH at boot</t>
  </si>
  <si>
    <t>connected to the integrated SPI flash</t>
  </si>
  <si>
    <t>boot fail if pulled high</t>
  </si>
  <si>
    <t>input only</t>
  </si>
  <si>
    <t>Write FE</t>
  </si>
  <si>
    <t>Write FC</t>
  </si>
  <si>
    <t>RXD</t>
  </si>
  <si>
    <t>TXD</t>
  </si>
  <si>
    <t>SPI SCK</t>
  </si>
  <si>
    <t>SPI MISO</t>
  </si>
  <si>
    <t>I2C SDA</t>
  </si>
  <si>
    <t>I2C SCL</t>
  </si>
  <si>
    <t>SPI MOSI</t>
  </si>
  <si>
    <t>Status LE</t>
  </si>
  <si>
    <t>Data Out LE</t>
  </si>
  <si>
    <t>CMD</t>
  </si>
  <si>
    <t>SD2</t>
  </si>
  <si>
    <t>SD3</t>
  </si>
  <si>
    <t>must stay low to keep data latched</t>
  </si>
  <si>
    <t>Decimal</t>
  </si>
  <si>
    <t>Sent</t>
  </si>
  <si>
    <t>Read</t>
  </si>
  <si>
    <t xml:space="preserve"> bit 2 stuck low, bit 1 stuck high</t>
  </si>
  <si>
    <t>H89 Read Data Ok</t>
  </si>
  <si>
    <t>H89 Write Data OK</t>
  </si>
  <si>
    <t>Read port FD</t>
  </si>
  <si>
    <t>Write port FE to signal command is coming</t>
  </si>
  <si>
    <t>Write FC interrupt</t>
  </si>
  <si>
    <t>Read FD</t>
  </si>
  <si>
    <t>ESP reads data, set status</t>
  </si>
  <si>
    <t>ESP32 sets status for read or write data</t>
  </si>
  <si>
    <t>H89 Send four bytes</t>
  </si>
  <si>
    <t>Write port FC</t>
  </si>
  <si>
    <t>Repeat four times</t>
  </si>
  <si>
    <t>H89 Read four bytes</t>
  </si>
  <si>
    <t>Write FE interrupt</t>
  </si>
  <si>
    <t>Hex 2 Bin</t>
  </si>
  <si>
    <t>bit 4 stuck high</t>
  </si>
  <si>
    <t>11101000</t>
  </si>
  <si>
    <t>10001100</t>
  </si>
  <si>
    <t>01010000</t>
  </si>
  <si>
    <t>01100000</t>
  </si>
  <si>
    <t>7C</t>
  </si>
  <si>
    <t>backwards</t>
  </si>
  <si>
    <t>backwards, bit 5 high</t>
  </si>
  <si>
    <t>OP Code</t>
  </si>
  <si>
    <t>Read Status of last operation</t>
  </si>
  <si>
    <t>Read sectors</t>
  </si>
  <si>
    <t>Write Sectors</t>
  </si>
  <si>
    <t>Cmd1</t>
  </si>
  <si>
    <t>Cmd2</t>
  </si>
  <si>
    <t>Cmd3</t>
  </si>
  <si>
    <t># Sectors to read/Write</t>
  </si>
  <si>
    <t>List Files</t>
  </si>
  <si>
    <t>Select disk image</t>
  </si>
  <si>
    <t>D|H</t>
  </si>
  <si>
    <t>T|S</t>
  </si>
  <si>
    <t>#</t>
  </si>
  <si>
    <t>Seek</t>
  </si>
  <si>
    <t>Send # sectors</t>
  </si>
  <si>
    <t>Read # sectors</t>
  </si>
  <si>
    <t>N/A</t>
  </si>
  <si>
    <t>H-89 Addr</t>
  </si>
  <si>
    <t>Format</t>
  </si>
  <si>
    <t>The | character indicates bytes consist of two nibble values</t>
  </si>
  <si>
    <t>All values are in hexadecimal</t>
  </si>
  <si>
    <t># Bytes</t>
  </si>
  <si>
    <t>Update last status</t>
  </si>
  <si>
    <t>Send status byte</t>
  </si>
  <si>
    <t>Read # sectors, update disk image</t>
  </si>
  <si>
    <t>Zero terminated string with list of files on SD card</t>
  </si>
  <si>
    <t>Assigns file to Disk 1, 2, or 3</t>
  </si>
  <si>
    <t>OP Code (HEX)</t>
  </si>
  <si>
    <t>0A</t>
  </si>
  <si>
    <t>2A</t>
  </si>
  <si>
    <t>Varies</t>
  </si>
  <si>
    <t>Zero terminated string with file name</t>
  </si>
  <si>
    <t>File # from list command</t>
  </si>
  <si>
    <t>LBA LSB</t>
  </si>
  <si>
    <t># sectors</t>
  </si>
  <si>
    <t>Max Disk</t>
  </si>
  <si>
    <t>Max Sectors</t>
  </si>
  <si>
    <t>Disk|Head</t>
  </si>
  <si>
    <t>Track|Sector</t>
  </si>
  <si>
    <t># of sectors</t>
  </si>
  <si>
    <t>lba = (((hsttrk &lt;&lt; 6) + partition[drive]) &gt;&gt; blcode) + hstsec;</t>
  </si>
  <si>
    <t>hsttrk</t>
  </si>
  <si>
    <t>blcode</t>
  </si>
  <si>
    <t>htsec</t>
  </si>
  <si>
    <t>lba</t>
  </si>
  <si>
    <t>64 SPT</t>
  </si>
  <si>
    <t>LUN</t>
  </si>
  <si>
    <t>Sector size, 3 = 1024</t>
  </si>
  <si>
    <t>1..64</t>
  </si>
  <si>
    <t>Disk #</t>
  </si>
  <si>
    <t>Disk Size</t>
  </si>
  <si>
    <t>Disk | LBA MSB</t>
  </si>
  <si>
    <t>Disk 3 bits + LBA MSB 5 bits</t>
  </si>
  <si>
    <t>Debug</t>
  </si>
  <si>
    <t>Return same four bytes + offset. Offset increases by one each time command is sent.</t>
  </si>
  <si>
    <t>Upload File</t>
  </si>
  <si>
    <t>Download File</t>
  </si>
  <si>
    <t>R2</t>
  </si>
  <si>
    <t>R1</t>
  </si>
  <si>
    <t>Reboot</t>
  </si>
  <si>
    <t>intrHandle7E()</t>
  </si>
  <si>
    <t>intrHandleRead7C()</t>
  </si>
  <si>
    <t>Command coming next interrupt</t>
  </si>
  <si>
    <t>Sets CmdDataPtr to 0</t>
  </si>
  <si>
    <t>Sets CmdFlag = 1</t>
  </si>
  <si>
    <t>H89 Read Data Interrupt</t>
  </si>
  <si>
    <t>Decrements H89BytesToRead counter</t>
  </si>
  <si>
    <t>Checks for command</t>
  </si>
  <si>
    <t>Sets cmd byte length</t>
  </si>
  <si>
    <t>loads command data buffer</t>
  </si>
  <si>
    <t>if data, loads data buffer</t>
  </si>
  <si>
    <t>H89 wrote data to ESP32</t>
  </si>
  <si>
    <t>intrHandleWrite7C()</t>
  </si>
  <si>
    <t>dataOut( data)</t>
  </si>
  <si>
    <t>if true, return DATA_NOT_READ</t>
  </si>
  <si>
    <t>Load data</t>
  </si>
  <si>
    <t>Set Status Port H89_READ_OK</t>
  </si>
  <si>
    <t>return DATA_SENT flag</t>
  </si>
  <si>
    <t>dataIn()</t>
  </si>
  <si>
    <t>Returns data</t>
  </si>
  <si>
    <t>Set Status Port to ESP_BUSY</t>
  </si>
  <si>
    <r>
      <t xml:space="preserve">Set </t>
    </r>
    <r>
      <rPr>
        <b/>
        <sz val="11"/>
        <color theme="1"/>
        <rFont val="Calibri"/>
        <family val="2"/>
        <scheme val="minor"/>
      </rPr>
      <t>H89ReadData</t>
    </r>
    <r>
      <rPr>
        <sz val="11"/>
        <color theme="1"/>
        <rFont val="Calibri"/>
        <family val="2"/>
        <scheme val="minor"/>
      </rPr>
      <t xml:space="preserve"> = H89_OK_TO_READ</t>
    </r>
  </si>
  <si>
    <r>
      <t>Set</t>
    </r>
    <r>
      <rPr>
        <b/>
        <sz val="11"/>
        <color theme="1"/>
        <rFont val="Calibri"/>
        <family val="2"/>
        <scheme val="minor"/>
      </rPr>
      <t xml:space="preserve"> Status Port</t>
    </r>
    <r>
      <rPr>
        <sz val="11"/>
        <color theme="1"/>
        <rFont val="Calibri"/>
        <family val="2"/>
        <scheme val="minor"/>
      </rPr>
      <t xml:space="preserve"> to H89_WRITE_OK</t>
    </r>
  </si>
  <si>
    <t>Send Data to H89</t>
  </si>
  <si>
    <t>Read data from H89</t>
  </si>
  <si>
    <r>
      <t>Set</t>
    </r>
    <r>
      <rPr>
        <b/>
        <sz val="11"/>
        <color theme="1"/>
        <rFont val="Calibri"/>
        <family val="2"/>
        <scheme val="minor"/>
      </rPr>
      <t xml:space="preserve"> Status Port</t>
    </r>
    <r>
      <rPr>
        <sz val="11"/>
        <color theme="1"/>
        <rFont val="Calibri"/>
        <family val="2"/>
        <scheme val="minor"/>
      </rPr>
      <t xml:space="preserve"> to ESP_BUSY</t>
    </r>
  </si>
  <si>
    <r>
      <t xml:space="preserve">Sets </t>
    </r>
    <r>
      <rPr>
        <b/>
        <sz val="11"/>
        <color theme="1"/>
        <rFont val="Calibri"/>
        <family val="2"/>
        <scheme val="minor"/>
      </rPr>
      <t>Status Port</t>
    </r>
    <r>
      <rPr>
        <sz val="11"/>
        <color theme="1"/>
        <rFont val="Calibri"/>
        <family val="2"/>
        <scheme val="minor"/>
      </rPr>
      <t xml:space="preserve"> to H89_WRITE_OK</t>
    </r>
  </si>
  <si>
    <r>
      <t xml:space="preserve">Check if </t>
    </r>
    <r>
      <rPr>
        <b/>
        <sz val="11"/>
        <color theme="1"/>
        <rFont val="Calibri"/>
        <family val="2"/>
        <scheme val="minor"/>
      </rPr>
      <t>H89ReadData</t>
    </r>
    <r>
      <rPr>
        <sz val="11"/>
        <color theme="1"/>
        <rFont val="Calibri"/>
        <family val="2"/>
        <scheme val="minor"/>
      </rPr>
      <t xml:space="preserve"> = H89_OK_TO_READ</t>
    </r>
  </si>
  <si>
    <t>ESP32 soldered to board</t>
  </si>
  <si>
    <t>Setup</t>
  </si>
  <si>
    <t>Max</t>
  </si>
  <si>
    <t>Height mm</t>
  </si>
  <si>
    <r>
      <t xml:space="preserve">Sets </t>
    </r>
    <r>
      <rPr>
        <b/>
        <sz val="11"/>
        <color theme="1"/>
        <rFont val="Calibri"/>
        <family val="2"/>
        <scheme val="minor"/>
      </rPr>
      <t xml:space="preserve">Status Port </t>
    </r>
    <r>
      <rPr>
        <sz val="11"/>
        <color theme="1"/>
        <rFont val="Calibri"/>
        <family val="2"/>
        <scheme val="minor"/>
      </rPr>
      <t xml:space="preserve">to CMD_RDY, if  H89BytesToRead == 0, </t>
    </r>
    <r>
      <rPr>
        <b/>
        <sz val="11"/>
        <color theme="1"/>
        <rFont val="Calibri"/>
        <family val="2"/>
        <scheme val="minor"/>
      </rPr>
      <t>ELSE</t>
    </r>
    <r>
      <rPr>
        <sz val="11"/>
        <color theme="1"/>
        <rFont val="Calibri"/>
        <family val="2"/>
        <scheme val="minor"/>
      </rPr>
      <t xml:space="preserve"> Sets </t>
    </r>
    <r>
      <rPr>
        <b/>
        <sz val="11"/>
        <color theme="1"/>
        <rFont val="Calibri"/>
        <family val="2"/>
        <scheme val="minor"/>
      </rPr>
      <t>Status Port</t>
    </r>
    <r>
      <rPr>
        <sz val="11"/>
        <color theme="1"/>
        <rFont val="Calibri"/>
        <family val="2"/>
        <scheme val="minor"/>
      </rPr>
      <t xml:space="preserve"> to ESP_BSY</t>
    </r>
  </si>
  <si>
    <t>Timing</t>
  </si>
  <si>
    <t>Bytes</t>
  </si>
  <si>
    <t>Start</t>
  </si>
  <si>
    <t>End</t>
  </si>
  <si>
    <t>Period uS</t>
  </si>
  <si>
    <t>Hz</t>
  </si>
  <si>
    <t>Duration uS</t>
  </si>
  <si>
    <t>Interrupt</t>
  </si>
  <si>
    <t>// Command control bytes</t>
  </si>
  <si>
    <t>// Data out bytes</t>
  </si>
  <si>
    <t>extern int currentStatus  ;          // status value for H89 to read</t>
  </si>
  <si>
    <t>extern int h89ReadData  ;    // status value for H89 data actually read</t>
  </si>
  <si>
    <t>extern int h89BytesToRead ;</t>
  </si>
  <si>
    <t>volatile int dataInPtr = 0;           // Ptr to next position to write data</t>
  </si>
  <si>
    <t>volatile byte cmdData[CMD_LENGTH];    // command data buffer</t>
  </si>
  <si>
    <t>volatile int8_t cmdFlag = 0;          // processing a command flag</t>
  </si>
  <si>
    <t>volatile int8_t cmdLen = CMD_LENGTH;  // max length for a command</t>
  </si>
  <si>
    <t>volatile int dataOutBufLast = 0;        // Last valid data in send buffer</t>
  </si>
  <si>
    <t>setStatusPort(byte status)</t>
  </si>
  <si>
    <t>Writes status to H89 Port</t>
  </si>
  <si>
    <t>Writes statu in global currenStatus</t>
  </si>
  <si>
    <t>  //************** H89 data flags</t>
  </si>
  <si>
    <t>volatile int dataOutBufPtr = 0;         // Ptr to next byte to send to H89</t>
  </si>
  <si>
    <t>volatile byte cmdDataPtr = 0 ;        // Ptr to last valid data, -1 means no valid data</t>
  </si>
  <si>
    <t>volatile byte dataInBuf[BUFFER_LEN] ;        // data received from H89</t>
  </si>
  <si>
    <t>volatile byte dataOutBuf[BUFFER_LEN];         // data to send to H89</t>
  </si>
  <si>
    <t>volatile int dataInLast = 0;          // pointer to valid data. No data iof dataInLast = dataInPtr</t>
  </si>
  <si>
    <t>volatile bool bufferFull = false;     // flag to indicate buffer is full</t>
  </si>
  <si>
    <t>  //************** H89 data  In buffers</t>
  </si>
  <si>
    <t>Status Port</t>
  </si>
  <si>
    <t>CurrentStatus</t>
  </si>
  <si>
    <t>CmdDataPtr</t>
  </si>
  <si>
    <t>CmdFlag</t>
  </si>
  <si>
    <t>H89BytesToRead</t>
  </si>
  <si>
    <t>h89ReadData</t>
  </si>
  <si>
    <t>H89_WRITE_OK</t>
  </si>
  <si>
    <t>ESP_BUSY</t>
  </si>
  <si>
    <t>decrement to 0</t>
  </si>
  <si>
    <t>H89_GOT_DATA</t>
  </si>
  <si>
    <t>Checks if CmdFlag = 1</t>
  </si>
  <si>
    <t>Check if = H89_OK_TO_READ</t>
  </si>
  <si>
    <r>
      <t xml:space="preserve">if StatusPort = H89_READ_OK </t>
    </r>
    <r>
      <rPr>
        <b/>
        <sz val="9"/>
        <color theme="1"/>
        <rFont val="Times New Roman"/>
        <family val="1"/>
      </rPr>
      <t>return</t>
    </r>
    <r>
      <rPr>
        <sz val="9"/>
        <color theme="1"/>
        <rFont val="Times New Roman"/>
        <family val="1"/>
      </rPr>
      <t xml:space="preserve"> DATA_NOT_READ</t>
    </r>
  </si>
  <si>
    <r>
      <t xml:space="preserve">if true, </t>
    </r>
    <r>
      <rPr>
        <b/>
        <sz val="9"/>
        <color theme="1"/>
        <rFont val="Calibri"/>
        <family val="2"/>
        <scheme val="minor"/>
      </rPr>
      <t>return DATA_NOT_READ</t>
    </r>
  </si>
  <si>
    <t>H89_OK_TO_READ</t>
  </si>
  <si>
    <r>
      <t xml:space="preserve">return </t>
    </r>
    <r>
      <rPr>
        <b/>
        <sz val="9"/>
        <color theme="1"/>
        <rFont val="Calibri"/>
        <family val="2"/>
        <scheme val="minor"/>
      </rPr>
      <t>DATA_SENT</t>
    </r>
    <r>
      <rPr>
        <sz val="9"/>
        <color theme="1"/>
        <rFont val="Calibri"/>
        <family val="2"/>
        <scheme val="minor"/>
      </rPr>
      <t xml:space="preserve"> flag</t>
    </r>
  </si>
  <si>
    <t>H89_READ_OK</t>
  </si>
  <si>
    <t>Returns data from H89</t>
  </si>
  <si>
    <t>status</t>
  </si>
  <si>
    <t>Writes status in global currenStatus</t>
  </si>
  <si>
    <t>esp1.pas</t>
  </si>
  <si>
    <t>esp2.pas</t>
  </si>
  <si>
    <t>File 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</si>
</sst>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0.0"/>
    <numFmt numFmtId="165" formatCode="0000"/>
    <numFmt numFmtId="166" formatCode="00000000"/>
    <numFmt numFmtId="167" formatCode="00"/>
    <numFmt numFmtId="168" formatCode="_(* #,##0_);_(* \(#,##0\);_(* &quot;-&quot;??_);_(@_)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8"/>
      <name val="Calibri"/>
      <family val="2"/>
      <scheme val="minor"/>
    </font>
    <font>
      <sz val="10"/>
      <color theme="1"/>
      <name val="Times New Roman"/>
      <family val="1"/>
    </font>
    <font>
      <b/>
      <sz val="11"/>
      <color rgb="FF3A3A3A"/>
      <name val="Times New Roman"/>
      <family val="1"/>
    </font>
    <font>
      <sz val="11"/>
      <color rgb="FF3A3A3A"/>
      <name val="Times New Roman"/>
      <family val="1"/>
    </font>
    <font>
      <sz val="11"/>
      <color theme="1"/>
      <name val="Calibri"/>
      <family val="2"/>
      <scheme val="minor"/>
    </font>
    <font>
      <sz val="11"/>
      <color rgb="FF000000"/>
      <name val="Times New Roman"/>
      <family val="1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Times New Roman"/>
      <family val="1"/>
    </font>
    <font>
      <b/>
      <sz val="9"/>
      <color theme="1"/>
      <name val="Times New Roman"/>
      <family val="1"/>
    </font>
    <font>
      <b/>
      <sz val="9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102">
    <xf numFmtId="0" fontId="0" fillId="0" borderId="0" xfId="0"/>
    <xf numFmtId="0" fontId="1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0" fontId="1" fillId="0" borderId="0" xfId="0" applyFont="1" applyAlignment="1">
      <alignment vertical="top" wrapText="1"/>
    </xf>
    <xf numFmtId="0" fontId="2" fillId="0" borderId="0" xfId="0" applyFont="1" applyAlignment="1">
      <alignment horizontal="center" vertical="top" wrapText="1"/>
    </xf>
    <xf numFmtId="0" fontId="1" fillId="0" borderId="0" xfId="0" applyFont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vertical="top" wrapText="1"/>
    </xf>
    <xf numFmtId="0" fontId="1" fillId="0" borderId="1" xfId="0" applyFont="1" applyBorder="1" applyAlignment="1">
      <alignment vertical="top"/>
    </xf>
    <xf numFmtId="0" fontId="1" fillId="0" borderId="0" xfId="0" applyFont="1"/>
    <xf numFmtId="164" fontId="1" fillId="0" borderId="0" xfId="0" applyNumberFormat="1" applyFont="1"/>
    <xf numFmtId="2" fontId="1" fillId="0" borderId="0" xfId="0" applyNumberFormat="1" applyFont="1"/>
    <xf numFmtId="0" fontId="2" fillId="0" borderId="0" xfId="0" applyFont="1"/>
    <xf numFmtId="164" fontId="2" fillId="0" borderId="0" xfId="0" applyNumberFormat="1" applyFont="1" applyAlignment="1">
      <alignment horizontal="right"/>
    </xf>
    <xf numFmtId="0" fontId="2" fillId="0" borderId="0" xfId="0" applyFont="1" applyAlignment="1">
      <alignment horizontal="left" vertical="top"/>
    </xf>
    <xf numFmtId="0" fontId="1" fillId="0" borderId="0" xfId="0" applyFont="1" applyAlignment="1">
      <alignment horizontal="left" vertical="top"/>
    </xf>
    <xf numFmtId="0" fontId="4" fillId="0" borderId="0" xfId="0" applyFont="1" applyAlignment="1">
      <alignment vertical="top"/>
    </xf>
    <xf numFmtId="0" fontId="4" fillId="0" borderId="0" xfId="0" applyFont="1" applyAlignment="1">
      <alignment vertical="top" wrapText="1"/>
    </xf>
    <xf numFmtId="0" fontId="1" fillId="0" borderId="0" xfId="0" applyFont="1" applyAlignment="1">
      <alignment horizontal="right" vertical="top"/>
    </xf>
    <xf numFmtId="165" fontId="1" fillId="0" borderId="0" xfId="0" applyNumberFormat="1" applyFont="1" applyAlignment="1">
      <alignment vertical="top"/>
    </xf>
    <xf numFmtId="165" fontId="2" fillId="0" borderId="0" xfId="0" applyNumberFormat="1" applyFont="1" applyAlignment="1">
      <alignment horizontal="right" vertical="top"/>
    </xf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  <xf numFmtId="0" fontId="5" fillId="2" borderId="2" xfId="0" applyFont="1" applyFill="1" applyBorder="1" applyAlignment="1">
      <alignment horizontal="left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left" vertical="center" wrapText="1"/>
    </xf>
    <xf numFmtId="0" fontId="1" fillId="0" borderId="1" xfId="0" applyFont="1" applyBorder="1"/>
    <xf numFmtId="0" fontId="1" fillId="3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left" vertical="center" wrapText="1"/>
    </xf>
    <xf numFmtId="0" fontId="2" fillId="0" borderId="1" xfId="0" applyFont="1" applyBorder="1"/>
    <xf numFmtId="166" fontId="0" fillId="0" borderId="0" xfId="0" applyNumberFormat="1" applyAlignment="1">
      <alignment horizontal="right"/>
    </xf>
    <xf numFmtId="0" fontId="0" fillId="0" borderId="0" xfId="0" applyFill="1" applyAlignment="1">
      <alignment horizontal="right"/>
    </xf>
    <xf numFmtId="166" fontId="0" fillId="0" borderId="0" xfId="0" applyNumberFormat="1" applyFill="1" applyAlignment="1">
      <alignment horizontal="right"/>
    </xf>
    <xf numFmtId="0" fontId="2" fillId="0" borderId="0" xfId="0" applyFont="1" applyAlignment="1">
      <alignment horizontal="left" vertical="top"/>
    </xf>
    <xf numFmtId="0" fontId="2" fillId="0" borderId="6" xfId="0" applyFont="1" applyBorder="1" applyAlignment="1">
      <alignment vertical="top"/>
    </xf>
    <xf numFmtId="0" fontId="4" fillId="0" borderId="8" xfId="0" applyFont="1" applyBorder="1" applyAlignment="1">
      <alignment vertical="top"/>
    </xf>
    <xf numFmtId="0" fontId="1" fillId="0" borderId="0" xfId="0" applyFont="1" applyBorder="1" applyAlignment="1">
      <alignment horizontal="right" vertical="top"/>
    </xf>
    <xf numFmtId="0" fontId="1" fillId="0" borderId="0" xfId="0" applyFont="1" applyBorder="1" applyAlignment="1">
      <alignment vertical="top"/>
    </xf>
    <xf numFmtId="0" fontId="1" fillId="0" borderId="9" xfId="0" applyFont="1" applyBorder="1" applyAlignment="1">
      <alignment vertical="top"/>
    </xf>
    <xf numFmtId="0" fontId="4" fillId="0" borderId="8" xfId="0" applyFont="1" applyBorder="1" applyAlignment="1">
      <alignment vertical="top" wrapText="1"/>
    </xf>
    <xf numFmtId="0" fontId="1" fillId="0" borderId="8" xfId="0" applyFont="1" applyBorder="1" applyAlignment="1">
      <alignment vertical="top" wrapText="1"/>
    </xf>
    <xf numFmtId="0" fontId="4" fillId="0" borderId="10" xfId="0" applyFont="1" applyBorder="1" applyAlignment="1">
      <alignment vertical="top"/>
    </xf>
    <xf numFmtId="0" fontId="1" fillId="0" borderId="11" xfId="0" applyFont="1" applyBorder="1" applyAlignment="1">
      <alignment horizontal="right" vertical="top"/>
    </xf>
    <xf numFmtId="0" fontId="1" fillId="0" borderId="11" xfId="0" applyFont="1" applyBorder="1" applyAlignment="1">
      <alignment vertical="top"/>
    </xf>
    <xf numFmtId="0" fontId="1" fillId="0" borderId="12" xfId="0" applyFont="1" applyBorder="1" applyAlignment="1">
      <alignment vertical="top"/>
    </xf>
    <xf numFmtId="167" fontId="1" fillId="0" borderId="0" xfId="0" applyNumberFormat="1" applyFont="1" applyAlignment="1">
      <alignment vertical="top"/>
    </xf>
    <xf numFmtId="167" fontId="1" fillId="0" borderId="0" xfId="0" quotePrefix="1" applyNumberFormat="1" applyFont="1" applyAlignment="1">
      <alignment vertical="top"/>
    </xf>
    <xf numFmtId="0" fontId="2" fillId="0" borderId="7" xfId="0" applyFont="1" applyBorder="1" applyAlignment="1">
      <alignment horizontal="right" vertical="top"/>
    </xf>
    <xf numFmtId="0" fontId="0" fillId="0" borderId="13" xfId="0" applyBorder="1"/>
    <xf numFmtId="0" fontId="0" fillId="0" borderId="0" xfId="0" quotePrefix="1"/>
    <xf numFmtId="0" fontId="0" fillId="0" borderId="0" xfId="0" applyBorder="1"/>
    <xf numFmtId="0" fontId="2" fillId="0" borderId="5" xfId="0" applyFont="1" applyBorder="1" applyAlignment="1">
      <alignment horizontal="left" vertical="top"/>
    </xf>
    <xf numFmtId="0" fontId="2" fillId="0" borderId="0" xfId="0" applyFont="1" applyBorder="1" applyAlignment="1">
      <alignment horizontal="right" vertical="top"/>
    </xf>
    <xf numFmtId="0" fontId="2" fillId="0" borderId="0" xfId="0" applyFont="1" applyAlignment="1">
      <alignment horizontal="center" vertical="top"/>
    </xf>
    <xf numFmtId="0" fontId="1" fillId="0" borderId="1" xfId="0" applyFont="1" applyBorder="1" applyAlignment="1">
      <alignment vertical="top"/>
    </xf>
    <xf numFmtId="0" fontId="8" fillId="0" borderId="1" xfId="0" applyFont="1" applyBorder="1" applyAlignment="1">
      <alignment vertical="center"/>
    </xf>
    <xf numFmtId="0" fontId="8" fillId="0" borderId="1" xfId="0" applyFont="1" applyBorder="1" applyAlignment="1">
      <alignment vertical="center" wrapText="1"/>
    </xf>
    <xf numFmtId="0" fontId="8" fillId="0" borderId="1" xfId="0" applyFont="1" applyBorder="1" applyAlignment="1">
      <alignment horizontal="center" vertical="center"/>
    </xf>
    <xf numFmtId="168" fontId="0" fillId="0" borderId="0" xfId="1" applyNumberFormat="1" applyFont="1"/>
    <xf numFmtId="0" fontId="1" fillId="0" borderId="1" xfId="0" applyFont="1" applyBorder="1" applyAlignment="1">
      <alignment vertical="top"/>
    </xf>
    <xf numFmtId="0" fontId="8" fillId="0" borderId="1" xfId="0" applyFont="1" applyBorder="1" applyAlignment="1">
      <alignment vertical="center" wrapText="1"/>
    </xf>
    <xf numFmtId="0" fontId="8" fillId="0" borderId="16" xfId="0" applyFont="1" applyBorder="1" applyAlignment="1">
      <alignment vertical="center" wrapText="1"/>
    </xf>
    <xf numFmtId="0" fontId="0" fillId="0" borderId="17" xfId="0" applyBorder="1" applyAlignment="1">
      <alignment vertical="center" wrapText="1"/>
    </xf>
    <xf numFmtId="0" fontId="2" fillId="0" borderId="0" xfId="0" applyFont="1" applyAlignment="1">
      <alignment vertical="center"/>
    </xf>
    <xf numFmtId="168" fontId="0" fillId="0" borderId="0" xfId="0" applyNumberFormat="1"/>
    <xf numFmtId="0" fontId="0" fillId="0" borderId="0" xfId="0" applyAlignment="1">
      <alignment wrapText="1"/>
    </xf>
    <xf numFmtId="0" fontId="9" fillId="0" borderId="1" xfId="0" applyFont="1" applyBorder="1" applyAlignment="1">
      <alignment vertical="center" wrapText="1"/>
    </xf>
    <xf numFmtId="0" fontId="8" fillId="0" borderId="18" xfId="0" applyFont="1" applyBorder="1" applyAlignment="1">
      <alignment vertical="center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/>
    </xf>
    <xf numFmtId="0" fontId="8" fillId="0" borderId="1" xfId="0" applyFont="1" applyFill="1" applyBorder="1" applyAlignment="1">
      <alignment horizontal="center" vertical="top"/>
    </xf>
    <xf numFmtId="0" fontId="8" fillId="0" borderId="1" xfId="0" applyFont="1" applyBorder="1" applyAlignment="1">
      <alignment vertical="top" wrapText="1"/>
    </xf>
    <xf numFmtId="0" fontId="8" fillId="0" borderId="1" xfId="0" applyFont="1" applyFill="1" applyBorder="1" applyAlignment="1">
      <alignment vertical="top"/>
    </xf>
    <xf numFmtId="0" fontId="8" fillId="0" borderId="1" xfId="0" applyFont="1" applyFill="1" applyBorder="1" applyAlignment="1">
      <alignment vertical="top" wrapText="1"/>
    </xf>
    <xf numFmtId="0" fontId="0" fillId="0" borderId="1" xfId="0" applyBorder="1"/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wrapText="1"/>
    </xf>
    <xf numFmtId="0" fontId="0" fillId="0" borderId="1" xfId="0" applyFill="1" applyBorder="1"/>
    <xf numFmtId="0" fontId="10" fillId="0" borderId="0" xfId="0" applyFont="1"/>
    <xf numFmtId="0" fontId="0" fillId="0" borderId="0" xfId="0" applyAlignment="1">
      <alignment horizontal="left"/>
    </xf>
    <xf numFmtId="11" fontId="0" fillId="0" borderId="0" xfId="0" applyNumberFormat="1"/>
    <xf numFmtId="0" fontId="0" fillId="0" borderId="1" xfId="0" applyBorder="1" applyAlignment="1">
      <alignment horizontal="center"/>
    </xf>
    <xf numFmtId="0" fontId="0" fillId="0" borderId="0" xfId="0" applyAlignment="1">
      <alignment vertical="top"/>
    </xf>
    <xf numFmtId="0" fontId="11" fillId="0" borderId="0" xfId="0" applyFont="1" applyAlignment="1">
      <alignment vertical="top"/>
    </xf>
    <xf numFmtId="0" fontId="12" fillId="0" borderId="0" xfId="0" applyFont="1" applyAlignment="1">
      <alignment vertical="top"/>
    </xf>
    <xf numFmtId="0" fontId="10" fillId="0" borderId="0" xfId="0" applyFont="1" applyAlignment="1">
      <alignment vertical="top"/>
    </xf>
    <xf numFmtId="0" fontId="11" fillId="0" borderId="0" xfId="0" applyFont="1" applyAlignment="1">
      <alignment horizontal="left" vertical="top"/>
    </xf>
    <xf numFmtId="0" fontId="12" fillId="0" borderId="0" xfId="0" applyFont="1" applyAlignment="1">
      <alignment vertical="top" wrapText="1"/>
    </xf>
    <xf numFmtId="0" fontId="2" fillId="0" borderId="14" xfId="0" applyFont="1" applyBorder="1" applyAlignment="1">
      <alignment horizontal="center" vertical="top"/>
    </xf>
    <xf numFmtId="0" fontId="0" fillId="0" borderId="15" xfId="0" applyBorder="1" applyAlignment="1">
      <alignment horizontal="center" vertical="top"/>
    </xf>
    <xf numFmtId="0" fontId="0" fillId="0" borderId="1" xfId="0" applyBorder="1" applyAlignment="1"/>
    <xf numFmtId="0" fontId="1" fillId="0" borderId="1" xfId="0" applyFont="1" applyBorder="1" applyAlignment="1">
      <alignment vertical="top"/>
    </xf>
    <xf numFmtId="0" fontId="0" fillId="0" borderId="1" xfId="0" applyFont="1" applyBorder="1" applyAlignment="1">
      <alignment vertical="top"/>
    </xf>
    <xf numFmtId="0" fontId="2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2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178660</xdr:colOff>
      <xdr:row>1</xdr:row>
      <xdr:rowOff>85725</xdr:rowOff>
    </xdr:from>
    <xdr:to>
      <xdr:col>22</xdr:col>
      <xdr:colOff>141044</xdr:colOff>
      <xdr:row>35</xdr:row>
      <xdr:rowOff>103746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CDDD75E-D6F6-4431-B107-3D2F1C8DB1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45760" y="85725"/>
          <a:ext cx="11544784" cy="648549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276225</xdr:colOff>
      <xdr:row>3</xdr:row>
      <xdr:rowOff>66675</xdr:rowOff>
    </xdr:from>
    <xdr:to>
      <xdr:col>10</xdr:col>
      <xdr:colOff>9525</xdr:colOff>
      <xdr:row>13</xdr:row>
      <xdr:rowOff>85725</xdr:rowOff>
    </xdr:to>
    <xdr:pic>
      <xdr:nvPicPr>
        <xdr:cNvPr id="2" name="Picture 1" descr="LM317T Voltage Calculator">
          <a:extLst>
            <a:ext uri="{FF2B5EF4-FFF2-40B4-BE49-F238E27FC236}">
              <a16:creationId xmlns:a16="http://schemas.microsoft.com/office/drawing/2014/main" id="{9F36B403-B0B6-0075-72BD-421BB55476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0" y="638175"/>
          <a:ext cx="2171700" cy="1924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219075</xdr:colOff>
      <xdr:row>3</xdr:row>
      <xdr:rowOff>114300</xdr:rowOff>
    </xdr:from>
    <xdr:to>
      <xdr:col>12</xdr:col>
      <xdr:colOff>447675</xdr:colOff>
      <xdr:row>14</xdr:row>
      <xdr:rowOff>161925</xdr:rowOff>
    </xdr:to>
    <xdr:pic>
      <xdr:nvPicPr>
        <xdr:cNvPr id="3" name="Picture 2" descr="Labelled pinout for LM317T voltage regulator">
          <a:extLst>
            <a:ext uri="{FF2B5EF4-FFF2-40B4-BE49-F238E27FC236}">
              <a16:creationId xmlns:a16="http://schemas.microsoft.com/office/drawing/2014/main" id="{8767A8AD-D010-4655-06D0-34F356486C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91450" y="685800"/>
          <a:ext cx="838200" cy="2143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02D72B-19E2-4159-802E-21717FF6578A}">
  <sheetPr>
    <pageSetUpPr fitToPage="1"/>
  </sheetPr>
  <dimension ref="A1:O35"/>
  <sheetViews>
    <sheetView topLeftCell="A10" workbookViewId="0">
      <selection activeCell="D12" sqref="D12:F12"/>
    </sheetView>
  </sheetViews>
  <sheetFormatPr defaultRowHeight="15" x14ac:dyDescent="0.25"/>
  <cols>
    <col min="1" max="1" width="21.28515625" style="72" customWidth="1"/>
    <col min="4" max="4" width="15.85546875" bestFit="1" customWidth="1"/>
    <col min="5" max="5" width="13.28515625" customWidth="1"/>
    <col min="6" max="6" width="12.140625" customWidth="1"/>
    <col min="7" max="7" width="25.140625" customWidth="1"/>
    <col min="8" max="8" width="27" bestFit="1" customWidth="1"/>
    <col min="14" max="14" width="13.28515625" bestFit="1" customWidth="1"/>
  </cols>
  <sheetData>
    <row r="1" spans="1:15" ht="42.75" x14ac:dyDescent="0.25">
      <c r="A1" s="3" t="s">
        <v>41</v>
      </c>
      <c r="B1" s="3" t="s">
        <v>197</v>
      </c>
      <c r="C1" s="60" t="s">
        <v>191</v>
      </c>
      <c r="D1" s="2" t="s">
        <v>174</v>
      </c>
      <c r="E1" s="2" t="s">
        <v>175</v>
      </c>
      <c r="F1" s="2" t="s">
        <v>176</v>
      </c>
      <c r="G1" s="2" t="s">
        <v>78</v>
      </c>
      <c r="H1" s="2" t="s">
        <v>64</v>
      </c>
      <c r="I1" s="1"/>
    </row>
    <row r="2" spans="1:15" ht="30" x14ac:dyDescent="0.25">
      <c r="A2" s="63" t="s">
        <v>171</v>
      </c>
      <c r="B2" s="64">
        <v>3</v>
      </c>
      <c r="C2" s="64">
        <v>1</v>
      </c>
      <c r="D2" s="62"/>
      <c r="E2" s="62"/>
      <c r="F2" s="62"/>
      <c r="G2" s="63" t="s">
        <v>193</v>
      </c>
      <c r="H2" s="61"/>
      <c r="I2" s="1"/>
    </row>
    <row r="3" spans="1:15" x14ac:dyDescent="0.25">
      <c r="A3" s="63" t="s">
        <v>172</v>
      </c>
      <c r="B3" s="64">
        <v>8</v>
      </c>
      <c r="C3" s="64">
        <v>4</v>
      </c>
      <c r="D3" s="62" t="s">
        <v>207</v>
      </c>
      <c r="E3" s="62" t="s">
        <v>208</v>
      </c>
      <c r="F3" s="62" t="s">
        <v>204</v>
      </c>
      <c r="G3" s="63" t="s">
        <v>184</v>
      </c>
      <c r="H3" s="61"/>
      <c r="I3" s="1"/>
    </row>
    <row r="4" spans="1:15" ht="30" x14ac:dyDescent="0.25">
      <c r="A4" s="63" t="s">
        <v>173</v>
      </c>
      <c r="B4" s="64" t="s">
        <v>198</v>
      </c>
      <c r="C4" s="64">
        <v>4</v>
      </c>
      <c r="D4" s="62" t="s">
        <v>207</v>
      </c>
      <c r="E4" s="62" t="s">
        <v>208</v>
      </c>
      <c r="F4" s="62" t="s">
        <v>209</v>
      </c>
      <c r="G4" s="63" t="s">
        <v>194</v>
      </c>
      <c r="H4" s="61"/>
      <c r="I4" s="1"/>
      <c r="K4">
        <v>1024</v>
      </c>
      <c r="L4">
        <v>1024</v>
      </c>
      <c r="M4">
        <v>8</v>
      </c>
      <c r="N4" s="65">
        <f>K4*L4*M4</f>
        <v>8388608</v>
      </c>
      <c r="O4" t="s">
        <v>205</v>
      </c>
    </row>
    <row r="5" spans="1:15" x14ac:dyDescent="0.25">
      <c r="A5" s="67"/>
      <c r="B5" s="64"/>
      <c r="C5" s="64"/>
      <c r="D5" s="62"/>
      <c r="E5" s="62"/>
      <c r="F5" s="62"/>
      <c r="G5" s="67"/>
      <c r="H5" s="66"/>
      <c r="I5" s="1"/>
      <c r="N5">
        <f>L4*M4</f>
        <v>8192</v>
      </c>
      <c r="O5" t="s">
        <v>206</v>
      </c>
    </row>
    <row r="6" spans="1:15" ht="30" x14ac:dyDescent="0.25">
      <c r="A6" s="67" t="s">
        <v>178</v>
      </c>
      <c r="B6" s="64">
        <v>10</v>
      </c>
      <c r="C6" s="64">
        <v>1</v>
      </c>
      <c r="D6" s="62"/>
      <c r="E6" s="62"/>
      <c r="F6" s="62"/>
      <c r="G6" s="67" t="s">
        <v>195</v>
      </c>
      <c r="H6" s="66"/>
      <c r="I6" s="1"/>
      <c r="K6">
        <v>256</v>
      </c>
      <c r="L6">
        <v>256</v>
      </c>
      <c r="N6">
        <f>K6*L6</f>
        <v>65536</v>
      </c>
    </row>
    <row r="7" spans="1:15" ht="60" x14ac:dyDescent="0.25">
      <c r="A7" s="67" t="s">
        <v>179</v>
      </c>
      <c r="B7" s="64">
        <v>11</v>
      </c>
      <c r="C7" s="64" t="s">
        <v>200</v>
      </c>
      <c r="D7" s="62" t="s">
        <v>219</v>
      </c>
      <c r="E7" s="67" t="s">
        <v>201</v>
      </c>
      <c r="F7" s="67"/>
      <c r="G7" s="73" t="s">
        <v>196</v>
      </c>
      <c r="H7" s="66"/>
      <c r="I7" s="1"/>
      <c r="K7">
        <v>2</v>
      </c>
      <c r="L7">
        <v>13</v>
      </c>
      <c r="N7">
        <f>POWER(K7,L7)</f>
        <v>8192</v>
      </c>
    </row>
    <row r="8" spans="1:15" ht="30" customHeight="1" x14ac:dyDescent="0.25">
      <c r="A8" s="67" t="s">
        <v>179</v>
      </c>
      <c r="B8" s="64">
        <v>12</v>
      </c>
      <c r="C8" s="64">
        <v>3</v>
      </c>
      <c r="D8" s="62" t="s">
        <v>219</v>
      </c>
      <c r="E8" s="68" t="s">
        <v>202</v>
      </c>
      <c r="F8" s="69"/>
      <c r="G8" s="73" t="s">
        <v>196</v>
      </c>
      <c r="H8" s="66"/>
      <c r="I8" s="1"/>
    </row>
    <row r="9" spans="1:15" ht="30" customHeight="1" x14ac:dyDescent="0.25">
      <c r="A9" s="67" t="s">
        <v>172</v>
      </c>
      <c r="B9" s="64">
        <v>28</v>
      </c>
      <c r="C9" s="64">
        <v>4</v>
      </c>
      <c r="D9" s="62" t="s">
        <v>221</v>
      </c>
      <c r="E9" s="62" t="s">
        <v>203</v>
      </c>
      <c r="F9" s="62" t="s">
        <v>204</v>
      </c>
      <c r="G9" s="67" t="s">
        <v>184</v>
      </c>
      <c r="H9" s="67"/>
      <c r="I9" s="1"/>
    </row>
    <row r="10" spans="1:15" ht="30" x14ac:dyDescent="0.25">
      <c r="A10" s="67" t="s">
        <v>173</v>
      </c>
      <c r="B10" s="64" t="s">
        <v>199</v>
      </c>
      <c r="C10" s="64">
        <v>4</v>
      </c>
      <c r="D10" s="62" t="s">
        <v>221</v>
      </c>
      <c r="E10" s="62" t="s">
        <v>203</v>
      </c>
      <c r="F10" s="62" t="s">
        <v>204</v>
      </c>
      <c r="G10" s="67" t="s">
        <v>194</v>
      </c>
      <c r="H10" s="67"/>
      <c r="I10" s="1"/>
    </row>
    <row r="11" spans="1:15" ht="30" x14ac:dyDescent="0.25">
      <c r="D11" s="74" t="s">
        <v>222</v>
      </c>
      <c r="I11" s="1"/>
    </row>
    <row r="12" spans="1:15" x14ac:dyDescent="0.25">
      <c r="A12" s="83" t="s">
        <v>225</v>
      </c>
      <c r="B12" s="88">
        <v>30</v>
      </c>
      <c r="C12" s="88">
        <v>1</v>
      </c>
      <c r="D12" s="97" t="s">
        <v>201</v>
      </c>
      <c r="E12" s="97"/>
      <c r="F12" s="97"/>
      <c r="G12" s="81"/>
      <c r="H12" s="81"/>
      <c r="I12" s="1"/>
    </row>
    <row r="13" spans="1:15" x14ac:dyDescent="0.25">
      <c r="A13" s="83" t="s">
        <v>226</v>
      </c>
      <c r="B13" s="88">
        <v>31</v>
      </c>
      <c r="C13" s="88">
        <v>1</v>
      </c>
      <c r="D13" s="97" t="s">
        <v>201</v>
      </c>
      <c r="E13" s="97"/>
      <c r="F13" s="97"/>
      <c r="G13" s="81"/>
      <c r="H13" s="81"/>
      <c r="I13" s="1"/>
    </row>
    <row r="14" spans="1:15" ht="60" x14ac:dyDescent="0.25">
      <c r="A14" s="75" t="s">
        <v>223</v>
      </c>
      <c r="B14" s="82">
        <v>1</v>
      </c>
      <c r="C14" s="77">
        <v>4</v>
      </c>
      <c r="D14" s="78" t="s">
        <v>182</v>
      </c>
      <c r="E14" s="79" t="s">
        <v>182</v>
      </c>
      <c r="F14" s="76" t="s">
        <v>182</v>
      </c>
      <c r="G14" s="80" t="s">
        <v>224</v>
      </c>
      <c r="H14" s="81"/>
    </row>
    <row r="15" spans="1:15" x14ac:dyDescent="0.25">
      <c r="A15" s="83" t="s">
        <v>229</v>
      </c>
      <c r="B15" s="84">
        <v>0</v>
      </c>
      <c r="C15" s="81">
        <v>1</v>
      </c>
      <c r="D15" s="81"/>
      <c r="E15" s="81"/>
      <c r="F15" s="81"/>
      <c r="G15" s="81"/>
      <c r="H15" s="81"/>
    </row>
    <row r="16" spans="1:15" ht="15.75" thickBot="1" x14ac:dyDescent="0.3"/>
    <row r="17" spans="1:13" ht="15.75" thickBot="1" x14ac:dyDescent="0.3">
      <c r="A17" s="17"/>
      <c r="B17" s="95" t="s">
        <v>59</v>
      </c>
      <c r="C17" s="96"/>
      <c r="D17" s="1"/>
      <c r="H17" s="1"/>
    </row>
    <row r="18" spans="1:13" x14ac:dyDescent="0.25">
      <c r="A18" s="58" t="s">
        <v>64</v>
      </c>
      <c r="B18" s="59">
        <v>1</v>
      </c>
      <c r="C18" s="59">
        <v>0</v>
      </c>
      <c r="D18" s="54" t="s">
        <v>144</v>
      </c>
    </row>
    <row r="19" spans="1:13" x14ac:dyDescent="0.25">
      <c r="A19" s="42" t="s">
        <v>60</v>
      </c>
      <c r="B19" s="43">
        <v>0</v>
      </c>
      <c r="C19" s="43">
        <v>0</v>
      </c>
      <c r="D19" s="45">
        <v>0</v>
      </c>
    </row>
    <row r="20" spans="1:13" x14ac:dyDescent="0.25">
      <c r="A20" s="46" t="s">
        <v>148</v>
      </c>
      <c r="B20" s="43">
        <v>0</v>
      </c>
      <c r="C20" s="43">
        <v>1</v>
      </c>
      <c r="D20" s="45">
        <v>1</v>
      </c>
    </row>
    <row r="21" spans="1:13" x14ac:dyDescent="0.25">
      <c r="A21" s="47" t="s">
        <v>149</v>
      </c>
      <c r="B21" s="43">
        <v>1</v>
      </c>
      <c r="C21" s="43">
        <v>0</v>
      </c>
      <c r="D21" s="45">
        <v>2</v>
      </c>
    </row>
    <row r="22" spans="1:13" ht="15.75" thickBot="1" x14ac:dyDescent="0.3">
      <c r="A22" s="48" t="s">
        <v>39</v>
      </c>
      <c r="B22" s="49">
        <v>1</v>
      </c>
      <c r="C22" s="49">
        <v>1</v>
      </c>
      <c r="D22" s="51">
        <v>3</v>
      </c>
    </row>
    <row r="23" spans="1:13" x14ac:dyDescent="0.25">
      <c r="I23" s="17"/>
      <c r="J23" s="19"/>
      <c r="K23" s="19"/>
      <c r="L23" s="19"/>
      <c r="M23" s="19"/>
    </row>
    <row r="28" spans="1:13" x14ac:dyDescent="0.25">
      <c r="C28" s="70" t="s">
        <v>210</v>
      </c>
    </row>
    <row r="30" spans="1:13" x14ac:dyDescent="0.25">
      <c r="C30" t="s">
        <v>211</v>
      </c>
      <c r="D30">
        <v>2</v>
      </c>
      <c r="E30" s="22" t="str">
        <f>DEC2BIN(D30*64)</f>
        <v>10000000</v>
      </c>
      <c r="G30" t="s">
        <v>215</v>
      </c>
    </row>
    <row r="31" spans="1:13" x14ac:dyDescent="0.25">
      <c r="C31" t="s">
        <v>220</v>
      </c>
      <c r="D31" s="71">
        <f>N4</f>
        <v>8388608</v>
      </c>
      <c r="E31" s="22" t="e">
        <f>DEC2BIN(D31/POWER(2,D32))</f>
        <v>#NUM!</v>
      </c>
      <c r="G31" t="s">
        <v>216</v>
      </c>
    </row>
    <row r="32" spans="1:13" x14ac:dyDescent="0.25">
      <c r="C32" t="s">
        <v>212</v>
      </c>
      <c r="D32">
        <v>3</v>
      </c>
      <c r="E32" s="22"/>
      <c r="G32" t="s">
        <v>217</v>
      </c>
    </row>
    <row r="33" spans="3:7" x14ac:dyDescent="0.25">
      <c r="C33" t="s">
        <v>213</v>
      </c>
      <c r="D33">
        <v>2</v>
      </c>
      <c r="E33" s="22" t="str">
        <f>DEC2BIN(D33)</f>
        <v>10</v>
      </c>
      <c r="G33" t="s">
        <v>218</v>
      </c>
    </row>
    <row r="34" spans="3:7" x14ac:dyDescent="0.25">
      <c r="C34" t="s">
        <v>214</v>
      </c>
      <c r="D34" s="22" t="e">
        <f>DEC2BIN(D30*64+D31/POWER(2,D32)+D33)</f>
        <v>#NUM!</v>
      </c>
    </row>
    <row r="35" spans="3:7" x14ac:dyDescent="0.25">
      <c r="C35" t="s">
        <v>214</v>
      </c>
      <c r="D35" s="65">
        <f>D30*64+D31/POWER(2,D32)+D33</f>
        <v>1048706</v>
      </c>
    </row>
  </sheetData>
  <mergeCells count="3">
    <mergeCell ref="B17:C17"/>
    <mergeCell ref="D12:F12"/>
    <mergeCell ref="D13:F13"/>
  </mergeCells>
  <phoneticPr fontId="3" type="noConversion"/>
  <pageMargins left="0.25" right="0.25" top="0.75" bottom="0.75" header="0.3" footer="0.3"/>
  <pageSetup scale="93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37C0A-E7AC-4C47-91F4-453F68E8AD73}">
  <dimension ref="A1:M24"/>
  <sheetViews>
    <sheetView workbookViewId="0">
      <selection activeCell="G4" sqref="G4"/>
    </sheetView>
  </sheetViews>
  <sheetFormatPr defaultRowHeight="15" x14ac:dyDescent="0.25"/>
  <sheetData>
    <row r="1" spans="1:7" x14ac:dyDescent="0.25">
      <c r="B1" s="22" t="s">
        <v>110</v>
      </c>
      <c r="C1" s="22" t="s">
        <v>42</v>
      </c>
      <c r="D1" s="22" t="s">
        <v>111</v>
      </c>
      <c r="E1" s="22" t="s">
        <v>112</v>
      </c>
      <c r="F1" s="22" t="s">
        <v>55</v>
      </c>
    </row>
    <row r="2" spans="1:7" x14ac:dyDescent="0.25">
      <c r="A2">
        <v>573</v>
      </c>
      <c r="B2">
        <v>11</v>
      </c>
      <c r="C2" t="s">
        <v>68</v>
      </c>
      <c r="D2" t="s">
        <v>87</v>
      </c>
      <c r="E2" t="s">
        <v>92</v>
      </c>
      <c r="F2">
        <v>9</v>
      </c>
    </row>
    <row r="3" spans="1:7" x14ac:dyDescent="0.25">
      <c r="D3" t="s">
        <v>88</v>
      </c>
      <c r="E3" t="s">
        <v>93</v>
      </c>
      <c r="G3" t="s">
        <v>143</v>
      </c>
    </row>
    <row r="4" spans="1:7" x14ac:dyDescent="0.25">
      <c r="B4">
        <v>1</v>
      </c>
      <c r="C4" t="s">
        <v>85</v>
      </c>
      <c r="D4" t="s">
        <v>87</v>
      </c>
      <c r="E4" t="s">
        <v>94</v>
      </c>
      <c r="F4">
        <v>10</v>
      </c>
    </row>
    <row r="5" spans="1:7" x14ac:dyDescent="0.25">
      <c r="D5" t="s">
        <v>88</v>
      </c>
      <c r="E5" t="s">
        <v>89</v>
      </c>
    </row>
    <row r="7" spans="1:7" x14ac:dyDescent="0.25">
      <c r="A7">
        <v>245</v>
      </c>
      <c r="B7">
        <v>1</v>
      </c>
      <c r="C7" t="s">
        <v>86</v>
      </c>
      <c r="D7" t="s">
        <v>87</v>
      </c>
      <c r="E7" t="s">
        <v>90</v>
      </c>
      <c r="F7">
        <v>5</v>
      </c>
    </row>
    <row r="8" spans="1:7" x14ac:dyDescent="0.25">
      <c r="D8" t="s">
        <v>88</v>
      </c>
      <c r="E8" t="s">
        <v>91</v>
      </c>
    </row>
    <row r="9" spans="1:7" x14ac:dyDescent="0.25">
      <c r="B9">
        <v>19</v>
      </c>
      <c r="C9" t="s">
        <v>85</v>
      </c>
      <c r="D9" t="s">
        <v>87</v>
      </c>
      <c r="E9" t="s">
        <v>113</v>
      </c>
      <c r="F9">
        <v>11</v>
      </c>
    </row>
    <row r="10" spans="1:7" x14ac:dyDescent="0.25">
      <c r="D10" t="s">
        <v>88</v>
      </c>
      <c r="E10" t="s">
        <v>89</v>
      </c>
    </row>
    <row r="13" spans="1:7" x14ac:dyDescent="0.25">
      <c r="A13" t="s">
        <v>101</v>
      </c>
    </row>
    <row r="14" spans="1:7" x14ac:dyDescent="0.25">
      <c r="C14">
        <v>573</v>
      </c>
      <c r="D14" t="s">
        <v>68</v>
      </c>
      <c r="E14" t="s">
        <v>98</v>
      </c>
    </row>
    <row r="15" spans="1:7" x14ac:dyDescent="0.25">
      <c r="D15" t="s">
        <v>85</v>
      </c>
      <c r="E15" t="s">
        <v>97</v>
      </c>
    </row>
    <row r="16" spans="1:7" x14ac:dyDescent="0.25">
      <c r="C16">
        <v>245</v>
      </c>
      <c r="D16" t="s">
        <v>86</v>
      </c>
      <c r="E16" t="s">
        <v>97</v>
      </c>
    </row>
    <row r="17" spans="1:13" x14ac:dyDescent="0.25">
      <c r="D17" t="s">
        <v>85</v>
      </c>
      <c r="E17" t="s">
        <v>95</v>
      </c>
      <c r="M17" t="s">
        <v>96</v>
      </c>
    </row>
    <row r="19" spans="1:13" x14ac:dyDescent="0.25">
      <c r="A19" t="s">
        <v>102</v>
      </c>
      <c r="I19" t="s">
        <v>108</v>
      </c>
    </row>
    <row r="20" spans="1:13" x14ac:dyDescent="0.25">
      <c r="C20">
        <v>573</v>
      </c>
      <c r="D20" t="s">
        <v>68</v>
      </c>
      <c r="E20" t="s">
        <v>99</v>
      </c>
      <c r="F20" t="s">
        <v>88</v>
      </c>
      <c r="I20" t="s">
        <v>104</v>
      </c>
    </row>
    <row r="21" spans="1:13" x14ac:dyDescent="0.25">
      <c r="D21" t="s">
        <v>85</v>
      </c>
      <c r="E21" t="s">
        <v>100</v>
      </c>
      <c r="I21" t="s">
        <v>105</v>
      </c>
    </row>
    <row r="22" spans="1:13" x14ac:dyDescent="0.25">
      <c r="C22">
        <v>245</v>
      </c>
      <c r="D22" t="s">
        <v>86</v>
      </c>
      <c r="E22" t="s">
        <v>97</v>
      </c>
      <c r="F22" t="s">
        <v>87</v>
      </c>
      <c r="G22" t="s">
        <v>103</v>
      </c>
      <c r="I22" t="s">
        <v>106</v>
      </c>
    </row>
    <row r="23" spans="1:13" x14ac:dyDescent="0.25">
      <c r="D23" t="s">
        <v>85</v>
      </c>
      <c r="E23" t="s">
        <v>95</v>
      </c>
      <c r="I23" t="s">
        <v>109</v>
      </c>
    </row>
    <row r="24" spans="1:13" x14ac:dyDescent="0.25">
      <c r="I24" t="s">
        <v>107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EEA5D4-0E1C-4454-AE46-A90AC5C44719}">
  <dimension ref="A1:S38"/>
  <sheetViews>
    <sheetView workbookViewId="0">
      <selection activeCell="B7" sqref="B7"/>
    </sheetView>
  </sheetViews>
  <sheetFormatPr defaultRowHeight="15" x14ac:dyDescent="0.25"/>
  <cols>
    <col min="3" max="3" width="14" style="22" customWidth="1"/>
    <col min="4" max="4" width="9.140625" style="38"/>
  </cols>
  <sheetData>
    <row r="1" spans="1:19" x14ac:dyDescent="0.25">
      <c r="A1" t="s">
        <v>54</v>
      </c>
      <c r="B1" t="s">
        <v>55</v>
      </c>
      <c r="I1" t="s">
        <v>64</v>
      </c>
    </row>
    <row r="2" spans="1:19" x14ac:dyDescent="0.25">
      <c r="A2" t="s">
        <v>145</v>
      </c>
      <c r="B2" t="s">
        <v>146</v>
      </c>
      <c r="E2">
        <v>595</v>
      </c>
      <c r="H2">
        <v>0</v>
      </c>
      <c r="I2">
        <v>1</v>
      </c>
    </row>
    <row r="3" spans="1:19" x14ac:dyDescent="0.25">
      <c r="A3">
        <v>1</v>
      </c>
      <c r="B3">
        <v>129</v>
      </c>
      <c r="C3" s="37" t="str">
        <f>REPT(0,8-LEN(DEC2BIN(A3)))&amp;DEC2BIN(A3)</f>
        <v>00000001</v>
      </c>
      <c r="D3" s="39" t="str">
        <f>REPT(0,8-LEN(DEC2BIN(B3)))&amp;DEC2BIN(B3)</f>
        <v>10000001</v>
      </c>
      <c r="E3" t="s">
        <v>162</v>
      </c>
      <c r="G3" t="str">
        <f>DEC2HEX(B3)</f>
        <v>81</v>
      </c>
      <c r="H3">
        <v>1</v>
      </c>
      <c r="I3">
        <v>2</v>
      </c>
      <c r="L3">
        <v>80</v>
      </c>
      <c r="M3" s="37" t="str">
        <f>HEX2BIN(L3)</f>
        <v>10000000</v>
      </c>
      <c r="Q3" s="22"/>
      <c r="R3" s="22"/>
    </row>
    <row r="4" spans="1:19" x14ac:dyDescent="0.25">
      <c r="A4">
        <v>5</v>
      </c>
      <c r="B4">
        <v>133</v>
      </c>
      <c r="C4" s="37" t="str">
        <f t="shared" ref="C4:C19" si="0">REPT(0,8-LEN(DEC2BIN(A4)))&amp;DEC2BIN(A4)</f>
        <v>00000101</v>
      </c>
      <c r="D4" s="39" t="str">
        <f t="shared" ref="D4:D19" si="1">REPT(0,8-LEN(DEC2BIN(B4)))&amp;DEC2BIN(B4)</f>
        <v>10000101</v>
      </c>
      <c r="H4">
        <v>2</v>
      </c>
      <c r="I4">
        <v>3</v>
      </c>
      <c r="L4">
        <v>40</v>
      </c>
      <c r="M4" s="37" t="str">
        <f t="shared" ref="M4:M10" si="2">HEX2BIN(L4)</f>
        <v>1000000</v>
      </c>
      <c r="O4" t="s">
        <v>54</v>
      </c>
      <c r="P4" t="s">
        <v>55</v>
      </c>
      <c r="Q4" s="37"/>
      <c r="R4" s="37"/>
      <c r="S4">
        <v>74165</v>
      </c>
    </row>
    <row r="5" spans="1:19" x14ac:dyDescent="0.25">
      <c r="A5">
        <v>18</v>
      </c>
      <c r="B5">
        <v>146</v>
      </c>
      <c r="C5" s="37" t="str">
        <f t="shared" si="0"/>
        <v>00010010</v>
      </c>
      <c r="D5" s="39" t="str">
        <f t="shared" si="1"/>
        <v>10010010</v>
      </c>
      <c r="H5">
        <v>3</v>
      </c>
      <c r="I5">
        <v>0</v>
      </c>
      <c r="L5">
        <v>20</v>
      </c>
      <c r="M5" s="37" t="str">
        <f t="shared" si="2"/>
        <v>100000</v>
      </c>
      <c r="O5" t="s">
        <v>145</v>
      </c>
      <c r="P5" t="s">
        <v>146</v>
      </c>
      <c r="Q5" s="37"/>
      <c r="R5" s="37"/>
    </row>
    <row r="6" spans="1:19" x14ac:dyDescent="0.25">
      <c r="A6">
        <v>44</v>
      </c>
      <c r="B6">
        <v>172</v>
      </c>
      <c r="C6" s="37" t="str">
        <f t="shared" si="0"/>
        <v>00101100</v>
      </c>
      <c r="D6" s="39" t="str">
        <f t="shared" si="1"/>
        <v>10101100</v>
      </c>
      <c r="E6">
        <v>4</v>
      </c>
      <c r="H6">
        <v>4</v>
      </c>
      <c r="I6">
        <v>1</v>
      </c>
      <c r="L6">
        <v>10</v>
      </c>
      <c r="M6" s="37" t="str">
        <f t="shared" si="2"/>
        <v>10000</v>
      </c>
      <c r="O6">
        <v>1</v>
      </c>
      <c r="P6">
        <v>11</v>
      </c>
      <c r="Q6" s="37" t="str">
        <f t="shared" ref="Q6:R10" si="3">REPT(0,8-LEN(DEC2BIN(O6)))&amp;DEC2BIN(O6)</f>
        <v>00000001</v>
      </c>
      <c r="R6" s="37" t="str">
        <f t="shared" si="3"/>
        <v>00001011</v>
      </c>
      <c r="S6" t="s">
        <v>147</v>
      </c>
    </row>
    <row r="7" spans="1:19" x14ac:dyDescent="0.25">
      <c r="C7" s="37" t="str">
        <f t="shared" si="0"/>
        <v>00000000</v>
      </c>
      <c r="D7" s="39" t="str">
        <f t="shared" si="1"/>
        <v>00000000</v>
      </c>
      <c r="H7">
        <v>5</v>
      </c>
      <c r="I7">
        <v>2</v>
      </c>
      <c r="L7">
        <v>8</v>
      </c>
      <c r="M7" s="37" t="str">
        <f t="shared" si="2"/>
        <v>1000</v>
      </c>
      <c r="O7">
        <v>2</v>
      </c>
      <c r="P7">
        <v>13</v>
      </c>
      <c r="Q7" s="37" t="str">
        <f t="shared" si="3"/>
        <v>00000010</v>
      </c>
      <c r="R7" s="37" t="str">
        <f t="shared" si="3"/>
        <v>00001101</v>
      </c>
    </row>
    <row r="8" spans="1:19" x14ac:dyDescent="0.25">
      <c r="A8">
        <v>6</v>
      </c>
      <c r="B8">
        <v>80</v>
      </c>
      <c r="C8" s="37" t="str">
        <f t="shared" si="0"/>
        <v>00000110</v>
      </c>
      <c r="D8" s="39" t="str">
        <f t="shared" si="1"/>
        <v>01010000</v>
      </c>
      <c r="E8" s="56" t="s">
        <v>166</v>
      </c>
      <c r="H8">
        <v>6</v>
      </c>
      <c r="I8">
        <v>3</v>
      </c>
      <c r="L8">
        <v>4</v>
      </c>
      <c r="M8" s="37" t="str">
        <f t="shared" si="2"/>
        <v>100</v>
      </c>
      <c r="O8">
        <v>3</v>
      </c>
      <c r="P8">
        <v>15</v>
      </c>
      <c r="Q8" s="37" t="str">
        <f t="shared" si="3"/>
        <v>00000011</v>
      </c>
      <c r="R8" s="37" t="str">
        <f t="shared" si="3"/>
        <v>00001111</v>
      </c>
    </row>
    <row r="9" spans="1:19" x14ac:dyDescent="0.25">
      <c r="A9">
        <v>11</v>
      </c>
      <c r="B9">
        <v>80</v>
      </c>
      <c r="C9" s="22" t="str">
        <f t="shared" si="0"/>
        <v>00001011</v>
      </c>
      <c r="D9" s="38" t="str">
        <f t="shared" si="1"/>
        <v>01010000</v>
      </c>
      <c r="E9" s="56" t="s">
        <v>165</v>
      </c>
      <c r="H9">
        <v>7</v>
      </c>
      <c r="I9">
        <v>8</v>
      </c>
      <c r="L9">
        <v>2</v>
      </c>
      <c r="M9" s="37" t="str">
        <f t="shared" si="2"/>
        <v>10</v>
      </c>
      <c r="O9">
        <v>4</v>
      </c>
      <c r="P9">
        <v>9</v>
      </c>
      <c r="Q9" s="22" t="str">
        <f t="shared" si="3"/>
        <v>00000100</v>
      </c>
      <c r="R9" s="22" t="str">
        <f t="shared" si="3"/>
        <v>00001001</v>
      </c>
    </row>
    <row r="10" spans="1:19" x14ac:dyDescent="0.25">
      <c r="A10">
        <v>25</v>
      </c>
      <c r="B10">
        <v>216</v>
      </c>
      <c r="C10" s="22" t="str">
        <f t="shared" si="0"/>
        <v>00011001</v>
      </c>
      <c r="D10" s="38" t="str">
        <f t="shared" si="1"/>
        <v>11011000</v>
      </c>
      <c r="E10" s="56" t="s">
        <v>163</v>
      </c>
      <c r="L10">
        <v>1</v>
      </c>
      <c r="M10" s="37" t="str">
        <f t="shared" si="2"/>
        <v>1</v>
      </c>
      <c r="O10">
        <v>5</v>
      </c>
      <c r="P10">
        <v>11</v>
      </c>
      <c r="Q10" s="22" t="str">
        <f t="shared" si="3"/>
        <v>00000101</v>
      </c>
      <c r="R10" s="22" t="str">
        <f t="shared" si="3"/>
        <v>00001011</v>
      </c>
    </row>
    <row r="11" spans="1:19" x14ac:dyDescent="0.25">
      <c r="A11" s="55">
        <v>52</v>
      </c>
      <c r="B11">
        <v>156</v>
      </c>
      <c r="C11" s="22" t="str">
        <f t="shared" si="0"/>
        <v>00110100</v>
      </c>
      <c r="D11" s="38" t="str">
        <f t="shared" si="1"/>
        <v>10011100</v>
      </c>
      <c r="E11" s="56" t="s">
        <v>164</v>
      </c>
    </row>
    <row r="12" spans="1:19" x14ac:dyDescent="0.25">
      <c r="A12">
        <v>4</v>
      </c>
      <c r="B12">
        <v>20</v>
      </c>
      <c r="C12" s="22" t="str">
        <f t="shared" si="0"/>
        <v>00000100</v>
      </c>
      <c r="D12" s="38" t="str">
        <f t="shared" si="1"/>
        <v>00010100</v>
      </c>
    </row>
    <row r="13" spans="1:19" x14ac:dyDescent="0.25">
      <c r="A13">
        <v>5</v>
      </c>
      <c r="B13">
        <v>21</v>
      </c>
      <c r="C13" s="22" t="str">
        <f t="shared" si="0"/>
        <v>00000101</v>
      </c>
      <c r="D13" s="38" t="str">
        <f t="shared" si="1"/>
        <v>00010101</v>
      </c>
    </row>
    <row r="14" spans="1:19" x14ac:dyDescent="0.25">
      <c r="A14">
        <v>6</v>
      </c>
      <c r="B14">
        <v>22</v>
      </c>
      <c r="C14" s="22" t="str">
        <f t="shared" si="0"/>
        <v>00000110</v>
      </c>
      <c r="D14" s="38" t="str">
        <f t="shared" si="1"/>
        <v>00010110</v>
      </c>
    </row>
    <row r="15" spans="1:19" x14ac:dyDescent="0.25">
      <c r="A15" s="55">
        <v>7</v>
      </c>
      <c r="B15">
        <v>23</v>
      </c>
      <c r="C15" s="22" t="str">
        <f t="shared" si="0"/>
        <v>00000111</v>
      </c>
      <c r="D15" s="38" t="str">
        <f t="shared" si="1"/>
        <v>00010111</v>
      </c>
    </row>
    <row r="16" spans="1:19" x14ac:dyDescent="0.25">
      <c r="A16">
        <v>8</v>
      </c>
      <c r="B16">
        <v>24</v>
      </c>
      <c r="C16" s="22" t="str">
        <f t="shared" si="0"/>
        <v>00001000</v>
      </c>
      <c r="D16" s="38" t="str">
        <f t="shared" si="1"/>
        <v>00011000</v>
      </c>
      <c r="N16" t="s">
        <v>167</v>
      </c>
      <c r="O16" t="s">
        <v>55</v>
      </c>
      <c r="P16" t="s">
        <v>54</v>
      </c>
      <c r="Q16" s="37"/>
      <c r="R16" s="37"/>
      <c r="S16">
        <v>74165</v>
      </c>
    </row>
    <row r="17" spans="1:19" x14ac:dyDescent="0.25">
      <c r="A17">
        <v>9</v>
      </c>
      <c r="B17">
        <v>25</v>
      </c>
      <c r="C17" s="22" t="str">
        <f t="shared" si="0"/>
        <v>00001001</v>
      </c>
      <c r="D17" s="38" t="str">
        <f t="shared" si="1"/>
        <v>00011001</v>
      </c>
      <c r="O17" t="s">
        <v>145</v>
      </c>
      <c r="P17" t="s">
        <v>146</v>
      </c>
      <c r="Q17" s="37"/>
      <c r="R17" s="37" t="s">
        <v>161</v>
      </c>
    </row>
    <row r="18" spans="1:19" x14ac:dyDescent="0.25">
      <c r="A18">
        <v>10</v>
      </c>
      <c r="B18">
        <v>26</v>
      </c>
      <c r="C18" s="22" t="str">
        <f t="shared" si="0"/>
        <v>00001010</v>
      </c>
      <c r="D18" s="38" t="str">
        <f t="shared" si="1"/>
        <v>00011010</v>
      </c>
      <c r="O18">
        <v>2</v>
      </c>
      <c r="P18" s="22">
        <v>80</v>
      </c>
      <c r="Q18" s="37" t="str">
        <f t="shared" ref="Q18:Q27" si="4">REPT(0,8-LEN(DEC2BIN(O18)))&amp;DEC2BIN(O18)</f>
        <v>00000010</v>
      </c>
      <c r="R18" s="37" t="str">
        <f>REPT(0,8-LEN(HEX2BIN(P18)))&amp;HEX2BIN(P18)</f>
        <v>10000000</v>
      </c>
      <c r="S18" t="s">
        <v>147</v>
      </c>
    </row>
    <row r="19" spans="1:19" x14ac:dyDescent="0.25">
      <c r="A19" s="55">
        <v>11</v>
      </c>
      <c r="B19">
        <v>27</v>
      </c>
      <c r="C19" s="22" t="str">
        <f t="shared" si="0"/>
        <v>00001011</v>
      </c>
      <c r="D19" s="38" t="str">
        <f t="shared" si="1"/>
        <v>00011011</v>
      </c>
      <c r="O19">
        <v>6</v>
      </c>
      <c r="P19" s="22">
        <v>80</v>
      </c>
      <c r="Q19" s="37" t="str">
        <f t="shared" si="4"/>
        <v>00000110</v>
      </c>
      <c r="R19" s="37" t="str">
        <f t="shared" ref="R19:R22" si="5">REPT(0,8-LEN(HEX2BIN(P19)))&amp;HEX2BIN(P19)</f>
        <v>10000000</v>
      </c>
    </row>
    <row r="20" spans="1:19" x14ac:dyDescent="0.25">
      <c r="O20">
        <v>19</v>
      </c>
      <c r="P20" s="22">
        <v>72</v>
      </c>
      <c r="Q20" s="37" t="str">
        <f t="shared" si="4"/>
        <v>00010011</v>
      </c>
      <c r="R20" s="37" t="str">
        <f t="shared" si="5"/>
        <v>01110010</v>
      </c>
    </row>
    <row r="21" spans="1:19" x14ac:dyDescent="0.25">
      <c r="A21" t="s">
        <v>55</v>
      </c>
      <c r="B21" t="s">
        <v>54</v>
      </c>
      <c r="O21">
        <v>45</v>
      </c>
      <c r="P21" s="22">
        <v>52</v>
      </c>
      <c r="Q21" s="22" t="str">
        <f t="shared" si="4"/>
        <v>00101101</v>
      </c>
      <c r="R21" s="37" t="str">
        <f t="shared" si="5"/>
        <v>01010010</v>
      </c>
    </row>
    <row r="22" spans="1:19" x14ac:dyDescent="0.25">
      <c r="A22" t="s">
        <v>145</v>
      </c>
      <c r="B22" t="s">
        <v>146</v>
      </c>
      <c r="O22">
        <v>223</v>
      </c>
      <c r="P22" s="22">
        <v>2</v>
      </c>
      <c r="Q22" s="22" t="str">
        <f t="shared" si="4"/>
        <v>11011111</v>
      </c>
      <c r="R22" s="37" t="str">
        <f t="shared" si="5"/>
        <v>00000010</v>
      </c>
    </row>
    <row r="23" spans="1:19" x14ac:dyDescent="0.25">
      <c r="A23" s="57">
        <v>2</v>
      </c>
      <c r="B23">
        <v>80</v>
      </c>
      <c r="C23" s="22" t="str">
        <f t="shared" ref="C23:C34" si="6">REPT(0,8-LEN(DEC2BIN(A23)))&amp;DEC2BIN(A23)</f>
        <v>00000010</v>
      </c>
      <c r="D23" s="38" t="str">
        <f t="shared" ref="D23:D34" si="7">REPT(0,8-LEN(DEC2BIN(B23)))&amp;DEC2BIN(B23)</f>
        <v>01010000</v>
      </c>
      <c r="E23" t="s">
        <v>169</v>
      </c>
      <c r="O23">
        <v>56</v>
      </c>
      <c r="Q23" s="22" t="str">
        <f t="shared" si="4"/>
        <v>00111000</v>
      </c>
    </row>
    <row r="24" spans="1:19" x14ac:dyDescent="0.25">
      <c r="A24" s="57">
        <v>6</v>
      </c>
      <c r="B24">
        <v>80</v>
      </c>
      <c r="C24" s="22" t="str">
        <f t="shared" si="6"/>
        <v>00000110</v>
      </c>
      <c r="D24" s="38" t="str">
        <f t="shared" si="7"/>
        <v>01010000</v>
      </c>
      <c r="O24">
        <v>64</v>
      </c>
      <c r="Q24" s="22" t="str">
        <f t="shared" si="4"/>
        <v>01000000</v>
      </c>
    </row>
    <row r="25" spans="1:19" x14ac:dyDescent="0.25">
      <c r="A25" s="57">
        <v>19</v>
      </c>
      <c r="B25">
        <v>216</v>
      </c>
      <c r="C25" s="22" t="str">
        <f t="shared" si="6"/>
        <v>00010011</v>
      </c>
      <c r="D25" s="38" t="str">
        <f t="shared" si="7"/>
        <v>11011000</v>
      </c>
      <c r="O25">
        <v>128</v>
      </c>
      <c r="Q25" s="22" t="str">
        <f t="shared" si="4"/>
        <v>10000000</v>
      </c>
    </row>
    <row r="26" spans="1:19" x14ac:dyDescent="0.25">
      <c r="A26" s="57">
        <v>45</v>
      </c>
      <c r="B26">
        <v>180</v>
      </c>
      <c r="C26" s="22" t="str">
        <f t="shared" si="6"/>
        <v>00101101</v>
      </c>
      <c r="D26" s="38" t="str">
        <f t="shared" si="7"/>
        <v>10110100</v>
      </c>
      <c r="E26" t="s">
        <v>168</v>
      </c>
      <c r="J26">
        <v>4</v>
      </c>
      <c r="O26">
        <v>80</v>
      </c>
      <c r="Q26" s="22" t="str">
        <f t="shared" si="4"/>
        <v>01010000</v>
      </c>
    </row>
    <row r="27" spans="1:19" x14ac:dyDescent="0.25">
      <c r="A27" s="57">
        <f>A23+1</f>
        <v>3</v>
      </c>
      <c r="B27">
        <v>208</v>
      </c>
      <c r="C27" s="22" t="str">
        <f t="shared" si="6"/>
        <v>00000011</v>
      </c>
      <c r="D27" s="38" t="str">
        <f t="shared" si="7"/>
        <v>11010000</v>
      </c>
      <c r="E27" t="s">
        <v>169</v>
      </c>
      <c r="J27">
        <v>3</v>
      </c>
      <c r="O27">
        <v>88</v>
      </c>
      <c r="Q27" s="22" t="str">
        <f t="shared" si="4"/>
        <v>01011000</v>
      </c>
    </row>
    <row r="28" spans="1:19" x14ac:dyDescent="0.25">
      <c r="A28" s="57">
        <f t="shared" ref="A28:A38" si="8">A24+1</f>
        <v>7</v>
      </c>
      <c r="B28">
        <v>208</v>
      </c>
      <c r="C28" s="22" t="str">
        <f t="shared" si="6"/>
        <v>00000111</v>
      </c>
      <c r="D28" s="38" t="str">
        <f t="shared" si="7"/>
        <v>11010000</v>
      </c>
      <c r="J28">
        <v>2</v>
      </c>
    </row>
    <row r="29" spans="1:19" x14ac:dyDescent="0.25">
      <c r="A29" s="57">
        <f t="shared" si="8"/>
        <v>20</v>
      </c>
      <c r="B29">
        <v>24</v>
      </c>
      <c r="C29" s="22" t="str">
        <f t="shared" si="6"/>
        <v>00010100</v>
      </c>
      <c r="D29" s="38" t="str">
        <f t="shared" si="7"/>
        <v>00011000</v>
      </c>
      <c r="J29">
        <v>1</v>
      </c>
    </row>
    <row r="30" spans="1:19" x14ac:dyDescent="0.25">
      <c r="A30" s="57">
        <f t="shared" si="8"/>
        <v>46</v>
      </c>
      <c r="B30">
        <v>116</v>
      </c>
      <c r="C30" s="22" t="str">
        <f t="shared" si="6"/>
        <v>00101110</v>
      </c>
      <c r="D30" s="38" t="str">
        <f t="shared" si="7"/>
        <v>01110100</v>
      </c>
    </row>
    <row r="31" spans="1:19" x14ac:dyDescent="0.25">
      <c r="A31" s="57">
        <f t="shared" si="8"/>
        <v>4</v>
      </c>
      <c r="B31">
        <v>16</v>
      </c>
      <c r="C31" s="22" t="str">
        <f t="shared" si="6"/>
        <v>00000100</v>
      </c>
      <c r="D31" s="38" t="str">
        <f t="shared" si="7"/>
        <v>00010000</v>
      </c>
    </row>
    <row r="32" spans="1:19" x14ac:dyDescent="0.25">
      <c r="A32" s="57">
        <f t="shared" si="8"/>
        <v>8</v>
      </c>
      <c r="B32">
        <v>152</v>
      </c>
      <c r="C32" s="22" t="str">
        <f t="shared" si="6"/>
        <v>00001000</v>
      </c>
      <c r="D32" s="38" t="str">
        <f t="shared" si="7"/>
        <v>10011000</v>
      </c>
    </row>
    <row r="33" spans="1:4" x14ac:dyDescent="0.25">
      <c r="A33" s="57">
        <f t="shared" si="8"/>
        <v>21</v>
      </c>
      <c r="B33">
        <v>244</v>
      </c>
      <c r="C33" s="22" t="str">
        <f t="shared" si="6"/>
        <v>00010101</v>
      </c>
      <c r="D33" s="38" t="str">
        <f t="shared" si="7"/>
        <v>11110100</v>
      </c>
    </row>
    <row r="34" spans="1:4" x14ac:dyDescent="0.25">
      <c r="A34" s="57">
        <f t="shared" si="8"/>
        <v>47</v>
      </c>
      <c r="C34" s="22" t="str">
        <f t="shared" si="6"/>
        <v>00101111</v>
      </c>
      <c r="D34" s="38" t="str">
        <f t="shared" si="7"/>
        <v>00000000</v>
      </c>
    </row>
    <row r="35" spans="1:4" x14ac:dyDescent="0.25">
      <c r="A35" s="57">
        <f t="shared" si="8"/>
        <v>5</v>
      </c>
      <c r="B35">
        <v>144</v>
      </c>
      <c r="C35" s="22" t="str">
        <f t="shared" ref="C35:C38" si="9">REPT(0,8-LEN(DEC2BIN(A35)))&amp;DEC2BIN(A35)</f>
        <v>00000101</v>
      </c>
      <c r="D35" s="38" t="str">
        <f t="shared" ref="D35:D38" si="10">REPT(0,8-LEN(DEC2BIN(B35)))&amp;DEC2BIN(B35)</f>
        <v>10010000</v>
      </c>
    </row>
    <row r="36" spans="1:4" x14ac:dyDescent="0.25">
      <c r="A36" s="57">
        <f t="shared" si="8"/>
        <v>9</v>
      </c>
      <c r="B36">
        <v>144</v>
      </c>
      <c r="C36" s="22" t="str">
        <f t="shared" si="9"/>
        <v>00001001</v>
      </c>
      <c r="D36" s="38" t="str">
        <f t="shared" si="10"/>
        <v>10010000</v>
      </c>
    </row>
    <row r="37" spans="1:4" x14ac:dyDescent="0.25">
      <c r="A37" s="57">
        <f t="shared" si="8"/>
        <v>22</v>
      </c>
      <c r="B37">
        <v>88</v>
      </c>
      <c r="C37" s="22" t="str">
        <f t="shared" si="9"/>
        <v>00010110</v>
      </c>
      <c r="D37" s="38" t="str">
        <f t="shared" si="10"/>
        <v>01011000</v>
      </c>
    </row>
    <row r="38" spans="1:4" x14ac:dyDescent="0.25">
      <c r="A38" s="57">
        <f t="shared" si="8"/>
        <v>48</v>
      </c>
      <c r="B38">
        <v>28</v>
      </c>
      <c r="C38" s="22" t="str">
        <f t="shared" si="9"/>
        <v>00110000</v>
      </c>
      <c r="D38" s="38" t="str">
        <f t="shared" si="10"/>
        <v>00011100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AA060-9D55-4662-B023-48377CFC4BF5}">
  <dimension ref="A1:X59"/>
  <sheetViews>
    <sheetView tabSelected="1" workbookViewId="0">
      <selection activeCell="X8" sqref="X8"/>
    </sheetView>
  </sheetViews>
  <sheetFormatPr defaultRowHeight="15" x14ac:dyDescent="0.25"/>
  <cols>
    <col min="1" max="1" width="22.42578125" customWidth="1"/>
    <col min="10" max="10" width="14.42578125" customWidth="1"/>
    <col min="11" max="12" width="10.5703125" bestFit="1" customWidth="1"/>
    <col min="13" max="13" width="10.85546875" customWidth="1"/>
    <col min="22" max="23" width="10.5703125" bestFit="1" customWidth="1"/>
  </cols>
  <sheetData>
    <row r="1" spans="1:24" x14ac:dyDescent="0.25">
      <c r="A1" s="85" t="s">
        <v>230</v>
      </c>
      <c r="B1" t="s">
        <v>232</v>
      </c>
    </row>
    <row r="2" spans="1:24" x14ac:dyDescent="0.25">
      <c r="K2" t="s">
        <v>263</v>
      </c>
      <c r="T2" t="s">
        <v>270</v>
      </c>
      <c r="V2" t="s">
        <v>312</v>
      </c>
      <c r="W2" t="s">
        <v>313</v>
      </c>
      <c r="X2" t="s">
        <v>314</v>
      </c>
    </row>
    <row r="3" spans="1:24" x14ac:dyDescent="0.25">
      <c r="B3" t="s">
        <v>252</v>
      </c>
      <c r="J3" t="s">
        <v>264</v>
      </c>
      <c r="K3">
        <v>296</v>
      </c>
      <c r="L3">
        <v>4</v>
      </c>
      <c r="M3">
        <v>102</v>
      </c>
      <c r="N3">
        <v>52</v>
      </c>
      <c r="O3">
        <v>52</v>
      </c>
      <c r="P3">
        <v>296</v>
      </c>
      <c r="Q3">
        <v>4</v>
      </c>
      <c r="R3">
        <v>296</v>
      </c>
      <c r="S3">
        <v>296</v>
      </c>
      <c r="T3">
        <v>295</v>
      </c>
      <c r="U3">
        <v>295</v>
      </c>
      <c r="V3">
        <v>3725</v>
      </c>
      <c r="W3">
        <v>10375</v>
      </c>
      <c r="X3">
        <v>354</v>
      </c>
    </row>
    <row r="4" spans="1:24" x14ac:dyDescent="0.25">
      <c r="B4" t="s">
        <v>233</v>
      </c>
      <c r="J4" t="s">
        <v>265</v>
      </c>
      <c r="K4" s="65">
        <v>36965</v>
      </c>
      <c r="L4" s="65">
        <v>43897</v>
      </c>
      <c r="M4">
        <v>37435</v>
      </c>
      <c r="N4">
        <v>37404</v>
      </c>
      <c r="O4">
        <v>20765</v>
      </c>
      <c r="P4">
        <v>20856</v>
      </c>
      <c r="Q4" s="65">
        <v>43919</v>
      </c>
      <c r="R4">
        <v>37270</v>
      </c>
      <c r="S4">
        <v>36520</v>
      </c>
      <c r="T4">
        <v>37141</v>
      </c>
      <c r="U4">
        <v>37554</v>
      </c>
      <c r="V4">
        <v>14050</v>
      </c>
      <c r="W4">
        <v>14710</v>
      </c>
      <c r="X4">
        <v>63528</v>
      </c>
    </row>
    <row r="5" spans="1:24" x14ac:dyDescent="0.25">
      <c r="B5" t="s">
        <v>234</v>
      </c>
      <c r="J5" t="s">
        <v>266</v>
      </c>
      <c r="K5" s="65">
        <v>89737</v>
      </c>
      <c r="L5" s="65">
        <v>58716</v>
      </c>
      <c r="M5">
        <v>189423</v>
      </c>
      <c r="N5">
        <v>189003</v>
      </c>
      <c r="O5">
        <v>189001</v>
      </c>
      <c r="P5">
        <v>113991</v>
      </c>
      <c r="Q5" s="65">
        <v>58739</v>
      </c>
      <c r="R5">
        <v>113792</v>
      </c>
      <c r="S5">
        <v>94552</v>
      </c>
      <c r="T5">
        <v>97143</v>
      </c>
      <c r="U5">
        <v>95585</v>
      </c>
      <c r="V5">
        <v>3064044</v>
      </c>
      <c r="W5">
        <v>8475929</v>
      </c>
      <c r="X5">
        <v>141517</v>
      </c>
    </row>
    <row r="6" spans="1:24" x14ac:dyDescent="0.25">
      <c r="J6" t="s">
        <v>269</v>
      </c>
      <c r="K6" s="65">
        <f t="shared" ref="K6:U6" si="0">K5-K4</f>
        <v>52772</v>
      </c>
      <c r="L6" s="65">
        <f t="shared" si="0"/>
        <v>14819</v>
      </c>
      <c r="M6" s="65">
        <f t="shared" si="0"/>
        <v>151988</v>
      </c>
      <c r="N6" s="65">
        <f t="shared" si="0"/>
        <v>151599</v>
      </c>
      <c r="O6" s="65">
        <f t="shared" si="0"/>
        <v>168236</v>
      </c>
      <c r="P6" s="65">
        <f t="shared" si="0"/>
        <v>93135</v>
      </c>
      <c r="Q6" s="65">
        <f t="shared" si="0"/>
        <v>14820</v>
      </c>
      <c r="R6" s="65">
        <f t="shared" si="0"/>
        <v>76522</v>
      </c>
      <c r="S6" s="65">
        <f t="shared" si="0"/>
        <v>58032</v>
      </c>
      <c r="T6" s="65">
        <f t="shared" si="0"/>
        <v>60002</v>
      </c>
      <c r="U6" s="65">
        <f t="shared" si="0"/>
        <v>58031</v>
      </c>
      <c r="V6" s="65">
        <f t="shared" ref="V6:W6" si="1">V5-V4</f>
        <v>3049994</v>
      </c>
      <c r="W6" s="65">
        <f t="shared" si="1"/>
        <v>8461219</v>
      </c>
      <c r="X6" s="65">
        <f t="shared" ref="X6" si="2">X5-X4</f>
        <v>77989</v>
      </c>
    </row>
    <row r="7" spans="1:24" x14ac:dyDescent="0.25">
      <c r="J7" t="s">
        <v>267</v>
      </c>
      <c r="K7" s="87">
        <f t="shared" ref="K7:U7" si="3">(K6*0.000001)/K3</f>
        <v>1.7828378378378378E-4</v>
      </c>
      <c r="L7" s="87">
        <f t="shared" si="3"/>
        <v>3.7047499999999997E-3</v>
      </c>
      <c r="M7" s="87">
        <f t="shared" si="3"/>
        <v>1.4900784313725489E-3</v>
      </c>
      <c r="N7" s="87">
        <f t="shared" si="3"/>
        <v>2.9153653846153843E-3</v>
      </c>
      <c r="O7" s="87">
        <f t="shared" si="3"/>
        <v>3.2353076923076923E-3</v>
      </c>
      <c r="P7" s="87">
        <f t="shared" si="3"/>
        <v>3.1464527027027026E-4</v>
      </c>
      <c r="Q7" s="87">
        <f t="shared" si="3"/>
        <v>3.705E-3</v>
      </c>
      <c r="R7" s="87">
        <f t="shared" si="3"/>
        <v>2.5852027027027023E-4</v>
      </c>
      <c r="S7" s="87">
        <f t="shared" si="3"/>
        <v>1.9605405405405404E-4</v>
      </c>
      <c r="T7" s="87">
        <f t="shared" si="3"/>
        <v>2.0339661016949151E-4</v>
      </c>
      <c r="U7" s="87">
        <f t="shared" si="3"/>
        <v>1.9671525423728813E-4</v>
      </c>
      <c r="V7" s="87">
        <f t="shared" ref="V7:W7" si="4">(V6*0.000001)/V3</f>
        <v>8.1879033557046975E-4</v>
      </c>
      <c r="W7" s="87">
        <f t="shared" si="4"/>
        <v>8.1553918072289151E-4</v>
      </c>
      <c r="X7" s="87">
        <f t="shared" ref="X7" si="5">(X6*0.000001)/X3</f>
        <v>2.2030790960451979E-4</v>
      </c>
    </row>
    <row r="8" spans="1:24" x14ac:dyDescent="0.25">
      <c r="A8" s="85" t="s">
        <v>231</v>
      </c>
      <c r="B8" t="s">
        <v>235</v>
      </c>
      <c r="J8" t="s">
        <v>268</v>
      </c>
      <c r="K8" s="65">
        <f t="shared" ref="K8:U8" si="6">(1/K7)</f>
        <v>5609.0350943682261</v>
      </c>
      <c r="L8" s="65">
        <f t="shared" si="6"/>
        <v>269.92374654160204</v>
      </c>
      <c r="M8" s="65">
        <f t="shared" si="6"/>
        <v>671.10561360107386</v>
      </c>
      <c r="N8" s="65">
        <f t="shared" si="6"/>
        <v>343.01017816740222</v>
      </c>
      <c r="O8" s="65">
        <f t="shared" si="6"/>
        <v>309.08961221141732</v>
      </c>
      <c r="P8" s="65">
        <f t="shared" si="6"/>
        <v>3178.1822086218931</v>
      </c>
      <c r="Q8" s="65">
        <f t="shared" si="6"/>
        <v>269.90553306342781</v>
      </c>
      <c r="R8" s="65">
        <f t="shared" si="6"/>
        <v>3868.168631243303</v>
      </c>
      <c r="S8" s="65">
        <f t="shared" si="6"/>
        <v>5100.6341328921981</v>
      </c>
      <c r="T8" s="65">
        <f t="shared" si="6"/>
        <v>4916.5027832405585</v>
      </c>
      <c r="U8" s="65">
        <f t="shared" si="6"/>
        <v>5083.4898588685364</v>
      </c>
      <c r="V8" s="65">
        <f t="shared" ref="V8:W8" si="7">(1/V7)</f>
        <v>1221.3138779945141</v>
      </c>
      <c r="W8" s="65">
        <f t="shared" si="7"/>
        <v>1226.1826576052458</v>
      </c>
      <c r="X8" s="65">
        <f t="shared" ref="X8" si="8">(1/X7)</f>
        <v>4539.1016681839747</v>
      </c>
    </row>
    <row r="10" spans="1:24" x14ac:dyDescent="0.25">
      <c r="B10" t="s">
        <v>236</v>
      </c>
    </row>
    <row r="11" spans="1:24" x14ac:dyDescent="0.25">
      <c r="B11" t="s">
        <v>262</v>
      </c>
    </row>
    <row r="13" spans="1:24" x14ac:dyDescent="0.25">
      <c r="M13" s="65"/>
    </row>
    <row r="14" spans="1:24" x14ac:dyDescent="0.25">
      <c r="M14" s="65"/>
    </row>
    <row r="16" spans="1:24" x14ac:dyDescent="0.25">
      <c r="A16" s="85" t="s">
        <v>242</v>
      </c>
      <c r="B16" t="s">
        <v>241</v>
      </c>
    </row>
    <row r="17" spans="1:3" x14ac:dyDescent="0.25">
      <c r="B17" t="s">
        <v>255</v>
      </c>
    </row>
    <row r="18" spans="1:3" x14ac:dyDescent="0.25">
      <c r="B18" t="s">
        <v>237</v>
      </c>
    </row>
    <row r="19" spans="1:3" x14ac:dyDescent="0.25">
      <c r="C19" t="s">
        <v>238</v>
      </c>
    </row>
    <row r="20" spans="1:3" x14ac:dyDescent="0.25">
      <c r="C20" t="s">
        <v>239</v>
      </c>
    </row>
    <row r="21" spans="1:3" x14ac:dyDescent="0.25">
      <c r="B21" t="s">
        <v>240</v>
      </c>
    </row>
    <row r="22" spans="1:3" x14ac:dyDescent="0.25">
      <c r="B22" t="s">
        <v>256</v>
      </c>
    </row>
    <row r="24" spans="1:3" x14ac:dyDescent="0.25">
      <c r="A24" s="85" t="s">
        <v>243</v>
      </c>
      <c r="B24" t="s">
        <v>253</v>
      </c>
    </row>
    <row r="25" spans="1:3" x14ac:dyDescent="0.25">
      <c r="B25" t="s">
        <v>257</v>
      </c>
    </row>
    <row r="26" spans="1:3" x14ac:dyDescent="0.25">
      <c r="C26" t="s">
        <v>244</v>
      </c>
    </row>
    <row r="27" spans="1:3" x14ac:dyDescent="0.25">
      <c r="B27" t="s">
        <v>250</v>
      </c>
    </row>
    <row r="28" spans="1:3" x14ac:dyDescent="0.25">
      <c r="B28" t="s">
        <v>245</v>
      </c>
    </row>
    <row r="29" spans="1:3" x14ac:dyDescent="0.25">
      <c r="B29" t="s">
        <v>251</v>
      </c>
    </row>
    <row r="30" spans="1:3" x14ac:dyDescent="0.25">
      <c r="B30" t="s">
        <v>246</v>
      </c>
    </row>
    <row r="31" spans="1:3" x14ac:dyDescent="0.25">
      <c r="B31" t="s">
        <v>247</v>
      </c>
    </row>
    <row r="33" spans="1:2" x14ac:dyDescent="0.25">
      <c r="A33" s="85" t="s">
        <v>248</v>
      </c>
      <c r="B33" t="s">
        <v>254</v>
      </c>
    </row>
    <row r="34" spans="1:2" x14ac:dyDescent="0.25">
      <c r="B34" t="s">
        <v>249</v>
      </c>
    </row>
    <row r="36" spans="1:2" x14ac:dyDescent="0.25">
      <c r="A36" s="85" t="s">
        <v>281</v>
      </c>
    </row>
    <row r="37" spans="1:2" x14ac:dyDescent="0.25">
      <c r="B37" t="s">
        <v>282</v>
      </c>
    </row>
    <row r="38" spans="1:2" x14ac:dyDescent="0.25">
      <c r="B38" t="s">
        <v>283</v>
      </c>
    </row>
    <row r="40" spans="1:2" x14ac:dyDescent="0.25">
      <c r="A40" s="85" t="s">
        <v>284</v>
      </c>
    </row>
    <row r="41" spans="1:2" x14ac:dyDescent="0.25">
      <c r="A41" t="s">
        <v>273</v>
      </c>
    </row>
    <row r="42" spans="1:2" x14ac:dyDescent="0.25">
      <c r="A42" t="s">
        <v>274</v>
      </c>
    </row>
    <row r="43" spans="1:2" x14ac:dyDescent="0.25">
      <c r="A43" t="s">
        <v>275</v>
      </c>
    </row>
    <row r="44" spans="1:2" x14ac:dyDescent="0.25">
      <c r="A44" s="85" t="s">
        <v>291</v>
      </c>
    </row>
    <row r="45" spans="1:2" x14ac:dyDescent="0.25">
      <c r="A45" t="s">
        <v>287</v>
      </c>
    </row>
    <row r="46" spans="1:2" x14ac:dyDescent="0.25">
      <c r="A46" t="s">
        <v>276</v>
      </c>
    </row>
    <row r="47" spans="1:2" x14ac:dyDescent="0.25">
      <c r="A47" t="s">
        <v>289</v>
      </c>
    </row>
    <row r="48" spans="1:2" x14ac:dyDescent="0.25">
      <c r="A48" t="s">
        <v>290</v>
      </c>
    </row>
    <row r="50" spans="1:1" x14ac:dyDescent="0.25">
      <c r="A50" s="85" t="s">
        <v>271</v>
      </c>
    </row>
    <row r="51" spans="1:1" x14ac:dyDescent="0.25">
      <c r="A51" t="s">
        <v>277</v>
      </c>
    </row>
    <row r="52" spans="1:1" x14ac:dyDescent="0.25">
      <c r="A52" t="s">
        <v>286</v>
      </c>
    </row>
    <row r="53" spans="1:1" x14ac:dyDescent="0.25">
      <c r="A53" t="s">
        <v>278</v>
      </c>
    </row>
    <row r="54" spans="1:1" x14ac:dyDescent="0.25">
      <c r="A54" t="s">
        <v>279</v>
      </c>
    </row>
    <row r="56" spans="1:1" x14ac:dyDescent="0.25">
      <c r="A56" s="85" t="s">
        <v>272</v>
      </c>
    </row>
    <row r="57" spans="1:1" x14ac:dyDescent="0.25">
      <c r="A57" t="s">
        <v>288</v>
      </c>
    </row>
    <row r="58" spans="1:1" x14ac:dyDescent="0.25">
      <c r="A58" t="s">
        <v>285</v>
      </c>
    </row>
    <row r="59" spans="1:1" x14ac:dyDescent="0.25">
      <c r="A59" t="s">
        <v>280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ED582-8995-4CC1-B21C-279F5E9BE25F}">
  <dimension ref="A1:I48"/>
  <sheetViews>
    <sheetView workbookViewId="0">
      <selection sqref="A1:XFD1048576"/>
    </sheetView>
  </sheetViews>
  <sheetFormatPr defaultRowHeight="15" x14ac:dyDescent="0.25"/>
  <cols>
    <col min="1" max="1" width="31.28515625" style="89" customWidth="1"/>
    <col min="2" max="2" width="22.5703125" style="90" customWidth="1"/>
    <col min="3" max="3" width="12.42578125" style="90" bestFit="1" customWidth="1"/>
    <col min="4" max="4" width="10.7109375" style="90" customWidth="1"/>
    <col min="5" max="5" width="10.42578125" style="90" bestFit="1" customWidth="1"/>
    <col min="6" max="6" width="13.85546875" style="90" customWidth="1"/>
    <col min="7" max="7" width="22.5703125" style="90" bestFit="1" customWidth="1"/>
    <col min="8" max="8" width="9.140625" style="90"/>
    <col min="9" max="9" width="9.140625" style="89"/>
    <col min="10" max="16384" width="9.140625" style="1"/>
  </cols>
  <sheetData>
    <row r="1" spans="1:7" x14ac:dyDescent="0.25">
      <c r="B1" s="90" t="s">
        <v>292</v>
      </c>
      <c r="C1" s="91" t="s">
        <v>293</v>
      </c>
      <c r="D1" s="90" t="s">
        <v>294</v>
      </c>
      <c r="E1" s="90" t="s">
        <v>295</v>
      </c>
      <c r="F1" s="90" t="s">
        <v>296</v>
      </c>
      <c r="G1" s="90" t="s">
        <v>297</v>
      </c>
    </row>
    <row r="2" spans="1:7" x14ac:dyDescent="0.25">
      <c r="A2" s="92" t="s">
        <v>230</v>
      </c>
      <c r="B2" s="91"/>
    </row>
    <row r="3" spans="1:7" x14ac:dyDescent="0.25">
      <c r="A3" s="90" t="s">
        <v>232</v>
      </c>
      <c r="B3" s="90" t="s">
        <v>298</v>
      </c>
      <c r="C3" s="90" t="s">
        <v>298</v>
      </c>
      <c r="D3" s="90">
        <v>0</v>
      </c>
      <c r="E3" s="90">
        <v>1</v>
      </c>
    </row>
    <row r="5" spans="1:7" x14ac:dyDescent="0.25">
      <c r="A5" s="92" t="s">
        <v>231</v>
      </c>
      <c r="B5" s="91"/>
      <c r="F5" s="1"/>
    </row>
    <row r="6" spans="1:7" x14ac:dyDescent="0.25">
      <c r="A6" s="90" t="s">
        <v>235</v>
      </c>
      <c r="B6" s="90" t="s">
        <v>299</v>
      </c>
      <c r="F6" s="90" t="s">
        <v>300</v>
      </c>
      <c r="G6" s="90" t="s">
        <v>301</v>
      </c>
    </row>
    <row r="8" spans="1:7" x14ac:dyDescent="0.25">
      <c r="A8" s="92" t="s">
        <v>242</v>
      </c>
      <c r="B8" s="1"/>
    </row>
    <row r="9" spans="1:7" x14ac:dyDescent="0.25">
      <c r="A9" s="90" t="s">
        <v>241</v>
      </c>
      <c r="B9" s="90" t="s">
        <v>299</v>
      </c>
    </row>
    <row r="10" spans="1:7" x14ac:dyDescent="0.25">
      <c r="A10" s="93" t="s">
        <v>302</v>
      </c>
      <c r="E10" s="1"/>
    </row>
    <row r="11" spans="1:7" x14ac:dyDescent="0.25">
      <c r="A11" s="93" t="s">
        <v>238</v>
      </c>
      <c r="C11" s="1"/>
    </row>
    <row r="12" spans="1:7" x14ac:dyDescent="0.25">
      <c r="A12" s="93" t="s">
        <v>239</v>
      </c>
      <c r="C12" s="1"/>
    </row>
    <row r="13" spans="1:7" x14ac:dyDescent="0.25">
      <c r="A13" s="93" t="s">
        <v>240</v>
      </c>
      <c r="B13" s="1"/>
    </row>
    <row r="14" spans="1:7" x14ac:dyDescent="0.25">
      <c r="B14" s="90" t="s">
        <v>298</v>
      </c>
    </row>
    <row r="16" spans="1:7" x14ac:dyDescent="0.25">
      <c r="A16" s="92" t="s">
        <v>243</v>
      </c>
      <c r="B16" s="1"/>
      <c r="G16" s="90" t="s">
        <v>303</v>
      </c>
    </row>
    <row r="17" spans="1:7" ht="24" x14ac:dyDescent="0.25">
      <c r="A17" s="94" t="s">
        <v>304</v>
      </c>
      <c r="B17" s="1"/>
      <c r="G17" s="90" t="s">
        <v>305</v>
      </c>
    </row>
    <row r="18" spans="1:7" x14ac:dyDescent="0.25">
      <c r="B18" s="90" t="s">
        <v>299</v>
      </c>
    </row>
    <row r="19" spans="1:7" x14ac:dyDescent="0.25">
      <c r="A19" s="90" t="s">
        <v>245</v>
      </c>
      <c r="B19" s="1"/>
      <c r="G19" s="90" t="s">
        <v>306</v>
      </c>
    </row>
    <row r="20" spans="1:7" x14ac:dyDescent="0.25">
      <c r="A20" s="90" t="s">
        <v>307</v>
      </c>
      <c r="B20" s="90" t="s">
        <v>308</v>
      </c>
    </row>
    <row r="22" spans="1:7" x14ac:dyDescent="0.25">
      <c r="A22" s="92" t="s">
        <v>248</v>
      </c>
      <c r="B22" s="1"/>
    </row>
    <row r="23" spans="1:7" x14ac:dyDescent="0.25">
      <c r="A23" s="90" t="s">
        <v>309</v>
      </c>
    </row>
    <row r="25" spans="1:7" x14ac:dyDescent="0.25">
      <c r="A25" s="92" t="s">
        <v>281</v>
      </c>
    </row>
    <row r="26" spans="1:7" x14ac:dyDescent="0.25">
      <c r="A26" s="90" t="s">
        <v>282</v>
      </c>
      <c r="B26" s="1" t="s">
        <v>310</v>
      </c>
      <c r="C26" s="1" t="s">
        <v>310</v>
      </c>
    </row>
    <row r="27" spans="1:7" x14ac:dyDescent="0.25">
      <c r="A27" s="90" t="s">
        <v>311</v>
      </c>
      <c r="B27" s="1"/>
    </row>
    <row r="29" spans="1:7" x14ac:dyDescent="0.25">
      <c r="A29" s="92" t="s">
        <v>284</v>
      </c>
    </row>
    <row r="30" spans="1:7" x14ac:dyDescent="0.25">
      <c r="A30" s="89" t="s">
        <v>273</v>
      </c>
    </row>
    <row r="31" spans="1:7" x14ac:dyDescent="0.25">
      <c r="A31" s="89" t="s">
        <v>274</v>
      </c>
    </row>
    <row r="32" spans="1:7" x14ac:dyDescent="0.25">
      <c r="A32" s="89" t="s">
        <v>275</v>
      </c>
    </row>
    <row r="33" spans="1:1" x14ac:dyDescent="0.25">
      <c r="A33" s="92" t="s">
        <v>291</v>
      </c>
    </row>
    <row r="34" spans="1:1" x14ac:dyDescent="0.25">
      <c r="A34" s="89" t="s">
        <v>287</v>
      </c>
    </row>
    <row r="35" spans="1:1" x14ac:dyDescent="0.25">
      <c r="A35" s="89" t="s">
        <v>276</v>
      </c>
    </row>
    <row r="36" spans="1:1" x14ac:dyDescent="0.25">
      <c r="A36" s="89" t="s">
        <v>289</v>
      </c>
    </row>
    <row r="37" spans="1:1" x14ac:dyDescent="0.25">
      <c r="A37" s="89" t="s">
        <v>290</v>
      </c>
    </row>
    <row r="39" spans="1:1" x14ac:dyDescent="0.25">
      <c r="A39" s="92" t="s">
        <v>271</v>
      </c>
    </row>
    <row r="40" spans="1:1" x14ac:dyDescent="0.25">
      <c r="A40" s="89" t="s">
        <v>277</v>
      </c>
    </row>
    <row r="41" spans="1:1" x14ac:dyDescent="0.25">
      <c r="A41" s="89" t="s">
        <v>286</v>
      </c>
    </row>
    <row r="42" spans="1:1" x14ac:dyDescent="0.25">
      <c r="A42" s="89" t="s">
        <v>278</v>
      </c>
    </row>
    <row r="43" spans="1:1" x14ac:dyDescent="0.25">
      <c r="A43" s="89" t="s">
        <v>279</v>
      </c>
    </row>
    <row r="45" spans="1:1" x14ac:dyDescent="0.25">
      <c r="A45" s="92" t="s">
        <v>272</v>
      </c>
    </row>
    <row r="46" spans="1:1" x14ac:dyDescent="0.25">
      <c r="A46" s="89" t="s">
        <v>288</v>
      </c>
    </row>
    <row r="47" spans="1:1" x14ac:dyDescent="0.25">
      <c r="A47" s="89" t="s">
        <v>285</v>
      </c>
    </row>
    <row r="48" spans="1:1" x14ac:dyDescent="0.25">
      <c r="A48" s="89" t="s">
        <v>280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F22C3-4A63-495E-B4FE-DD401B0D152C}">
  <dimension ref="A2:F36"/>
  <sheetViews>
    <sheetView topLeftCell="A4" workbookViewId="0">
      <selection activeCell="E9" sqref="E9:F9"/>
    </sheetView>
  </sheetViews>
  <sheetFormatPr defaultRowHeight="15" x14ac:dyDescent="0.25"/>
  <cols>
    <col min="1" max="1" width="9.140625" style="10"/>
    <col min="2" max="2" width="9.140625" style="23"/>
    <col min="3" max="3" width="18.28515625" style="23" customWidth="1"/>
    <col min="4" max="4" width="32.7109375" style="10" bestFit="1" customWidth="1"/>
    <col min="5" max="5" width="23" style="10" bestFit="1" customWidth="1"/>
    <col min="6" max="16384" width="9.140625" style="10"/>
  </cols>
  <sheetData>
    <row r="2" spans="1:6" x14ac:dyDescent="0.25">
      <c r="A2" s="13"/>
    </row>
    <row r="3" spans="1:6" ht="15.75" thickBot="1" x14ac:dyDescent="0.3"/>
    <row r="4" spans="1:6" x14ac:dyDescent="0.25">
      <c r="A4" s="24" t="s">
        <v>114</v>
      </c>
      <c r="B4" s="25" t="s">
        <v>115</v>
      </c>
      <c r="C4" s="25" t="s">
        <v>116</v>
      </c>
      <c r="D4" s="26" t="s">
        <v>117</v>
      </c>
      <c r="E4" s="26" t="s">
        <v>54</v>
      </c>
    </row>
    <row r="5" spans="1:6" x14ac:dyDescent="0.25">
      <c r="A5" s="27">
        <v>0</v>
      </c>
      <c r="B5" s="28" t="s">
        <v>118</v>
      </c>
      <c r="C5" s="28" t="s">
        <v>119</v>
      </c>
      <c r="D5" s="29" t="s">
        <v>120</v>
      </c>
      <c r="E5" s="30"/>
    </row>
    <row r="6" spans="1:6" x14ac:dyDescent="0.25">
      <c r="A6" s="27">
        <v>1</v>
      </c>
      <c r="B6" s="31" t="s">
        <v>121</v>
      </c>
      <c r="C6" s="28" t="s">
        <v>119</v>
      </c>
      <c r="D6" s="29" t="s">
        <v>122</v>
      </c>
      <c r="E6" s="30"/>
    </row>
    <row r="7" spans="1:6" x14ac:dyDescent="0.25">
      <c r="A7" s="27">
        <v>2</v>
      </c>
      <c r="B7" s="32" t="s">
        <v>119</v>
      </c>
      <c r="C7" s="32" t="s">
        <v>119</v>
      </c>
      <c r="D7" s="29" t="s">
        <v>123</v>
      </c>
      <c r="E7" s="30" t="s">
        <v>138</v>
      </c>
      <c r="F7" s="10" t="s">
        <v>142</v>
      </c>
    </row>
    <row r="8" spans="1:6" x14ac:dyDescent="0.25">
      <c r="A8" s="27">
        <v>3</v>
      </c>
      <c r="B8" s="28" t="s">
        <v>119</v>
      </c>
      <c r="C8" s="31" t="s">
        <v>124</v>
      </c>
      <c r="D8" s="29" t="s">
        <v>125</v>
      </c>
      <c r="E8" s="30"/>
    </row>
    <row r="9" spans="1:6" x14ac:dyDescent="0.25">
      <c r="A9" s="27">
        <v>4</v>
      </c>
      <c r="B9" s="32" t="s">
        <v>119</v>
      </c>
      <c r="C9" s="32" t="s">
        <v>119</v>
      </c>
      <c r="D9" s="29"/>
      <c r="E9" s="30" t="s">
        <v>103</v>
      </c>
      <c r="F9" s="10" t="s">
        <v>140</v>
      </c>
    </row>
    <row r="10" spans="1:6" x14ac:dyDescent="0.25">
      <c r="A10" s="27">
        <v>5</v>
      </c>
      <c r="B10" s="32" t="s">
        <v>119</v>
      </c>
      <c r="C10" s="32" t="s">
        <v>119</v>
      </c>
      <c r="D10" s="29" t="s">
        <v>120</v>
      </c>
      <c r="E10" s="30"/>
    </row>
    <row r="11" spans="1:6" x14ac:dyDescent="0.25">
      <c r="A11" s="27">
        <v>6</v>
      </c>
      <c r="B11" s="31" t="s">
        <v>61</v>
      </c>
      <c r="C11" s="31" t="s">
        <v>61</v>
      </c>
      <c r="D11" s="29" t="s">
        <v>126</v>
      </c>
      <c r="E11" s="30"/>
    </row>
    <row r="12" spans="1:6" x14ac:dyDescent="0.25">
      <c r="A12" s="27">
        <v>7</v>
      </c>
      <c r="B12" s="31" t="s">
        <v>61</v>
      </c>
      <c r="C12" s="31" t="s">
        <v>61</v>
      </c>
      <c r="D12" s="29" t="s">
        <v>126</v>
      </c>
      <c r="E12" s="30"/>
    </row>
    <row r="13" spans="1:6" x14ac:dyDescent="0.25">
      <c r="A13" s="27">
        <v>8</v>
      </c>
      <c r="B13" s="31" t="s">
        <v>61</v>
      </c>
      <c r="C13" s="31" t="s">
        <v>61</v>
      </c>
      <c r="D13" s="29" t="s">
        <v>126</v>
      </c>
      <c r="E13" s="30"/>
    </row>
    <row r="14" spans="1:6" x14ac:dyDescent="0.25">
      <c r="A14" s="27">
        <v>9</v>
      </c>
      <c r="B14" s="31" t="s">
        <v>61</v>
      </c>
      <c r="C14" s="31" t="s">
        <v>61</v>
      </c>
      <c r="D14" s="29" t="s">
        <v>126</v>
      </c>
      <c r="E14" s="30"/>
    </row>
    <row r="15" spans="1:6" x14ac:dyDescent="0.25">
      <c r="A15" s="27">
        <v>10</v>
      </c>
      <c r="B15" s="31" t="s">
        <v>61</v>
      </c>
      <c r="C15" s="31" t="s">
        <v>61</v>
      </c>
      <c r="D15" s="29" t="s">
        <v>126</v>
      </c>
      <c r="E15" s="30"/>
    </row>
    <row r="16" spans="1:6" x14ac:dyDescent="0.25">
      <c r="A16" s="27">
        <v>11</v>
      </c>
      <c r="B16" s="31" t="s">
        <v>61</v>
      </c>
      <c r="C16" s="31" t="s">
        <v>61</v>
      </c>
      <c r="D16" s="33" t="s">
        <v>126</v>
      </c>
      <c r="E16" s="30"/>
    </row>
    <row r="17" spans="1:6" x14ac:dyDescent="0.25">
      <c r="A17" s="27">
        <v>15</v>
      </c>
      <c r="B17" s="32" t="s">
        <v>119</v>
      </c>
      <c r="C17" s="32" t="s">
        <v>119</v>
      </c>
      <c r="D17" s="33" t="s">
        <v>120</v>
      </c>
      <c r="E17" s="30" t="s">
        <v>139</v>
      </c>
      <c r="F17" s="10" t="s">
        <v>141</v>
      </c>
    </row>
    <row r="18" spans="1:6" x14ac:dyDescent="0.25">
      <c r="A18" s="27">
        <v>16</v>
      </c>
      <c r="B18" s="32" t="s">
        <v>119</v>
      </c>
      <c r="C18" s="32" t="s">
        <v>119</v>
      </c>
      <c r="D18" s="33" t="s">
        <v>131</v>
      </c>
      <c r="E18" s="30"/>
    </row>
    <row r="19" spans="1:6" x14ac:dyDescent="0.25">
      <c r="A19" s="27">
        <v>17</v>
      </c>
      <c r="B19" s="32" t="s">
        <v>119</v>
      </c>
      <c r="C19" s="32" t="s">
        <v>119</v>
      </c>
      <c r="D19" s="33" t="s">
        <v>132</v>
      </c>
      <c r="E19" s="30"/>
    </row>
    <row r="20" spans="1:6" x14ac:dyDescent="0.25">
      <c r="A20" s="27">
        <v>18</v>
      </c>
      <c r="B20" s="32" t="s">
        <v>119</v>
      </c>
      <c r="C20" s="32" t="s">
        <v>119</v>
      </c>
      <c r="D20" s="33" t="s">
        <v>133</v>
      </c>
      <c r="E20" s="30"/>
    </row>
    <row r="21" spans="1:6" x14ac:dyDescent="0.25">
      <c r="A21" s="27">
        <v>19</v>
      </c>
      <c r="B21" s="32" t="s">
        <v>119</v>
      </c>
      <c r="C21" s="32" t="s">
        <v>119</v>
      </c>
      <c r="D21" s="33" t="s">
        <v>134</v>
      </c>
      <c r="E21" s="30"/>
    </row>
    <row r="22" spans="1:6" x14ac:dyDescent="0.25">
      <c r="A22" s="27">
        <v>21</v>
      </c>
      <c r="B22" s="32" t="s">
        <v>119</v>
      </c>
      <c r="C22" s="32" t="s">
        <v>119</v>
      </c>
      <c r="D22" s="33" t="s">
        <v>135</v>
      </c>
      <c r="E22" s="30"/>
    </row>
    <row r="23" spans="1:6" x14ac:dyDescent="0.25">
      <c r="A23" s="27">
        <v>22</v>
      </c>
      <c r="B23" s="32" t="s">
        <v>119</v>
      </c>
      <c r="C23" s="32" t="s">
        <v>119</v>
      </c>
      <c r="D23" s="33" t="s">
        <v>136</v>
      </c>
      <c r="E23" s="30"/>
    </row>
    <row r="24" spans="1:6" x14ac:dyDescent="0.25">
      <c r="A24" s="27">
        <v>23</v>
      </c>
      <c r="B24" s="32" t="s">
        <v>119</v>
      </c>
      <c r="C24" s="32" t="s">
        <v>119</v>
      </c>
      <c r="D24" s="33" t="s">
        <v>137</v>
      </c>
      <c r="E24" s="30"/>
    </row>
    <row r="25" spans="1:6" x14ac:dyDescent="0.25">
      <c r="A25" s="27">
        <v>13</v>
      </c>
      <c r="B25" s="32" t="s">
        <v>119</v>
      </c>
      <c r="C25" s="32" t="s">
        <v>119</v>
      </c>
      <c r="D25" s="33"/>
      <c r="E25" s="30" t="s">
        <v>25</v>
      </c>
    </row>
    <row r="26" spans="1:6" x14ac:dyDescent="0.25">
      <c r="A26" s="27">
        <v>12</v>
      </c>
      <c r="B26" s="28" t="s">
        <v>119</v>
      </c>
      <c r="C26" s="32" t="s">
        <v>119</v>
      </c>
      <c r="D26" s="33" t="s">
        <v>127</v>
      </c>
      <c r="E26" s="30" t="s">
        <v>26</v>
      </c>
    </row>
    <row r="27" spans="1:6" x14ac:dyDescent="0.25">
      <c r="A27" s="27">
        <v>14</v>
      </c>
      <c r="B27" s="32" t="s">
        <v>119</v>
      </c>
      <c r="C27" s="32" t="s">
        <v>119</v>
      </c>
      <c r="D27" s="33" t="s">
        <v>120</v>
      </c>
      <c r="E27" s="30" t="s">
        <v>27</v>
      </c>
    </row>
    <row r="28" spans="1:6" x14ac:dyDescent="0.25">
      <c r="A28" s="27">
        <v>27</v>
      </c>
      <c r="B28" s="32" t="s">
        <v>119</v>
      </c>
      <c r="C28" s="32" t="s">
        <v>119</v>
      </c>
      <c r="D28" s="33"/>
      <c r="E28" s="30" t="s">
        <v>28</v>
      </c>
    </row>
    <row r="29" spans="1:6" x14ac:dyDescent="0.25">
      <c r="A29" s="27">
        <v>26</v>
      </c>
      <c r="B29" s="32" t="s">
        <v>119</v>
      </c>
      <c r="C29" s="32" t="s">
        <v>119</v>
      </c>
      <c r="D29" s="33"/>
      <c r="E29" s="30" t="s">
        <v>29</v>
      </c>
    </row>
    <row r="30" spans="1:6" x14ac:dyDescent="0.25">
      <c r="A30" s="27">
        <v>25</v>
      </c>
      <c r="B30" s="32" t="s">
        <v>119</v>
      </c>
      <c r="C30" s="32" t="s">
        <v>119</v>
      </c>
      <c r="D30" s="33"/>
      <c r="E30" s="30" t="s">
        <v>30</v>
      </c>
    </row>
    <row r="31" spans="1:6" x14ac:dyDescent="0.25">
      <c r="A31" s="27">
        <v>33</v>
      </c>
      <c r="B31" s="32" t="s">
        <v>119</v>
      </c>
      <c r="C31" s="32" t="s">
        <v>119</v>
      </c>
      <c r="D31" s="33"/>
      <c r="E31" s="30" t="s">
        <v>31</v>
      </c>
    </row>
    <row r="32" spans="1:6" x14ac:dyDescent="0.25">
      <c r="A32" s="27">
        <v>32</v>
      </c>
      <c r="B32" s="32" t="s">
        <v>119</v>
      </c>
      <c r="C32" s="32" t="s">
        <v>119</v>
      </c>
      <c r="D32" s="33"/>
      <c r="E32" s="30" t="s">
        <v>32</v>
      </c>
    </row>
    <row r="33" spans="1:5" x14ac:dyDescent="0.25">
      <c r="A33" s="27">
        <v>34</v>
      </c>
      <c r="B33" s="32" t="s">
        <v>119</v>
      </c>
      <c r="C33" s="34"/>
      <c r="D33" s="35" t="s">
        <v>128</v>
      </c>
      <c r="E33" s="36" t="s">
        <v>129</v>
      </c>
    </row>
    <row r="34" spans="1:5" x14ac:dyDescent="0.25">
      <c r="A34" s="27">
        <v>35</v>
      </c>
      <c r="B34" s="32" t="s">
        <v>119</v>
      </c>
      <c r="C34" s="34"/>
      <c r="D34" s="35" t="s">
        <v>128</v>
      </c>
      <c r="E34" s="36" t="s">
        <v>130</v>
      </c>
    </row>
    <row r="35" spans="1:5" x14ac:dyDescent="0.25">
      <c r="A35" s="27">
        <v>36</v>
      </c>
      <c r="B35" s="32" t="s">
        <v>119</v>
      </c>
      <c r="C35" s="34"/>
      <c r="D35" s="35" t="s">
        <v>128</v>
      </c>
      <c r="E35" s="30"/>
    </row>
    <row r="36" spans="1:5" x14ac:dyDescent="0.25">
      <c r="A36" s="27">
        <v>39</v>
      </c>
      <c r="B36" s="32" t="s">
        <v>119</v>
      </c>
      <c r="C36" s="34"/>
      <c r="D36" s="35" t="s">
        <v>128</v>
      </c>
      <c r="E36" s="30"/>
    </row>
  </sheetData>
  <phoneticPr fontId="3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49792-3361-4E66-A023-74FD519AAEBE}">
  <dimension ref="A1:B4"/>
  <sheetViews>
    <sheetView workbookViewId="0">
      <selection activeCell="D1" sqref="D1"/>
    </sheetView>
  </sheetViews>
  <sheetFormatPr defaultRowHeight="15" x14ac:dyDescent="0.25"/>
  <cols>
    <col min="1" max="1" width="10.7109375" bestFit="1" customWidth="1"/>
  </cols>
  <sheetData>
    <row r="1" spans="1:2" x14ac:dyDescent="0.25">
      <c r="A1" s="85" t="s">
        <v>261</v>
      </c>
      <c r="B1" s="85" t="s">
        <v>259</v>
      </c>
    </row>
    <row r="2" spans="1:2" x14ac:dyDescent="0.25">
      <c r="A2" s="86">
        <v>14</v>
      </c>
      <c r="B2" t="s">
        <v>260</v>
      </c>
    </row>
    <row r="3" spans="1:2" x14ac:dyDescent="0.25">
      <c r="A3" s="86"/>
    </row>
    <row r="4" spans="1:2" x14ac:dyDescent="0.25">
      <c r="A4" s="86">
        <v>8</v>
      </c>
      <c r="B4" t="s">
        <v>258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51D32F-052C-49B4-91CF-60F5FD05FC35}">
  <dimension ref="A2:Z49"/>
  <sheetViews>
    <sheetView topLeftCell="A19" workbookViewId="0">
      <selection activeCell="O8" sqref="O8:S14"/>
    </sheetView>
  </sheetViews>
  <sheetFormatPr defaultRowHeight="15" x14ac:dyDescent="0.25"/>
  <cols>
    <col min="1" max="2" width="6.7109375" style="6" customWidth="1"/>
    <col min="3" max="3" width="18" style="4" bestFit="1" customWidth="1"/>
    <col min="4" max="4" width="18.5703125" style="4" bestFit="1" customWidth="1"/>
    <col min="5" max="5" width="10.28515625" style="1" customWidth="1"/>
    <col min="6" max="6" width="9" style="1" customWidth="1"/>
    <col min="7" max="9" width="6" style="1" customWidth="1"/>
    <col min="10" max="12" width="5.5703125" style="1" customWidth="1"/>
    <col min="13" max="14" width="6.140625" style="1" customWidth="1"/>
    <col min="15" max="15" width="20.140625" style="1" bestFit="1" customWidth="1"/>
    <col min="16" max="16" width="11" style="19" customWidth="1"/>
    <col min="17" max="19" width="5.28515625" style="19" customWidth="1"/>
    <col min="20" max="20" width="8.28515625" style="1" customWidth="1"/>
    <col min="21" max="23" width="5.28515625" style="1" customWidth="1"/>
    <col min="24" max="16384" width="9.140625" style="1"/>
  </cols>
  <sheetData>
    <row r="2" spans="1:26" ht="28.5" x14ac:dyDescent="0.25">
      <c r="A2" s="5" t="s">
        <v>14</v>
      </c>
      <c r="B2" s="5" t="s">
        <v>187</v>
      </c>
      <c r="C2" s="3" t="s">
        <v>0</v>
      </c>
      <c r="D2" s="3" t="s">
        <v>1</v>
      </c>
      <c r="E2" s="2"/>
      <c r="F2" s="2" t="s">
        <v>8</v>
      </c>
      <c r="G2" s="2"/>
    </row>
    <row r="3" spans="1:26" x14ac:dyDescent="0.25">
      <c r="A3" s="7">
        <v>320</v>
      </c>
      <c r="B3" s="7" t="s">
        <v>2</v>
      </c>
      <c r="C3" s="8" t="s">
        <v>5</v>
      </c>
      <c r="D3" s="8" t="s">
        <v>6</v>
      </c>
      <c r="F3" s="2">
        <v>7</v>
      </c>
      <c r="G3" s="2">
        <v>6</v>
      </c>
      <c r="H3" s="2">
        <v>5</v>
      </c>
      <c r="I3" s="2">
        <v>4</v>
      </c>
      <c r="J3" s="2">
        <v>3</v>
      </c>
      <c r="K3" s="2">
        <v>2</v>
      </c>
      <c r="L3" s="2">
        <v>1</v>
      </c>
      <c r="M3" s="2">
        <v>0</v>
      </c>
      <c r="N3" s="2"/>
    </row>
    <row r="4" spans="1:26" x14ac:dyDescent="0.25">
      <c r="A4" s="7">
        <v>321</v>
      </c>
      <c r="B4" s="7" t="s">
        <v>3</v>
      </c>
      <c r="C4" s="8" t="s">
        <v>7</v>
      </c>
      <c r="D4" s="8" t="s">
        <v>186</v>
      </c>
      <c r="F4" s="2"/>
      <c r="G4" s="2"/>
      <c r="H4" s="2"/>
      <c r="I4" s="2"/>
      <c r="J4" s="2" t="s">
        <v>9</v>
      </c>
      <c r="K4" s="2" t="s">
        <v>10</v>
      </c>
      <c r="L4" s="2" t="s">
        <v>11</v>
      </c>
      <c r="M4" s="2" t="s">
        <v>12</v>
      </c>
      <c r="N4" s="2"/>
    </row>
    <row r="5" spans="1:26" ht="30" x14ac:dyDescent="0.25">
      <c r="A5" s="7">
        <v>322</v>
      </c>
      <c r="B5" s="7" t="s">
        <v>4</v>
      </c>
      <c r="C5" s="9" t="s">
        <v>186</v>
      </c>
      <c r="D5" s="8" t="s">
        <v>13</v>
      </c>
      <c r="F5" s="2"/>
      <c r="G5" s="2"/>
      <c r="H5" s="2"/>
      <c r="I5" s="2"/>
      <c r="J5" s="2"/>
      <c r="K5" s="2"/>
      <c r="L5" s="2"/>
      <c r="M5" s="2"/>
      <c r="N5" s="2"/>
    </row>
    <row r="6" spans="1:26" x14ac:dyDescent="0.25">
      <c r="F6" s="2"/>
      <c r="G6" s="100">
        <v>1</v>
      </c>
      <c r="H6" s="101"/>
      <c r="I6" s="101"/>
      <c r="J6" s="100">
        <v>0</v>
      </c>
      <c r="K6" s="101"/>
      <c r="L6" s="101"/>
      <c r="M6" s="2"/>
      <c r="N6" s="2"/>
      <c r="X6" s="2" t="s">
        <v>65</v>
      </c>
    </row>
    <row r="7" spans="1:26" ht="15.75" thickBot="1" x14ac:dyDescent="0.3">
      <c r="F7" s="1" t="s">
        <v>9</v>
      </c>
      <c r="G7" s="98" t="s">
        <v>39</v>
      </c>
      <c r="H7" s="99"/>
      <c r="I7" s="99"/>
      <c r="J7" s="98" t="s">
        <v>38</v>
      </c>
      <c r="K7" s="99"/>
      <c r="L7" s="99"/>
      <c r="X7" s="1" t="s">
        <v>66</v>
      </c>
      <c r="Y7" s="1" t="s">
        <v>68</v>
      </c>
      <c r="Z7" s="1" t="s">
        <v>70</v>
      </c>
    </row>
    <row r="8" spans="1:26" ht="15.75" thickBot="1" x14ac:dyDescent="0.3">
      <c r="F8" s="1" t="s">
        <v>10</v>
      </c>
      <c r="G8" s="98" t="s">
        <v>40</v>
      </c>
      <c r="H8" s="99"/>
      <c r="I8" s="99"/>
      <c r="J8" s="98" t="s">
        <v>41</v>
      </c>
      <c r="K8" s="99"/>
      <c r="L8" s="99"/>
      <c r="O8" s="17"/>
      <c r="P8" s="95" t="s">
        <v>59</v>
      </c>
      <c r="Q8" s="96"/>
      <c r="R8" s="1"/>
      <c r="S8" s="1"/>
      <c r="Y8" s="1" t="s">
        <v>69</v>
      </c>
      <c r="Z8" s="1" t="s">
        <v>71</v>
      </c>
    </row>
    <row r="9" spans="1:26" x14ac:dyDescent="0.25">
      <c r="F9" s="1" t="s">
        <v>11</v>
      </c>
      <c r="G9" s="98" t="s">
        <v>56</v>
      </c>
      <c r="H9" s="99"/>
      <c r="I9" s="99"/>
      <c r="J9" s="98" t="s">
        <v>57</v>
      </c>
      <c r="K9" s="99"/>
      <c r="L9" s="99"/>
      <c r="O9" s="58" t="s">
        <v>64</v>
      </c>
      <c r="P9" s="59">
        <v>1</v>
      </c>
      <c r="Q9" s="59">
        <v>0</v>
      </c>
      <c r="R9" s="41"/>
      <c r="S9" s="54" t="s">
        <v>144</v>
      </c>
      <c r="X9" s="1" t="s">
        <v>67</v>
      </c>
      <c r="Y9" s="1" t="s">
        <v>68</v>
      </c>
      <c r="Z9" s="1" t="s">
        <v>72</v>
      </c>
    </row>
    <row r="10" spans="1:26" x14ac:dyDescent="0.25">
      <c r="F10" s="1" t="s">
        <v>12</v>
      </c>
      <c r="G10" s="98" t="s">
        <v>81</v>
      </c>
      <c r="H10" s="99"/>
      <c r="I10" s="99"/>
      <c r="J10" s="98" t="s">
        <v>82</v>
      </c>
      <c r="K10" s="99"/>
      <c r="L10" s="99"/>
      <c r="O10" s="42" t="s">
        <v>60</v>
      </c>
      <c r="P10" s="43">
        <v>0</v>
      </c>
      <c r="Q10" s="43">
        <v>0</v>
      </c>
      <c r="R10" s="44"/>
      <c r="S10" s="45">
        <v>0</v>
      </c>
      <c r="Y10" s="1" t="s">
        <v>69</v>
      </c>
      <c r="Z10" s="1" t="s">
        <v>73</v>
      </c>
    </row>
    <row r="11" spans="1:26" x14ac:dyDescent="0.25">
      <c r="O11" s="46" t="s">
        <v>148</v>
      </c>
      <c r="P11" s="43">
        <v>0</v>
      </c>
      <c r="Q11" s="43">
        <v>1</v>
      </c>
      <c r="R11" s="44"/>
      <c r="S11" s="45">
        <v>1</v>
      </c>
      <c r="X11" s="1" t="s">
        <v>64</v>
      </c>
      <c r="Y11" s="1" t="s">
        <v>68</v>
      </c>
      <c r="Z11" s="1" t="s">
        <v>74</v>
      </c>
    </row>
    <row r="12" spans="1:26" x14ac:dyDescent="0.25">
      <c r="B12" s="15" t="s">
        <v>58</v>
      </c>
      <c r="E12" s="20"/>
      <c r="O12" s="47" t="s">
        <v>149</v>
      </c>
      <c r="P12" s="43">
        <v>1</v>
      </c>
      <c r="Q12" s="43">
        <v>0</v>
      </c>
      <c r="R12" s="44"/>
      <c r="S12" s="45">
        <v>2</v>
      </c>
    </row>
    <row r="13" spans="1:26" ht="15.75" thickBot="1" x14ac:dyDescent="0.3">
      <c r="C13" s="3" t="s">
        <v>54</v>
      </c>
      <c r="D13" s="3" t="s">
        <v>55</v>
      </c>
      <c r="E13" s="21" t="s">
        <v>64</v>
      </c>
      <c r="O13" s="48" t="s">
        <v>39</v>
      </c>
      <c r="P13" s="49">
        <v>1</v>
      </c>
      <c r="Q13" s="49">
        <v>1</v>
      </c>
      <c r="R13" s="50"/>
      <c r="S13" s="51">
        <v>3</v>
      </c>
    </row>
    <row r="14" spans="1:26" x14ac:dyDescent="0.25">
      <c r="C14" s="4" t="s">
        <v>150</v>
      </c>
      <c r="E14" s="52">
        <v>0</v>
      </c>
      <c r="O14" s="17"/>
    </row>
    <row r="15" spans="1:26" ht="45" x14ac:dyDescent="0.25">
      <c r="C15" s="4" t="s">
        <v>151</v>
      </c>
      <c r="D15" s="1" t="s">
        <v>160</v>
      </c>
      <c r="E15" s="52">
        <v>2</v>
      </c>
      <c r="O15" s="18"/>
    </row>
    <row r="16" spans="1:26" x14ac:dyDescent="0.25">
      <c r="C16" s="4" t="s">
        <v>153</v>
      </c>
      <c r="D16" s="1"/>
      <c r="E16" s="53">
        <v>2</v>
      </c>
      <c r="O16" s="17"/>
    </row>
    <row r="17" spans="1:17" ht="30" x14ac:dyDescent="0.25">
      <c r="C17" s="4" t="s">
        <v>62</v>
      </c>
      <c r="D17" s="1" t="s">
        <v>152</v>
      </c>
      <c r="E17" s="52"/>
      <c r="O17" s="2" t="s">
        <v>41</v>
      </c>
      <c r="P17" s="16" t="s">
        <v>188</v>
      </c>
      <c r="Q17" s="16" t="s">
        <v>78</v>
      </c>
    </row>
    <row r="18" spans="1:17" x14ac:dyDescent="0.25">
      <c r="D18" s="4" t="s">
        <v>63</v>
      </c>
      <c r="E18" s="52">
        <v>3</v>
      </c>
      <c r="N18" s="1">
        <v>0</v>
      </c>
      <c r="O18" s="1" t="s">
        <v>76</v>
      </c>
      <c r="P18" s="19" t="s">
        <v>75</v>
      </c>
      <c r="Q18" s="16" t="s">
        <v>80</v>
      </c>
    </row>
    <row r="19" spans="1:17" ht="30" x14ac:dyDescent="0.25">
      <c r="D19" s="4" t="s">
        <v>154</v>
      </c>
      <c r="E19" s="52">
        <v>2</v>
      </c>
      <c r="N19" s="1">
        <v>1</v>
      </c>
      <c r="O19" s="1" t="s">
        <v>77</v>
      </c>
      <c r="P19" s="19" t="s">
        <v>79</v>
      </c>
    </row>
    <row r="20" spans="1:17" ht="45" x14ac:dyDescent="0.25">
      <c r="D20" s="4" t="s">
        <v>155</v>
      </c>
      <c r="E20" s="52"/>
      <c r="F20" s="52">
        <v>1</v>
      </c>
      <c r="G20" s="52">
        <v>2</v>
      </c>
      <c r="N20" s="1">
        <v>2</v>
      </c>
      <c r="O20" s="1" t="s">
        <v>83</v>
      </c>
      <c r="P20" s="19">
        <v>0</v>
      </c>
    </row>
    <row r="21" spans="1:17" x14ac:dyDescent="0.25">
      <c r="A21" s="6">
        <v>1</v>
      </c>
      <c r="B21" s="40" t="s">
        <v>156</v>
      </c>
      <c r="E21" s="52"/>
      <c r="N21" s="1">
        <v>3</v>
      </c>
      <c r="O21" s="1" t="s">
        <v>84</v>
      </c>
      <c r="P21" s="19">
        <v>1</v>
      </c>
    </row>
    <row r="22" spans="1:17" x14ac:dyDescent="0.25">
      <c r="D22" s="4" t="s">
        <v>63</v>
      </c>
      <c r="E22" s="52">
        <v>2</v>
      </c>
    </row>
    <row r="23" spans="1:17" x14ac:dyDescent="0.25">
      <c r="C23" s="4" t="s">
        <v>157</v>
      </c>
      <c r="D23" s="1" t="s">
        <v>152</v>
      </c>
      <c r="E23" s="52"/>
    </row>
    <row r="24" spans="1:17" x14ac:dyDescent="0.25">
      <c r="D24" s="4" t="s">
        <v>63</v>
      </c>
      <c r="E24" s="52">
        <v>3</v>
      </c>
    </row>
    <row r="25" spans="1:17" ht="30" x14ac:dyDescent="0.25">
      <c r="C25" s="4" t="s">
        <v>157</v>
      </c>
      <c r="D25" s="4" t="s">
        <v>154</v>
      </c>
      <c r="E25" s="52">
        <v>2</v>
      </c>
    </row>
    <row r="26" spans="1:17" x14ac:dyDescent="0.25">
      <c r="C26" s="4" t="s">
        <v>158</v>
      </c>
      <c r="E26" s="52"/>
    </row>
    <row r="27" spans="1:17" x14ac:dyDescent="0.25">
      <c r="D27" s="4" t="s">
        <v>63</v>
      </c>
      <c r="E27" s="52">
        <v>0</v>
      </c>
    </row>
    <row r="28" spans="1:17" x14ac:dyDescent="0.25">
      <c r="E28" s="52"/>
    </row>
    <row r="29" spans="1:17" x14ac:dyDescent="0.25">
      <c r="A29" s="6">
        <v>1</v>
      </c>
      <c r="B29" s="40" t="s">
        <v>159</v>
      </c>
      <c r="E29" s="52"/>
    </row>
    <row r="30" spans="1:17" x14ac:dyDescent="0.25">
      <c r="C30" s="4" t="s">
        <v>157</v>
      </c>
      <c r="D30" s="4" t="s">
        <v>63</v>
      </c>
      <c r="E30" s="52">
        <v>2</v>
      </c>
    </row>
    <row r="31" spans="1:17" x14ac:dyDescent="0.25">
      <c r="D31" s="1" t="s">
        <v>152</v>
      </c>
      <c r="E31" s="52"/>
    </row>
    <row r="32" spans="1:17" x14ac:dyDescent="0.25">
      <c r="D32" s="4" t="s">
        <v>63</v>
      </c>
      <c r="E32" s="52">
        <v>3</v>
      </c>
    </row>
    <row r="33" spans="3:21" ht="30" x14ac:dyDescent="0.25">
      <c r="C33" s="4" t="s">
        <v>157</v>
      </c>
      <c r="D33" s="4" t="s">
        <v>154</v>
      </c>
      <c r="E33" s="52">
        <v>2</v>
      </c>
    </row>
    <row r="34" spans="3:21" x14ac:dyDescent="0.25">
      <c r="C34" s="4" t="s">
        <v>158</v>
      </c>
      <c r="E34" s="52"/>
    </row>
    <row r="35" spans="3:21" x14ac:dyDescent="0.25">
      <c r="D35" s="4" t="s">
        <v>63</v>
      </c>
      <c r="E35" s="52">
        <v>0</v>
      </c>
    </row>
    <row r="36" spans="3:21" x14ac:dyDescent="0.25">
      <c r="E36" s="52"/>
    </row>
    <row r="37" spans="3:21" x14ac:dyDescent="0.25">
      <c r="C37" s="1" t="s">
        <v>190</v>
      </c>
      <c r="E37" s="52"/>
    </row>
    <row r="38" spans="3:21" x14ac:dyDescent="0.25">
      <c r="C38" s="1" t="s">
        <v>189</v>
      </c>
      <c r="E38" s="52"/>
    </row>
    <row r="39" spans="3:21" x14ac:dyDescent="0.25">
      <c r="C39" s="1"/>
      <c r="E39" s="52"/>
    </row>
    <row r="40" spans="3:21" x14ac:dyDescent="0.25">
      <c r="C40" s="3" t="s">
        <v>41</v>
      </c>
      <c r="D40" s="3"/>
      <c r="E40" s="3" t="s">
        <v>170</v>
      </c>
      <c r="F40" s="60" t="s">
        <v>191</v>
      </c>
      <c r="G40" s="2" t="s">
        <v>174</v>
      </c>
      <c r="H40" s="2" t="s">
        <v>175</v>
      </c>
      <c r="I40" s="2" t="s">
        <v>176</v>
      </c>
      <c r="J40" s="2" t="s">
        <v>78</v>
      </c>
      <c r="K40" s="2"/>
      <c r="T40" s="2" t="s">
        <v>174</v>
      </c>
      <c r="U40" s="1" t="s">
        <v>77</v>
      </c>
    </row>
    <row r="41" spans="3:21" x14ac:dyDescent="0.25">
      <c r="C41" s="1" t="s">
        <v>171</v>
      </c>
      <c r="E41" s="52">
        <v>3</v>
      </c>
      <c r="F41" s="6">
        <v>1</v>
      </c>
      <c r="G41" s="1" t="s">
        <v>182</v>
      </c>
      <c r="J41" s="1" t="s">
        <v>193</v>
      </c>
      <c r="T41" s="2" t="s">
        <v>175</v>
      </c>
      <c r="U41" s="1" t="s">
        <v>83</v>
      </c>
    </row>
    <row r="42" spans="3:21" x14ac:dyDescent="0.25">
      <c r="C42" s="4" t="s">
        <v>172</v>
      </c>
      <c r="E42" s="52">
        <v>8</v>
      </c>
      <c r="F42" s="6">
        <v>4</v>
      </c>
      <c r="G42" s="1" t="s">
        <v>180</v>
      </c>
      <c r="H42" s="1" t="s">
        <v>181</v>
      </c>
      <c r="I42" s="1" t="s">
        <v>182</v>
      </c>
      <c r="J42" s="1" t="s">
        <v>184</v>
      </c>
      <c r="T42" s="2" t="s">
        <v>176</v>
      </c>
      <c r="U42" s="1" t="s">
        <v>177</v>
      </c>
    </row>
    <row r="43" spans="3:21" x14ac:dyDescent="0.25">
      <c r="C43" s="4" t="s">
        <v>173</v>
      </c>
      <c r="E43" s="52">
        <v>10</v>
      </c>
      <c r="F43" s="6">
        <v>4</v>
      </c>
      <c r="G43" s="1" t="s">
        <v>180</v>
      </c>
      <c r="H43" s="1" t="s">
        <v>181</v>
      </c>
      <c r="I43" s="1" t="s">
        <v>182</v>
      </c>
      <c r="J43" s="1" t="s">
        <v>185</v>
      </c>
    </row>
    <row r="44" spans="3:21" x14ac:dyDescent="0.25">
      <c r="C44" s="4" t="s">
        <v>183</v>
      </c>
      <c r="E44" s="1">
        <v>11</v>
      </c>
      <c r="F44" s="6">
        <v>3</v>
      </c>
      <c r="G44" s="1" t="s">
        <v>180</v>
      </c>
      <c r="H44" s="1" t="s">
        <v>181</v>
      </c>
      <c r="J44" s="1" t="s">
        <v>192</v>
      </c>
    </row>
    <row r="45" spans="3:21" x14ac:dyDescent="0.25">
      <c r="F45" s="6"/>
    </row>
    <row r="46" spans="3:21" x14ac:dyDescent="0.25">
      <c r="F46" s="6"/>
    </row>
    <row r="47" spans="3:21" x14ac:dyDescent="0.25">
      <c r="F47" s="6"/>
    </row>
    <row r="48" spans="3:21" x14ac:dyDescent="0.25">
      <c r="C48" s="4" t="s">
        <v>178</v>
      </c>
      <c r="E48" s="1">
        <v>20</v>
      </c>
      <c r="F48" s="6"/>
    </row>
    <row r="49" spans="3:6" x14ac:dyDescent="0.25">
      <c r="C49" s="4" t="s">
        <v>179</v>
      </c>
      <c r="E49" s="1">
        <v>21</v>
      </c>
      <c r="F49" s="6"/>
    </row>
  </sheetData>
  <mergeCells count="11">
    <mergeCell ref="G6:I6"/>
    <mergeCell ref="J6:L6"/>
    <mergeCell ref="J7:L7"/>
    <mergeCell ref="G8:I8"/>
    <mergeCell ref="J8:L8"/>
    <mergeCell ref="P8:Q8"/>
    <mergeCell ref="J9:L9"/>
    <mergeCell ref="G7:I7"/>
    <mergeCell ref="G9:I9"/>
    <mergeCell ref="G10:I10"/>
    <mergeCell ref="J10:L10"/>
  </mergeCells>
  <phoneticPr fontId="3" type="noConversion"/>
  <pageMargins left="0.25" right="0.25" top="0.75" bottom="0.75" header="0.3" footer="0.3"/>
  <pageSetup orientation="portrait" r:id="rId1"/>
  <colBreaks count="1" manualBreakCount="1">
    <brk id="13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953BE-283E-447B-901F-738677242859}">
  <dimension ref="A1:C12"/>
  <sheetViews>
    <sheetView workbookViewId="0">
      <selection activeCell="C3" sqref="C3"/>
    </sheetView>
  </sheetViews>
  <sheetFormatPr defaultRowHeight="15" x14ac:dyDescent="0.25"/>
  <cols>
    <col min="1" max="1" width="21.7109375" style="10" bestFit="1" customWidth="1"/>
    <col min="2" max="2" width="21.140625" style="11" customWidth="1"/>
    <col min="3" max="3" width="9.140625" style="11"/>
    <col min="4" max="16384" width="9.140625" style="10"/>
  </cols>
  <sheetData>
    <row r="1" spans="1:3" x14ac:dyDescent="0.25">
      <c r="A1" s="10" t="s">
        <v>53</v>
      </c>
    </row>
    <row r="2" spans="1:3" s="13" customFormat="1" ht="14.25" x14ac:dyDescent="0.2">
      <c r="A2" s="13" t="s">
        <v>42</v>
      </c>
      <c r="B2" s="14" t="s">
        <v>43</v>
      </c>
      <c r="C2" s="14" t="s">
        <v>44</v>
      </c>
    </row>
    <row r="3" spans="1:3" x14ac:dyDescent="0.25">
      <c r="A3" s="10" t="s">
        <v>45</v>
      </c>
      <c r="B3" s="11">
        <v>8</v>
      </c>
      <c r="C3" s="11">
        <f>1/B3*1000</f>
        <v>125</v>
      </c>
    </row>
    <row r="4" spans="1:3" x14ac:dyDescent="0.25">
      <c r="A4" s="10" t="s">
        <v>46</v>
      </c>
      <c r="C4" s="11">
        <v>312.7</v>
      </c>
    </row>
    <row r="5" spans="1:3" x14ac:dyDescent="0.25">
      <c r="A5" s="10" t="s">
        <v>47</v>
      </c>
      <c r="C5" s="11">
        <v>2906.2</v>
      </c>
    </row>
    <row r="6" spans="1:3" x14ac:dyDescent="0.25">
      <c r="A6" s="10" t="s">
        <v>48</v>
      </c>
      <c r="C6" s="11">
        <v>156.19999999999999</v>
      </c>
    </row>
    <row r="7" spans="1:3" x14ac:dyDescent="0.25">
      <c r="A7" s="10" t="s">
        <v>49</v>
      </c>
      <c r="C7" s="11">
        <v>3875</v>
      </c>
    </row>
    <row r="8" spans="1:3" x14ac:dyDescent="0.25">
      <c r="A8" s="10" t="s">
        <v>50</v>
      </c>
      <c r="C8" s="11">
        <v>531.25</v>
      </c>
    </row>
    <row r="9" spans="1:3" x14ac:dyDescent="0.25">
      <c r="A9" s="10" t="s">
        <v>51</v>
      </c>
      <c r="C9" s="11">
        <v>812.5</v>
      </c>
    </row>
    <row r="12" spans="1:3" x14ac:dyDescent="0.25">
      <c r="A12" s="10" t="s">
        <v>52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1AD065-09D6-4E30-BC30-53C37491F725}">
  <dimension ref="A1:B16"/>
  <sheetViews>
    <sheetView workbookViewId="0">
      <selection activeCell="B16" sqref="B16"/>
    </sheetView>
  </sheetViews>
  <sheetFormatPr defaultRowHeight="15" x14ac:dyDescent="0.25"/>
  <sheetData>
    <row r="1" spans="1:2" x14ac:dyDescent="0.25">
      <c r="A1" t="s">
        <v>24</v>
      </c>
    </row>
    <row r="3" spans="1:2" x14ac:dyDescent="0.25">
      <c r="A3">
        <v>1</v>
      </c>
      <c r="B3" t="s">
        <v>25</v>
      </c>
    </row>
    <row r="4" spans="1:2" x14ac:dyDescent="0.25">
      <c r="A4">
        <v>2</v>
      </c>
      <c r="B4" t="s">
        <v>26</v>
      </c>
    </row>
    <row r="5" spans="1:2" x14ac:dyDescent="0.25">
      <c r="A5">
        <v>3</v>
      </c>
      <c r="B5" t="s">
        <v>27</v>
      </c>
    </row>
    <row r="6" spans="1:2" x14ac:dyDescent="0.25">
      <c r="A6">
        <v>4</v>
      </c>
      <c r="B6" t="s">
        <v>28</v>
      </c>
    </row>
    <row r="7" spans="1:2" x14ac:dyDescent="0.25">
      <c r="A7">
        <v>5</v>
      </c>
      <c r="B7" t="s">
        <v>29</v>
      </c>
    </row>
    <row r="8" spans="1:2" x14ac:dyDescent="0.25">
      <c r="A8">
        <v>6</v>
      </c>
      <c r="B8" t="s">
        <v>30</v>
      </c>
    </row>
    <row r="9" spans="1:2" x14ac:dyDescent="0.25">
      <c r="A9">
        <v>7</v>
      </c>
      <c r="B9" t="s">
        <v>31</v>
      </c>
    </row>
    <row r="10" spans="1:2" x14ac:dyDescent="0.25">
      <c r="A10">
        <v>8</v>
      </c>
      <c r="B10" t="s">
        <v>32</v>
      </c>
    </row>
    <row r="11" spans="1:2" x14ac:dyDescent="0.25">
      <c r="A11">
        <v>9</v>
      </c>
      <c r="B11" t="s">
        <v>33</v>
      </c>
    </row>
    <row r="12" spans="1:2" x14ac:dyDescent="0.25">
      <c r="A12">
        <v>10</v>
      </c>
      <c r="B12" t="s">
        <v>34</v>
      </c>
    </row>
    <row r="13" spans="1:2" x14ac:dyDescent="0.25">
      <c r="A13">
        <v>11</v>
      </c>
      <c r="B13" t="s">
        <v>35</v>
      </c>
    </row>
    <row r="14" spans="1:2" x14ac:dyDescent="0.25">
      <c r="A14">
        <v>12</v>
      </c>
      <c r="B14" t="s">
        <v>36</v>
      </c>
    </row>
    <row r="15" spans="1:2" x14ac:dyDescent="0.25">
      <c r="A15">
        <v>13</v>
      </c>
      <c r="B15" t="s">
        <v>37</v>
      </c>
    </row>
    <row r="16" spans="1:2" x14ac:dyDescent="0.25">
      <c r="A16">
        <v>14</v>
      </c>
    </row>
  </sheetData>
  <phoneticPr fontId="3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4476A-77A4-4787-9A72-750F9A8F2315}">
  <dimension ref="A1:L10"/>
  <sheetViews>
    <sheetView workbookViewId="0">
      <selection activeCell="B10" sqref="B10"/>
    </sheetView>
  </sheetViews>
  <sheetFormatPr defaultRowHeight="15" x14ac:dyDescent="0.25"/>
  <cols>
    <col min="1" max="1" width="21.140625" style="10" customWidth="1"/>
    <col min="2" max="2" width="10.140625" style="10" bestFit="1" customWidth="1"/>
    <col min="3" max="16384" width="9.140625" style="10"/>
  </cols>
  <sheetData>
    <row r="1" spans="1:12" x14ac:dyDescent="0.25">
      <c r="A1" t="s">
        <v>15</v>
      </c>
      <c r="E1" t="s">
        <v>16</v>
      </c>
      <c r="K1" s="10" t="s">
        <v>17</v>
      </c>
    </row>
    <row r="2" spans="1:12" x14ac:dyDescent="0.25">
      <c r="A2"/>
      <c r="E2"/>
    </row>
    <row r="3" spans="1:12" x14ac:dyDescent="0.25">
      <c r="A3" s="10" t="s">
        <v>18</v>
      </c>
      <c r="B3" s="11">
        <f>1.25*(1+B5/B6)</f>
        <v>3.125</v>
      </c>
    </row>
    <row r="4" spans="1:12" x14ac:dyDescent="0.25">
      <c r="A4" s="10" t="s">
        <v>19</v>
      </c>
      <c r="B4" s="10">
        <v>5</v>
      </c>
    </row>
    <row r="5" spans="1:12" x14ac:dyDescent="0.25">
      <c r="A5" s="10" t="s">
        <v>227</v>
      </c>
      <c r="B5" s="10">
        <v>600</v>
      </c>
    </row>
    <row r="6" spans="1:12" x14ac:dyDescent="0.25">
      <c r="A6" s="10" t="s">
        <v>228</v>
      </c>
      <c r="B6" s="10">
        <v>400</v>
      </c>
    </row>
    <row r="7" spans="1:12" x14ac:dyDescent="0.25">
      <c r="A7" s="10" t="s">
        <v>20</v>
      </c>
    </row>
    <row r="8" spans="1:12" x14ac:dyDescent="0.25">
      <c r="A8" s="10" t="s">
        <v>21</v>
      </c>
      <c r="B8" s="10">
        <v>3.3</v>
      </c>
      <c r="L8"/>
    </row>
    <row r="10" spans="1:12" x14ac:dyDescent="0.25">
      <c r="A10" s="10" t="s">
        <v>22</v>
      </c>
      <c r="B10" s="12">
        <f>B8/(B5+B6)*1000000</f>
        <v>3300</v>
      </c>
      <c r="C10" s="10" t="s">
        <v>23</v>
      </c>
      <c r="K10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2</vt:i4>
      </vt:variant>
    </vt:vector>
  </HeadingPairs>
  <TitlesOfParts>
    <vt:vector size="13" baseType="lpstr">
      <vt:lpstr>Cmd Summary</vt:lpstr>
      <vt:lpstr>Code</vt:lpstr>
      <vt:lpstr>Sheet2</vt:lpstr>
      <vt:lpstr>ESP32 Pins</vt:lpstr>
      <vt:lpstr>PCB Notes</vt:lpstr>
      <vt:lpstr>Commands</vt:lpstr>
      <vt:lpstr>Timing</vt:lpstr>
      <vt:lpstr>Breadboard</vt:lpstr>
      <vt:lpstr>LM317T</vt:lpstr>
      <vt:lpstr>573 245 </vt:lpstr>
      <vt:lpstr>Sheet1</vt:lpstr>
      <vt:lpstr>'Cmd Summary'!Print_Area</vt:lpstr>
      <vt:lpstr>Commands!Print_Area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Darrell Pelan</dc:creator>
  <cp:lastModifiedBy>Darrell Pelan</cp:lastModifiedBy>
  <cp:lastPrinted>2022-04-24T21:34:54Z</cp:lastPrinted>
  <dcterms:created xsi:type="dcterms:W3CDTF">2022-01-24T03:31:17Z</dcterms:created>
  <dcterms:modified xsi:type="dcterms:W3CDTF">2022-05-16T03:37:31Z</dcterms:modified>
</cp:coreProperties>
</file>