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arre\Downloads\"/>
    </mc:Choice>
  </mc:AlternateContent>
  <xr:revisionPtr revIDLastSave="0" documentId="8_{B3DBFD7C-5745-4CCC-A786-D88A6566863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ond Data" sheetId="2" r:id="rId1"/>
    <sheet name="Close Price" sheetId="1" r:id="rId2"/>
    <sheet name="DATA AND CALCULATIONS" sheetId="4" r:id="rId3"/>
    <sheet name="Rough work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3" l="1"/>
  <c r="AE69" i="3"/>
  <c r="AE68" i="3"/>
  <c r="AE67" i="3"/>
  <c r="AE66" i="3"/>
  <c r="AE65" i="3"/>
  <c r="AE64" i="3"/>
  <c r="AE63" i="3"/>
  <c r="AE62" i="3"/>
  <c r="AE61" i="3"/>
  <c r="AB69" i="3"/>
  <c r="AB68" i="3"/>
  <c r="AB67" i="3"/>
  <c r="AB66" i="3"/>
  <c r="AB65" i="3"/>
  <c r="AB64" i="3"/>
  <c r="AB63" i="3"/>
  <c r="AB62" i="3"/>
  <c r="AB61" i="3"/>
  <c r="Y69" i="3"/>
  <c r="Y68" i="3"/>
  <c r="Y67" i="3"/>
  <c r="Y66" i="3"/>
  <c r="Y65" i="3"/>
  <c r="Y64" i="3"/>
  <c r="Y63" i="3"/>
  <c r="Y62" i="3"/>
  <c r="Y61" i="3"/>
  <c r="V69" i="3"/>
  <c r="V68" i="3"/>
  <c r="V67" i="3"/>
  <c r="V66" i="3"/>
  <c r="V65" i="3"/>
  <c r="V64" i="3"/>
  <c r="V63" i="3"/>
  <c r="V62" i="3"/>
  <c r="V61" i="3"/>
  <c r="S69" i="3"/>
  <c r="S68" i="3"/>
  <c r="S67" i="3"/>
  <c r="S66" i="3"/>
  <c r="S65" i="3"/>
  <c r="S64" i="3"/>
  <c r="S63" i="3"/>
  <c r="S62" i="3"/>
  <c r="S61" i="3"/>
  <c r="P69" i="3"/>
  <c r="P68" i="3"/>
  <c r="P67" i="3"/>
  <c r="P66" i="3"/>
  <c r="P65" i="3"/>
  <c r="P64" i="3"/>
  <c r="P63" i="3"/>
  <c r="P62" i="3"/>
  <c r="P61" i="3"/>
  <c r="M69" i="3"/>
  <c r="M68" i="3"/>
  <c r="M67" i="3"/>
  <c r="M66" i="3"/>
  <c r="M65" i="3"/>
  <c r="M64" i="3"/>
  <c r="M63" i="3"/>
  <c r="M62" i="3"/>
  <c r="M61" i="3"/>
  <c r="J69" i="3"/>
  <c r="J68" i="3"/>
  <c r="J67" i="3"/>
  <c r="J66" i="3"/>
  <c r="J65" i="3"/>
  <c r="J64" i="3"/>
  <c r="J63" i="3"/>
  <c r="J62" i="3"/>
  <c r="J61" i="3"/>
  <c r="G69" i="3"/>
  <c r="G68" i="3"/>
  <c r="G67" i="3"/>
  <c r="G66" i="3"/>
  <c r="G65" i="3"/>
  <c r="G64" i="3"/>
  <c r="G63" i="3"/>
  <c r="G62" i="3"/>
  <c r="G61" i="3"/>
  <c r="D63" i="3"/>
  <c r="D64" i="3"/>
  <c r="D65" i="3"/>
  <c r="D66" i="3"/>
  <c r="D67" i="3"/>
  <c r="D68" i="3"/>
  <c r="D69" i="3"/>
  <c r="D62" i="3"/>
  <c r="D61" i="3"/>
  <c r="AD60" i="3"/>
  <c r="AA60" i="3"/>
  <c r="X60" i="3"/>
  <c r="U60" i="3"/>
  <c r="R60" i="3"/>
  <c r="O60" i="3"/>
  <c r="L60" i="3"/>
  <c r="I60" i="3"/>
  <c r="F60" i="3"/>
  <c r="B73" i="3"/>
  <c r="C60" i="3"/>
  <c r="Q2" i="3"/>
  <c r="Q4" i="3"/>
  <c r="Q5" i="3"/>
  <c r="Q6" i="3"/>
  <c r="Q7" i="3"/>
  <c r="Q8" i="3"/>
  <c r="Q9" i="3"/>
  <c r="Q10" i="3"/>
  <c r="Q11" i="3"/>
  <c r="E4" i="3"/>
  <c r="E5" i="3"/>
  <c r="E6" i="3"/>
  <c r="E7" i="3"/>
  <c r="E8" i="3"/>
  <c r="E9" i="3"/>
  <c r="E10" i="3"/>
  <c r="E11" i="3"/>
  <c r="E2" i="3"/>
  <c r="H2" i="3" s="1"/>
  <c r="E14" i="3"/>
  <c r="K20" i="3"/>
  <c r="K15" i="3"/>
  <c r="K24" i="3"/>
  <c r="F61" i="3" l="1"/>
  <c r="F62" i="3" s="1"/>
  <c r="C61" i="3"/>
  <c r="AD61" i="3"/>
  <c r="AA61" i="3"/>
  <c r="X61" i="3"/>
  <c r="U61" i="3"/>
  <c r="R61" i="3"/>
  <c r="O61" i="3"/>
  <c r="L61" i="3"/>
  <c r="I61" i="3"/>
  <c r="N15" i="3"/>
  <c r="K22" i="3"/>
  <c r="H14" i="3"/>
  <c r="BO3" i="3"/>
  <c r="BO4" i="3"/>
  <c r="BO5" i="3"/>
  <c r="BO6" i="3"/>
  <c r="BO7" i="3"/>
  <c r="BO8" i="3"/>
  <c r="BO9" i="3"/>
  <c r="BO10" i="3"/>
  <c r="BO11" i="3"/>
  <c r="BO2" i="3"/>
  <c r="BG11" i="3"/>
  <c r="BG10" i="3"/>
  <c r="BG9" i="3"/>
  <c r="BG8" i="3"/>
  <c r="BG7" i="3"/>
  <c r="BG6" i="3"/>
  <c r="BG5" i="3"/>
  <c r="BG4" i="3"/>
  <c r="BG2" i="3"/>
  <c r="BH2" i="3" s="1"/>
  <c r="BC11" i="3"/>
  <c r="BC10" i="3"/>
  <c r="BC9" i="3"/>
  <c r="BC8" i="3"/>
  <c r="BC7" i="3"/>
  <c r="BC6" i="3"/>
  <c r="BC5" i="3"/>
  <c r="BC4" i="3"/>
  <c r="BC2" i="3"/>
  <c r="BD2" i="3" s="1"/>
  <c r="AY11" i="3"/>
  <c r="AY10" i="3"/>
  <c r="AY9" i="3"/>
  <c r="AY8" i="3"/>
  <c r="AY7" i="3"/>
  <c r="AY6" i="3"/>
  <c r="AY5" i="3"/>
  <c r="AY4" i="3"/>
  <c r="AY2" i="3"/>
  <c r="AZ2" i="3" s="1"/>
  <c r="AU11" i="3"/>
  <c r="AU10" i="3"/>
  <c r="AU9" i="3"/>
  <c r="AU8" i="3"/>
  <c r="AU7" i="3"/>
  <c r="AU6" i="3"/>
  <c r="AU5" i="3"/>
  <c r="AU4" i="3"/>
  <c r="AU2" i="3"/>
  <c r="AV2" i="3" s="1"/>
  <c r="AQ11" i="3"/>
  <c r="AQ10" i="3"/>
  <c r="AQ9" i="3"/>
  <c r="AQ8" i="3"/>
  <c r="AQ7" i="3"/>
  <c r="AQ6" i="3"/>
  <c r="AQ5" i="3"/>
  <c r="AQ4" i="3"/>
  <c r="AQ2" i="3"/>
  <c r="AR2" i="3" s="1"/>
  <c r="AM11" i="3"/>
  <c r="AM10" i="3"/>
  <c r="AM9" i="3"/>
  <c r="AM8" i="3"/>
  <c r="AM7" i="3"/>
  <c r="AM6" i="3"/>
  <c r="AM5" i="3"/>
  <c r="AM4" i="3"/>
  <c r="AM2" i="3"/>
  <c r="AN2" i="3" s="1"/>
  <c r="AI11" i="3"/>
  <c r="AI10" i="3"/>
  <c r="AI9" i="3"/>
  <c r="AI8" i="3"/>
  <c r="AI7" i="3"/>
  <c r="AI6" i="3"/>
  <c r="AI5" i="3"/>
  <c r="AI4" i="3"/>
  <c r="AI2" i="3"/>
  <c r="AJ2" i="3" s="1"/>
  <c r="AC11" i="3"/>
  <c r="AC10" i="3"/>
  <c r="AC9" i="3"/>
  <c r="AC8" i="3"/>
  <c r="AC7" i="3"/>
  <c r="AC6" i="3"/>
  <c r="AC5" i="3"/>
  <c r="AC4" i="3"/>
  <c r="AC2" i="3"/>
  <c r="AF2" i="3" s="1"/>
  <c r="T2" i="3"/>
  <c r="BJ3" i="3"/>
  <c r="BN2" i="3"/>
  <c r="C62" i="3" l="1"/>
  <c r="C63" i="3" s="1"/>
  <c r="AD62" i="3"/>
  <c r="AA62" i="3"/>
  <c r="X62" i="3"/>
  <c r="X63" i="3" s="1"/>
  <c r="U62" i="3"/>
  <c r="R62" i="3"/>
  <c r="O62" i="3"/>
  <c r="L62" i="3"/>
  <c r="I62" i="3"/>
  <c r="F63" i="3"/>
  <c r="AY3" i="3"/>
  <c r="AZ3" i="3" s="1"/>
  <c r="BA3" i="3" s="1"/>
  <c r="Q3" i="3"/>
  <c r="T3" i="3" s="1"/>
  <c r="W3" i="3" s="1"/>
  <c r="E3" i="3"/>
  <c r="H3" i="3" s="1"/>
  <c r="H4" i="3" s="1"/>
  <c r="AC3" i="3"/>
  <c r="AF3" i="3" s="1"/>
  <c r="AG3" i="3" s="1"/>
  <c r="AU3" i="3"/>
  <c r="AV3" i="3" s="1"/>
  <c r="AW3" i="3" s="1"/>
  <c r="AM3" i="3"/>
  <c r="AN3" i="3" s="1"/>
  <c r="BC3" i="3"/>
  <c r="BD3" i="3" s="1"/>
  <c r="AI3" i="3"/>
  <c r="AJ3" i="3" s="1"/>
  <c r="AK3" i="3" s="1"/>
  <c r="AQ3" i="3"/>
  <c r="AR3" i="3" s="1"/>
  <c r="AS3" i="3" s="1"/>
  <c r="BG3" i="3"/>
  <c r="BH3" i="3" s="1"/>
  <c r="BI3" i="3" s="1"/>
  <c r="C64" i="3" l="1"/>
  <c r="C65" i="3" s="1"/>
  <c r="C66" i="3" s="1"/>
  <c r="AD63" i="3"/>
  <c r="AD64" i="3" s="1"/>
  <c r="AA63" i="3"/>
  <c r="X64" i="3"/>
  <c r="U63" i="3"/>
  <c r="U64" i="3" s="1"/>
  <c r="R63" i="3"/>
  <c r="R64" i="3" s="1"/>
  <c r="O63" i="3"/>
  <c r="L63" i="3"/>
  <c r="I63" i="3"/>
  <c r="F64" i="3"/>
  <c r="BD4" i="3"/>
  <c r="BE4" i="3" s="1"/>
  <c r="BE3" i="3"/>
  <c r="AN4" i="3"/>
  <c r="AO4" i="3" s="1"/>
  <c r="AO3" i="3"/>
  <c r="K3" i="3"/>
  <c r="B16" i="3"/>
  <c r="BH4" i="3"/>
  <c r="AZ4" i="3"/>
  <c r="BA4" i="3" s="1"/>
  <c r="AV4" i="3"/>
  <c r="AR4" i="3"/>
  <c r="AS4" i="3" s="1"/>
  <c r="AJ4" i="3"/>
  <c r="AK4" i="3" s="1"/>
  <c r="AF4" i="3"/>
  <c r="AG4" i="3" s="1"/>
  <c r="T4" i="3"/>
  <c r="W4" i="3" s="1"/>
  <c r="AD65" i="3" l="1"/>
  <c r="AD66" i="3" s="1"/>
  <c r="C67" i="3"/>
  <c r="C68" i="3" s="1"/>
  <c r="AA64" i="3"/>
  <c r="X65" i="3"/>
  <c r="U65" i="3"/>
  <c r="R65" i="3"/>
  <c r="O64" i="3"/>
  <c r="L64" i="3"/>
  <c r="I64" i="3"/>
  <c r="I65" i="3" s="1"/>
  <c r="F65" i="3"/>
  <c r="AN5" i="3"/>
  <c r="AO5" i="3" s="1"/>
  <c r="BD5" i="3"/>
  <c r="BE5" i="3" s="1"/>
  <c r="AV5" i="3"/>
  <c r="AW5" i="3" s="1"/>
  <c r="AW4" i="3"/>
  <c r="BH5" i="3"/>
  <c r="BI5" i="3" s="1"/>
  <c r="BI4" i="3"/>
  <c r="T15" i="3"/>
  <c r="K4" i="3"/>
  <c r="T14" i="3" s="1"/>
  <c r="T5" i="3"/>
  <c r="W5" i="3" s="1"/>
  <c r="AF5" i="3"/>
  <c r="AG5" i="3" s="1"/>
  <c r="H5" i="3"/>
  <c r="K5" i="3" s="1"/>
  <c r="B17" i="3"/>
  <c r="AZ5" i="3"/>
  <c r="BA5" i="3" s="1"/>
  <c r="AR5" i="3"/>
  <c r="AS5" i="3" s="1"/>
  <c r="AJ5" i="3"/>
  <c r="AK5" i="3" s="1"/>
  <c r="AV6" i="3" l="1"/>
  <c r="AV7" i="3" s="1"/>
  <c r="AW7" i="3" s="1"/>
  <c r="C69" i="3"/>
  <c r="AD67" i="3"/>
  <c r="AA65" i="3"/>
  <c r="AA66" i="3" s="1"/>
  <c r="X66" i="3"/>
  <c r="U66" i="3"/>
  <c r="U67" i="3" s="1"/>
  <c r="R66" i="3"/>
  <c r="O65" i="3"/>
  <c r="L65" i="3"/>
  <c r="I66" i="3"/>
  <c r="F66" i="3"/>
  <c r="AN6" i="3"/>
  <c r="AN7" i="3" s="1"/>
  <c r="AO7" i="3" s="1"/>
  <c r="BD6" i="3"/>
  <c r="BE6" i="3" s="1"/>
  <c r="BH6" i="3"/>
  <c r="BI6" i="3" s="1"/>
  <c r="AF6" i="3"/>
  <c r="AG6" i="3" s="1"/>
  <c r="T6" i="3"/>
  <c r="W6" i="3" s="1"/>
  <c r="H6" i="3"/>
  <c r="K6" i="3" s="1"/>
  <c r="B18" i="3"/>
  <c r="AZ6" i="3"/>
  <c r="BA6" i="3" s="1"/>
  <c r="AR6" i="3"/>
  <c r="AS6" i="3" s="1"/>
  <c r="AJ6" i="3"/>
  <c r="AK6" i="3" s="1"/>
  <c r="AW6" i="3" l="1"/>
  <c r="AD68" i="3"/>
  <c r="AD69" i="3" s="1"/>
  <c r="AA67" i="3"/>
  <c r="AA68" i="3" s="1"/>
  <c r="X67" i="3"/>
  <c r="U68" i="3"/>
  <c r="U69" i="3" s="1"/>
  <c r="R67" i="3"/>
  <c r="O66" i="3"/>
  <c r="L66" i="3"/>
  <c r="L67" i="3" s="1"/>
  <c r="I67" i="3"/>
  <c r="I68" i="3" s="1"/>
  <c r="F67" i="3"/>
  <c r="AO6" i="3"/>
  <c r="AN8" i="3"/>
  <c r="AN9" i="3" s="1"/>
  <c r="AO9" i="3" s="1"/>
  <c r="BD7" i="3"/>
  <c r="BE7" i="3" s="1"/>
  <c r="BH7" i="3"/>
  <c r="BI7" i="3" s="1"/>
  <c r="AV8" i="3"/>
  <c r="AF7" i="3"/>
  <c r="AG7" i="3" s="1"/>
  <c r="T7" i="3"/>
  <c r="W7" i="3" s="1"/>
  <c r="H7" i="3"/>
  <c r="K7" i="3" s="1"/>
  <c r="AZ7" i="3"/>
  <c r="BA7" i="3" s="1"/>
  <c r="AR7" i="3"/>
  <c r="AS7" i="3" s="1"/>
  <c r="AJ7" i="3"/>
  <c r="AK7" i="3" s="1"/>
  <c r="AO8" i="3" l="1"/>
  <c r="AF8" i="3"/>
  <c r="AG8" i="3" s="1"/>
  <c r="AA69" i="3"/>
  <c r="X68" i="3"/>
  <c r="X69" i="3" s="1"/>
  <c r="R68" i="3"/>
  <c r="R69" i="3" s="1"/>
  <c r="O67" i="3"/>
  <c r="O68" i="3" s="1"/>
  <c r="L68" i="3"/>
  <c r="L69" i="3" s="1"/>
  <c r="I69" i="3"/>
  <c r="F68" i="3"/>
  <c r="F69" i="3" s="1"/>
  <c r="BH8" i="3"/>
  <c r="BI8" i="3" s="1"/>
  <c r="BD8" i="3"/>
  <c r="BE8" i="3" s="1"/>
  <c r="AN10" i="3"/>
  <c r="AV9" i="3"/>
  <c r="AW8" i="3"/>
  <c r="T8" i="3"/>
  <c r="H8" i="3"/>
  <c r="K8" i="3" s="1"/>
  <c r="AZ8" i="3"/>
  <c r="AR8" i="3"/>
  <c r="AS8" i="3" s="1"/>
  <c r="AJ8" i="3"/>
  <c r="AK8" i="3" s="1"/>
  <c r="AF9" i="3" l="1"/>
  <c r="AG9" i="3" s="1"/>
  <c r="O69" i="3"/>
  <c r="BH9" i="3"/>
  <c r="BI9" i="3" s="1"/>
  <c r="BD9" i="3"/>
  <c r="BD10" i="3" s="1"/>
  <c r="BE10" i="3" s="1"/>
  <c r="AZ9" i="3"/>
  <c r="BA9" i="3" s="1"/>
  <c r="BA8" i="3"/>
  <c r="AV10" i="3"/>
  <c r="AW9" i="3"/>
  <c r="AN11" i="3"/>
  <c r="AO11" i="3" s="1"/>
  <c r="AO10" i="3"/>
  <c r="T9" i="3"/>
  <c r="W9" i="3" s="1"/>
  <c r="W8" i="3"/>
  <c r="H9" i="3"/>
  <c r="K9" i="3" s="1"/>
  <c r="AR9" i="3"/>
  <c r="AJ9" i="3"/>
  <c r="AF10" i="3" l="1"/>
  <c r="AG10" i="3" s="1"/>
  <c r="BD11" i="3"/>
  <c r="BE11" i="3" s="1"/>
  <c r="BH10" i="3"/>
  <c r="BH11" i="3" s="1"/>
  <c r="BI11" i="3" s="1"/>
  <c r="BE9" i="3"/>
  <c r="AJ10" i="3"/>
  <c r="AK10" i="3" s="1"/>
  <c r="AK9" i="3"/>
  <c r="AZ10" i="3"/>
  <c r="AV11" i="3"/>
  <c r="AW11" i="3" s="1"/>
  <c r="AW10" i="3"/>
  <c r="AR10" i="3"/>
  <c r="AS10" i="3" s="1"/>
  <c r="AS9" i="3"/>
  <c r="T10" i="3"/>
  <c r="AF11" i="3"/>
  <c r="AG11" i="3" s="1"/>
  <c r="H10" i="3"/>
  <c r="K10" i="3" s="1"/>
  <c r="BI10" i="3" l="1"/>
  <c r="AR11" i="3"/>
  <c r="AS11" i="3" s="1"/>
  <c r="AJ11" i="3"/>
  <c r="AK11" i="3" s="1"/>
  <c r="AZ11" i="3"/>
  <c r="BA11" i="3" s="1"/>
  <c r="BA10" i="3"/>
  <c r="T11" i="3"/>
  <c r="W11" i="3" s="1"/>
  <c r="W10" i="3"/>
  <c r="H11" i="3"/>
  <c r="K11" i="3" s="1"/>
</calcChain>
</file>

<file path=xl/sharedStrings.xml><?xml version="1.0" encoding="utf-8"?>
<sst xmlns="http://schemas.openxmlformats.org/spreadsheetml/2006/main" count="264" uniqueCount="88">
  <si>
    <t>ISIN</t>
  </si>
  <si>
    <t>CA135087B451</t>
  </si>
  <si>
    <t>CA135087D507</t>
  </si>
  <si>
    <t>CA135087E679</t>
  </si>
  <si>
    <t>CA135087J546</t>
  </si>
  <si>
    <t>CA135087J967</t>
  </si>
  <si>
    <t>Coupon</t>
  </si>
  <si>
    <t>Issue Date</t>
  </si>
  <si>
    <t>Maturity Date</t>
  </si>
  <si>
    <t>CA135087K528</t>
  </si>
  <si>
    <t>CA135087K940</t>
  </si>
  <si>
    <t>CA135087L518</t>
  </si>
  <si>
    <t>CA135087L690</t>
  </si>
  <si>
    <t>CA135087L930</t>
  </si>
  <si>
    <t>CA135087M508</t>
  </si>
  <si>
    <t>CA135087M920</t>
  </si>
  <si>
    <t>CA135087N340</t>
  </si>
  <si>
    <t>CA135087N423</t>
  </si>
  <si>
    <t>CA135087N910</t>
  </si>
  <si>
    <t>CA135087P246</t>
  </si>
  <si>
    <t>CA135087P402</t>
  </si>
  <si>
    <t>CA135087P659</t>
  </si>
  <si>
    <t>CA135087P816</t>
  </si>
  <si>
    <t>CA135087Q319</t>
  </si>
  <si>
    <t>CA135087Q640</t>
  </si>
  <si>
    <t>CA135087Q806</t>
  </si>
  <si>
    <t>CA135087R226</t>
  </si>
  <si>
    <t>CA135087VH40</t>
  </si>
  <si>
    <t>CA135087F825</t>
  </si>
  <si>
    <t>CA135087H235</t>
  </si>
  <si>
    <t>CA135087J397</t>
  </si>
  <si>
    <t>CA135087L443</t>
  </si>
  <si>
    <t>CA135087M276</t>
  </si>
  <si>
    <t>CA135087M847</t>
  </si>
  <si>
    <t>CA135087N266</t>
  </si>
  <si>
    <t>CA135087N597</t>
  </si>
  <si>
    <t>CA135087N670</t>
  </si>
  <si>
    <t>CA135087N837</t>
  </si>
  <si>
    <t>CA135087P329</t>
  </si>
  <si>
    <t>CA135087P576</t>
  </si>
  <si>
    <t>CA135087P733</t>
  </si>
  <si>
    <t>CA135087Q491</t>
  </si>
  <si>
    <t>CA135087Q723</t>
  </si>
  <si>
    <t>CA135087Q988</t>
  </si>
  <si>
    <t>CA135087VW17</t>
  </si>
  <si>
    <t>CA135087WL43</t>
  </si>
  <si>
    <t>CA135087XG49</t>
  </si>
  <si>
    <t>CPN</t>
  </si>
  <si>
    <t>Today</t>
  </si>
  <si>
    <t>Maturity</t>
  </si>
  <si>
    <t>Cpn Start</t>
  </si>
  <si>
    <t>Cpn Rate</t>
  </si>
  <si>
    <t>Dirty Price</t>
  </si>
  <si>
    <t>YTM</t>
  </si>
  <si>
    <t>F(1,1)</t>
  </si>
  <si>
    <t>F(1,1.5)</t>
  </si>
  <si>
    <t>F(1,2)</t>
  </si>
  <si>
    <t>F(1,2.5)</t>
  </si>
  <si>
    <t>F(1,3)</t>
  </si>
  <si>
    <t>F(1,3.5)</t>
  </si>
  <si>
    <t>F(1,4)</t>
  </si>
  <si>
    <t>Forward Rate</t>
  </si>
  <si>
    <t>Bond</t>
  </si>
  <si>
    <t>CAN 2.25 MAR 24</t>
  </si>
  <si>
    <t>CAN 1.5 SEP 24</t>
  </si>
  <si>
    <t>CAN 1.25 MAR 25</t>
  </si>
  <si>
    <t>CAN 0.5 SEP 25</t>
  </si>
  <si>
    <t>CAN 0.25 MAR 26</t>
  </si>
  <si>
    <t>CAN 1.0 SEP 26</t>
  </si>
  <si>
    <t>CAN 1.25 MAR 27</t>
  </si>
  <si>
    <t>CAN 2.75 SEP 27</t>
  </si>
  <si>
    <t>CAN 3.5 MAR 28</t>
  </si>
  <si>
    <t>CAN 3.25 SEP 28</t>
  </si>
  <si>
    <t>Bond_1</t>
  </si>
  <si>
    <t>Bond_2</t>
  </si>
  <si>
    <t>Bond_3</t>
  </si>
  <si>
    <t>Bond_4</t>
  </si>
  <si>
    <t>Bond_5</t>
  </si>
  <si>
    <t>Bond_6</t>
  </si>
  <si>
    <t>Bond_7</t>
  </si>
  <si>
    <t>Bond_8</t>
  </si>
  <si>
    <t>Bond_9</t>
  </si>
  <si>
    <t>Bond_10</t>
  </si>
  <si>
    <t>Spot Rate</t>
  </si>
  <si>
    <t>Coupon Rate</t>
  </si>
  <si>
    <t>Time</t>
  </si>
  <si>
    <t>FORWARD RATES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</si>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</sst>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0000%"/>
    <numFmt numFmtId="168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1111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111111"/>
      <name val="Calibri"/>
      <family val="2"/>
    </font>
    <font>
      <sz val="11"/>
      <color theme="1"/>
      <name val="Calibri"/>
      <family val="2"/>
    </font>
    <font>
      <sz val="11"/>
      <color rgb="FF1F1F1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9CB9C"/>
      </patternFill>
    </fill>
    <fill>
      <patternFill patternType="solid">
        <fgColor theme="8" tint="0.59999389629810485"/>
        <bgColor rgb="FFC27BA0"/>
      </patternFill>
    </fill>
    <fill>
      <patternFill patternType="solid">
        <fgColor theme="8" tint="0.59999389629810485"/>
        <bgColor rgb="FFD5A6BD"/>
      </patternFill>
    </fill>
    <fill>
      <patternFill patternType="solid">
        <fgColor rgb="FFFFFF00"/>
        <bgColor rgb="FFF9CB9C"/>
      </patternFill>
    </fill>
    <fill>
      <patternFill patternType="solid">
        <fgColor rgb="FFFFFF00"/>
        <bgColor rgb="FFD5A6BD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1" applyFont="1" applyFill="1" applyAlignment="1">
      <alignment horizontal="center"/>
    </xf>
    <xf numFmtId="10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10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14" fontId="5" fillId="2" borderId="0" xfId="1" applyNumberFormat="1" applyFont="1" applyFill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4" fontId="5" fillId="0" borderId="0" xfId="1" applyNumberFormat="1" applyFont="1" applyAlignment="1">
      <alignment horizontal="center"/>
    </xf>
    <xf numFmtId="0" fontId="7" fillId="3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4" borderId="0" xfId="1" applyFont="1" applyFill="1" applyAlignment="1">
      <alignment horizontal="center"/>
    </xf>
    <xf numFmtId="10" fontId="5" fillId="4" borderId="0" xfId="1" applyNumberFormat="1" applyFont="1" applyFill="1" applyAlignment="1">
      <alignment horizontal="center"/>
    </xf>
    <xf numFmtId="14" fontId="5" fillId="4" borderId="0" xfId="1" applyNumberFormat="1" applyFont="1" applyFill="1" applyAlignment="1">
      <alignment horizontal="center"/>
    </xf>
    <xf numFmtId="0" fontId="5" fillId="5" borderId="0" xfId="1" applyFont="1" applyFill="1"/>
    <xf numFmtId="0" fontId="6" fillId="5" borderId="0" xfId="1" applyFont="1" applyFill="1" applyAlignment="1">
      <alignment horizontal="center"/>
    </xf>
    <xf numFmtId="0" fontId="5" fillId="6" borderId="0" xfId="1" applyFont="1" applyFill="1" applyAlignment="1">
      <alignment horizontal="center"/>
    </xf>
    <xf numFmtId="0" fontId="5" fillId="7" borderId="0" xfId="1" applyFont="1" applyFill="1"/>
    <xf numFmtId="14" fontId="0" fillId="0" borderId="0" xfId="0" applyNumberFormat="1"/>
    <xf numFmtId="9" fontId="0" fillId="0" borderId="0" xfId="0" applyNumberFormat="1"/>
    <xf numFmtId="14" fontId="6" fillId="0" borderId="0" xfId="1" applyNumberFormat="1" applyFont="1" applyAlignment="1">
      <alignment horizontal="center"/>
    </xf>
    <xf numFmtId="10" fontId="6" fillId="3" borderId="0" xfId="2" applyNumberFormat="1" applyFont="1" applyFill="1" applyAlignment="1">
      <alignment horizontal="center"/>
    </xf>
    <xf numFmtId="10" fontId="0" fillId="0" borderId="0" xfId="2" applyNumberFormat="1" applyFont="1"/>
    <xf numFmtId="165" fontId="0" fillId="0" borderId="0" xfId="2" applyNumberFormat="1" applyFont="1"/>
    <xf numFmtId="10" fontId="0" fillId="2" borderId="0" xfId="2" applyNumberFormat="1" applyFont="1" applyFill="1" applyAlignment="1">
      <alignment horizontal="center" vertical="center"/>
    </xf>
    <xf numFmtId="10" fontId="6" fillId="0" borderId="0" xfId="2" applyNumberFormat="1" applyFont="1" applyFill="1" applyAlignment="1">
      <alignment horizontal="center"/>
    </xf>
    <xf numFmtId="10" fontId="0" fillId="0" borderId="0" xfId="0" applyNumberFormat="1"/>
    <xf numFmtId="168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0" borderId="0" xfId="2" applyNumberFormat="1" applyFont="1"/>
    <xf numFmtId="10" fontId="0" fillId="8" borderId="0" xfId="2" applyNumberFormat="1" applyFont="1" applyFill="1"/>
    <xf numFmtId="10" fontId="0" fillId="9" borderId="0" xfId="2" applyNumberFormat="1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4" fontId="0" fillId="8" borderId="0" xfId="0" applyNumberFormat="1" applyFill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</a:t>
            </a:r>
            <a:r>
              <a:rPr lang="en-CA" baseline="0"/>
              <a:t> Year Spot Curve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Jan. 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work'!$C$60:$C$69</c:f>
              <c:numCache>
                <c:formatCode>0.00%</c:formatCode>
                <c:ptCount val="10"/>
                <c:pt idx="0">
                  <c:v>7.5143000000000001E-2</c:v>
                </c:pt>
                <c:pt idx="1">
                  <c:v>5.0764376490784587E-2</c:v>
                </c:pt>
                <c:pt idx="2">
                  <c:v>4.6031063643872251E-2</c:v>
                </c:pt>
                <c:pt idx="3">
                  <c:v>4.0954817883704468E-2</c:v>
                </c:pt>
                <c:pt idx="4">
                  <c:v>3.7296768630003974E-2</c:v>
                </c:pt>
                <c:pt idx="5">
                  <c:v>3.6423951143865124E-2</c:v>
                </c:pt>
                <c:pt idx="6">
                  <c:v>3.5626715304246985E-2</c:v>
                </c:pt>
                <c:pt idx="7">
                  <c:v>3.5555647675094088E-2</c:v>
                </c:pt>
                <c:pt idx="8">
                  <c:v>3.4747955336031457E-2</c:v>
                </c:pt>
                <c:pt idx="9">
                  <c:v>3.386618229109005E-2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7-430B-B2F9-C0E93E3459B8}"/>
            </c:ext>
          </c:extLst>
        </c:ser>
        <c:ser>
          <c:idx val="1"/>
          <c:order val="1"/>
          <c:tx>
            <c:v>Jan. 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work'!$F$60:$F$69</c:f>
              <c:numCache>
                <c:formatCode>0.00%</c:formatCode>
                <c:ptCount val="10"/>
                <c:pt idx="0">
                  <c:v>7.5670000000000001E-2</c:v>
                </c:pt>
                <c:pt idx="1">
                  <c:v>5.0415084265139659E-2</c:v>
                </c:pt>
                <c:pt idx="2">
                  <c:v>4.5814996684284362E-2</c:v>
                </c:pt>
                <c:pt idx="3">
                  <c:v>4.0756910858164429E-2</c:v>
                </c:pt>
                <c:pt idx="4">
                  <c:v>3.7305556897271608E-2</c:v>
                </c:pt>
                <c:pt idx="5">
                  <c:v>3.6502396009944219E-2</c:v>
                </c:pt>
                <c:pt idx="6">
                  <c:v>3.5554571546146288E-2</c:v>
                </c:pt>
                <c:pt idx="7">
                  <c:v>3.5513083918073299E-2</c:v>
                </c:pt>
                <c:pt idx="8">
                  <c:v>3.4793483669666316E-2</c:v>
                </c:pt>
                <c:pt idx="9">
                  <c:v>3.3907314585243972E-2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7-430B-B2F9-C0E93E3459B8}"/>
            </c:ext>
          </c:extLst>
        </c:ser>
        <c:ser>
          <c:idx val="2"/>
          <c:order val="2"/>
          <c:tx>
            <c:v>Jan.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work'!$I$60:$I$69</c:f>
              <c:numCache>
                <c:formatCode>0.00%</c:formatCode>
                <c:ptCount val="10"/>
                <c:pt idx="0">
                  <c:v>7.6217999999999994E-2</c:v>
                </c:pt>
                <c:pt idx="1">
                  <c:v>5.0302723224196287E-2</c:v>
                </c:pt>
                <c:pt idx="2">
                  <c:v>4.5159370222319944E-2</c:v>
                </c:pt>
                <c:pt idx="3">
                  <c:v>4.0688937884861262E-2</c:v>
                </c:pt>
                <c:pt idx="4">
                  <c:v>3.7385047358817321E-2</c:v>
                </c:pt>
                <c:pt idx="5">
                  <c:v>3.6043271805703214E-2</c:v>
                </c:pt>
                <c:pt idx="6">
                  <c:v>3.5750341137688893E-2</c:v>
                </c:pt>
                <c:pt idx="7">
                  <c:v>3.5469675653925066E-2</c:v>
                </c:pt>
                <c:pt idx="8">
                  <c:v>3.489905695797222E-2</c:v>
                </c:pt>
                <c:pt idx="9">
                  <c:v>3.3900179441929724E-2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07-430B-B2F9-C0E93E3459B8}"/>
            </c:ext>
          </c:extLst>
        </c:ser>
        <c:ser>
          <c:idx val="3"/>
          <c:order val="3"/>
          <c:tx>
            <c:v>Jan. 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work'!$L$60:$L$69</c:f>
              <c:numCache>
                <c:formatCode>0.00%</c:formatCode>
                <c:ptCount val="10"/>
                <c:pt idx="0">
                  <c:v>7.6715000000000005E-2</c:v>
                </c:pt>
                <c:pt idx="1">
                  <c:v>5.03168029555639E-2</c:v>
                </c:pt>
                <c:pt idx="2">
                  <c:v>4.4923976794709795E-2</c:v>
                </c:pt>
                <c:pt idx="3">
                  <c:v>4.0361489822565939E-2</c:v>
                </c:pt>
                <c:pt idx="4">
                  <c:v>3.7323221584607359E-2</c:v>
                </c:pt>
                <c:pt idx="5">
                  <c:v>3.6121920866787068E-2</c:v>
                </c:pt>
                <c:pt idx="6">
                  <c:v>3.5954317813971536E-2</c:v>
                </c:pt>
                <c:pt idx="7">
                  <c:v>3.5713726425905916E-2</c:v>
                </c:pt>
                <c:pt idx="8">
                  <c:v>3.5186510255305843E-2</c:v>
                </c:pt>
                <c:pt idx="9">
                  <c:v>3.4303411107378258E-2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07-430B-B2F9-C0E93E3459B8}"/>
            </c:ext>
          </c:extLst>
        </c:ser>
        <c:ser>
          <c:idx val="4"/>
          <c:order val="4"/>
          <c:tx>
            <c:v>Jan. 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work'!$O$60:$O$69</c:f>
              <c:numCache>
                <c:formatCode>0.00%</c:formatCode>
                <c:ptCount val="10"/>
                <c:pt idx="0">
                  <c:v>7.7381000000000005E-2</c:v>
                </c:pt>
                <c:pt idx="1">
                  <c:v>4.9667389866817922E-2</c:v>
                </c:pt>
                <c:pt idx="2">
                  <c:v>4.4133913110778078E-2</c:v>
                </c:pt>
                <c:pt idx="3">
                  <c:v>3.9971223195594367E-2</c:v>
                </c:pt>
                <c:pt idx="4">
                  <c:v>3.6481051439571505E-2</c:v>
                </c:pt>
                <c:pt idx="5">
                  <c:v>3.583417773896435E-2</c:v>
                </c:pt>
                <c:pt idx="6">
                  <c:v>3.4964771039772191E-2</c:v>
                </c:pt>
                <c:pt idx="7">
                  <c:v>3.5054764992486442E-2</c:v>
                </c:pt>
                <c:pt idx="8">
                  <c:v>3.4370911054603534E-2</c:v>
                </c:pt>
                <c:pt idx="9">
                  <c:v>3.352322328520943E-2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07-430B-B2F9-C0E93E3459B8}"/>
            </c:ext>
          </c:extLst>
        </c:ser>
        <c:ser>
          <c:idx val="5"/>
          <c:order val="5"/>
          <c:tx>
            <c:v>Jan. 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work'!$R$60:$R$69</c:f>
              <c:numCache>
                <c:formatCode>0.00%</c:formatCode>
                <c:ptCount val="10"/>
                <c:pt idx="0">
                  <c:v>8.0347000000000002E-2</c:v>
                </c:pt>
                <c:pt idx="1">
                  <c:v>4.9044184353117276E-2</c:v>
                </c:pt>
                <c:pt idx="2">
                  <c:v>4.3594102392899584E-2</c:v>
                </c:pt>
                <c:pt idx="3">
                  <c:v>3.9958842477196811E-2</c:v>
                </c:pt>
                <c:pt idx="4">
                  <c:v>3.655176778671352E-2</c:v>
                </c:pt>
                <c:pt idx="5">
                  <c:v>3.5942012002502521E-2</c:v>
                </c:pt>
                <c:pt idx="6">
                  <c:v>3.4855351343535637E-2</c:v>
                </c:pt>
                <c:pt idx="7">
                  <c:v>3.4923808011121722E-2</c:v>
                </c:pt>
                <c:pt idx="8">
                  <c:v>3.4237590570868073E-2</c:v>
                </c:pt>
                <c:pt idx="9">
                  <c:v>3.3421613460214536E-2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07-430B-B2F9-C0E93E3459B8}"/>
            </c:ext>
          </c:extLst>
        </c:ser>
        <c:ser>
          <c:idx val="6"/>
          <c:order val="6"/>
          <c:tx>
            <c:v>Jan. 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work'!$U$60:$U$69</c:f>
              <c:numCache>
                <c:formatCode>0.00%</c:formatCode>
                <c:ptCount val="10"/>
                <c:pt idx="0">
                  <c:v>8.2449999999999996E-2</c:v>
                </c:pt>
                <c:pt idx="1">
                  <c:v>5.0271137412803202E-2</c:v>
                </c:pt>
                <c:pt idx="2">
                  <c:v>4.5170147306413409E-2</c:v>
                </c:pt>
                <c:pt idx="3">
                  <c:v>4.0402277416527639E-2</c:v>
                </c:pt>
                <c:pt idx="4">
                  <c:v>3.7616594441686482E-2</c:v>
                </c:pt>
                <c:pt idx="5">
                  <c:v>3.6627712995486859E-2</c:v>
                </c:pt>
                <c:pt idx="6">
                  <c:v>3.6076795693095944E-2</c:v>
                </c:pt>
                <c:pt idx="7">
                  <c:v>3.5885214507792806E-2</c:v>
                </c:pt>
                <c:pt idx="8">
                  <c:v>3.5398673751099084E-2</c:v>
                </c:pt>
                <c:pt idx="9">
                  <c:v>3.4502749933912794E-2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07-430B-B2F9-C0E93E3459B8}"/>
            </c:ext>
          </c:extLst>
        </c:ser>
        <c:ser>
          <c:idx val="7"/>
          <c:order val="7"/>
          <c:tx>
            <c:v>Jan. 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work'!$X$60:$X$69</c:f>
              <c:numCache>
                <c:formatCode>0.00%</c:formatCode>
                <c:ptCount val="10"/>
                <c:pt idx="0">
                  <c:v>8.3820000000000006E-2</c:v>
                </c:pt>
                <c:pt idx="1">
                  <c:v>5.0220561328410879E-2</c:v>
                </c:pt>
                <c:pt idx="2">
                  <c:v>4.5994695067099405E-2</c:v>
                </c:pt>
                <c:pt idx="3">
                  <c:v>4.1496127744051661E-2</c:v>
                </c:pt>
                <c:pt idx="4">
                  <c:v>3.875514856292199E-2</c:v>
                </c:pt>
                <c:pt idx="5">
                  <c:v>3.7772216874831573E-2</c:v>
                </c:pt>
                <c:pt idx="6">
                  <c:v>3.706384968392263E-2</c:v>
                </c:pt>
                <c:pt idx="7">
                  <c:v>3.6906336471897255E-2</c:v>
                </c:pt>
                <c:pt idx="8">
                  <c:v>3.6380585873534092E-2</c:v>
                </c:pt>
                <c:pt idx="9">
                  <c:v>3.554201674311408E-2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507-430B-B2F9-C0E93E3459B8}"/>
            </c:ext>
          </c:extLst>
        </c:ser>
        <c:ser>
          <c:idx val="8"/>
          <c:order val="8"/>
          <c:tx>
            <c:v>Jan. 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work'!$AA$60:$AA$69</c:f>
              <c:numCache>
                <c:formatCode>0.00%</c:formatCode>
                <c:ptCount val="10"/>
                <c:pt idx="0">
                  <c:v>8.3389000000000005E-2</c:v>
                </c:pt>
                <c:pt idx="1">
                  <c:v>4.980988070895262E-2</c:v>
                </c:pt>
                <c:pt idx="2">
                  <c:v>4.5551051259189512E-2</c:v>
                </c:pt>
                <c:pt idx="3">
                  <c:v>4.155776389232356E-2</c:v>
                </c:pt>
                <c:pt idx="4">
                  <c:v>3.8875300341550081E-2</c:v>
                </c:pt>
                <c:pt idx="5">
                  <c:v>3.7933582824550366E-2</c:v>
                </c:pt>
                <c:pt idx="6">
                  <c:v>3.7423843432335742E-2</c:v>
                </c:pt>
                <c:pt idx="7">
                  <c:v>3.7311675825204157E-2</c:v>
                </c:pt>
                <c:pt idx="8">
                  <c:v>3.683102638500297E-2</c:v>
                </c:pt>
                <c:pt idx="9">
                  <c:v>3.5965023006991073E-2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507-430B-B2F9-C0E93E3459B8}"/>
            </c:ext>
          </c:extLst>
        </c:ser>
        <c:ser>
          <c:idx val="9"/>
          <c:order val="9"/>
          <c:tx>
            <c:v>Jan. 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work'!$AD$60:$AD$69</c:f>
              <c:numCache>
                <c:formatCode>0.00%</c:formatCode>
                <c:ptCount val="10"/>
                <c:pt idx="0">
                  <c:v>8.4065000000000001E-2</c:v>
                </c:pt>
                <c:pt idx="1">
                  <c:v>4.9649985629255926E-2</c:v>
                </c:pt>
                <c:pt idx="2">
                  <c:v>4.5855460722122592E-2</c:v>
                </c:pt>
                <c:pt idx="3">
                  <c:v>4.1682351553015397E-2</c:v>
                </c:pt>
                <c:pt idx="4">
                  <c:v>3.8878301866519784E-2</c:v>
                </c:pt>
                <c:pt idx="5">
                  <c:v>3.7968333257867581E-2</c:v>
                </c:pt>
                <c:pt idx="6">
                  <c:v>3.7377312171457733E-2</c:v>
                </c:pt>
                <c:pt idx="7">
                  <c:v>3.732584806227561E-2</c:v>
                </c:pt>
                <c:pt idx="8">
                  <c:v>3.692293718685033E-2</c:v>
                </c:pt>
                <c:pt idx="9">
                  <c:v>3.6050469931876827E-2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507-430B-B2F9-C0E93E34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25776"/>
        <c:axId val="1397102272"/>
      </c:scatterChart>
      <c:valAx>
        <c:axId val="15602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02272"/>
        <c:crosses val="autoZero"/>
        <c:crossBetween val="midCat"/>
      </c:valAx>
      <c:valAx>
        <c:axId val="1397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2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</a:t>
            </a:r>
            <a:r>
              <a:rPr lang="en-CA" baseline="0"/>
              <a:t> Year YTM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Jan. 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work'!$B$60:$B$69</c:f>
              <c:numCache>
                <c:formatCode>0.00%</c:formatCode>
                <c:ptCount val="10"/>
                <c:pt idx="0">
                  <c:v>7.5143000000000001E-2</c:v>
                </c:pt>
                <c:pt idx="1">
                  <c:v>5.0805999999999997E-2</c:v>
                </c:pt>
                <c:pt idx="2">
                  <c:v>4.6072000000000002E-2</c:v>
                </c:pt>
                <c:pt idx="3">
                  <c:v>4.0981999999999998E-2</c:v>
                </c:pt>
                <c:pt idx="4">
                  <c:v>3.7315000000000001E-2</c:v>
                </c:pt>
                <c:pt idx="5">
                  <c:v>3.6492999999999998E-2</c:v>
                </c:pt>
                <c:pt idx="6">
                  <c:v>3.5714000000000003E-2</c:v>
                </c:pt>
                <c:pt idx="7">
                  <c:v>3.5721000000000003E-2</c:v>
                </c:pt>
                <c:pt idx="8">
                  <c:v>3.4981999999999999E-2</c:v>
                </c:pt>
                <c:pt idx="9">
                  <c:v>3.4119999999999998E-2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5-4941-B300-00FFDC4FFA81}"/>
            </c:ext>
          </c:extLst>
        </c:ser>
        <c:ser>
          <c:idx val="1"/>
          <c:order val="1"/>
          <c:tx>
            <c:v>Jan. 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work'!$E$60:$E$69</c:f>
              <c:numCache>
                <c:formatCode>0.00%</c:formatCode>
                <c:ptCount val="10"/>
                <c:pt idx="0">
                  <c:v>7.5670000000000001E-2</c:v>
                </c:pt>
                <c:pt idx="1">
                  <c:v>5.0673000000000003E-2</c:v>
                </c:pt>
                <c:pt idx="2">
                  <c:v>4.5967000000000001E-2</c:v>
                </c:pt>
                <c:pt idx="3">
                  <c:v>4.0851999999999999E-2</c:v>
                </c:pt>
                <c:pt idx="4">
                  <c:v>3.7371000000000001E-2</c:v>
                </c:pt>
                <c:pt idx="5">
                  <c:v>3.6608000000000002E-2</c:v>
                </c:pt>
                <c:pt idx="6">
                  <c:v>3.5673999999999997E-2</c:v>
                </c:pt>
                <c:pt idx="7">
                  <c:v>3.5706000000000002E-2</c:v>
                </c:pt>
                <c:pt idx="8">
                  <c:v>3.5046000000000001E-2</c:v>
                </c:pt>
                <c:pt idx="9">
                  <c:v>3.4178E-2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D5-4941-B300-00FFDC4FFA81}"/>
            </c:ext>
          </c:extLst>
        </c:ser>
        <c:ser>
          <c:idx val="2"/>
          <c:order val="2"/>
          <c:tx>
            <c:v>Jan.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work'!$H$60:$H$69</c:f>
              <c:numCache>
                <c:formatCode>0.00%</c:formatCode>
                <c:ptCount val="10"/>
                <c:pt idx="0">
                  <c:v>7.6217999999999994E-2</c:v>
                </c:pt>
                <c:pt idx="1">
                  <c:v>5.0777999999999997E-2</c:v>
                </c:pt>
                <c:pt idx="2">
                  <c:v>4.5421999999999997E-2</c:v>
                </c:pt>
                <c:pt idx="3">
                  <c:v>4.0850999999999998E-2</c:v>
                </c:pt>
                <c:pt idx="4">
                  <c:v>3.7497999999999997E-2</c:v>
                </c:pt>
                <c:pt idx="5">
                  <c:v>3.619E-2</c:v>
                </c:pt>
                <c:pt idx="6">
                  <c:v>3.5894000000000002E-2</c:v>
                </c:pt>
                <c:pt idx="7">
                  <c:v>3.5687999999999998E-2</c:v>
                </c:pt>
                <c:pt idx="8">
                  <c:v>3.5164000000000001E-2</c:v>
                </c:pt>
                <c:pt idx="9">
                  <c:v>3.4188999999999997E-2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D5-4941-B300-00FFDC4FFA81}"/>
            </c:ext>
          </c:extLst>
        </c:ser>
        <c:ser>
          <c:idx val="3"/>
          <c:order val="3"/>
          <c:tx>
            <c:v>Jan. 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work'!$K$60:$K$69</c:f>
              <c:numCache>
                <c:formatCode>0.00%</c:formatCode>
                <c:ptCount val="10"/>
                <c:pt idx="0">
                  <c:v>7.6715000000000005E-2</c:v>
                </c:pt>
                <c:pt idx="1">
                  <c:v>5.1011000000000001E-2</c:v>
                </c:pt>
                <c:pt idx="2">
                  <c:v>4.5296999999999997E-2</c:v>
                </c:pt>
                <c:pt idx="3">
                  <c:v>4.0591000000000002E-2</c:v>
                </c:pt>
                <c:pt idx="4">
                  <c:v>3.7484000000000003E-2</c:v>
                </c:pt>
                <c:pt idx="5">
                  <c:v>3.6304000000000003E-2</c:v>
                </c:pt>
                <c:pt idx="6">
                  <c:v>3.6125999999999998E-2</c:v>
                </c:pt>
                <c:pt idx="7">
                  <c:v>3.5950000000000003E-2</c:v>
                </c:pt>
                <c:pt idx="8">
                  <c:v>3.5463000000000001E-2</c:v>
                </c:pt>
                <c:pt idx="9">
                  <c:v>3.4595000000000001E-2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D5-4941-B300-00FFDC4FFA81}"/>
            </c:ext>
          </c:extLst>
        </c:ser>
        <c:ser>
          <c:idx val="4"/>
          <c:order val="4"/>
          <c:tx>
            <c:v>Jan. 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work'!$N$60:$N$69</c:f>
              <c:numCache>
                <c:formatCode>0.00%</c:formatCode>
                <c:ptCount val="10"/>
                <c:pt idx="0">
                  <c:v>7.7381000000000005E-2</c:v>
                </c:pt>
                <c:pt idx="1">
                  <c:v>5.0573E-2</c:v>
                </c:pt>
                <c:pt idx="2">
                  <c:v>4.4610999999999998E-2</c:v>
                </c:pt>
                <c:pt idx="3">
                  <c:v>4.0266000000000003E-2</c:v>
                </c:pt>
                <c:pt idx="4">
                  <c:v>3.6686999999999997E-2</c:v>
                </c:pt>
                <c:pt idx="5">
                  <c:v>3.6049999999999999E-2</c:v>
                </c:pt>
                <c:pt idx="6">
                  <c:v>3.5173000000000003E-2</c:v>
                </c:pt>
                <c:pt idx="7">
                  <c:v>3.5318000000000002E-2</c:v>
                </c:pt>
                <c:pt idx="8">
                  <c:v>3.4680000000000002E-2</c:v>
                </c:pt>
                <c:pt idx="9">
                  <c:v>3.3841000000000003E-2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D5-4941-B300-00FFDC4FFA81}"/>
            </c:ext>
          </c:extLst>
        </c:ser>
        <c:ser>
          <c:idx val="5"/>
          <c:order val="5"/>
          <c:tx>
            <c:v>Jan. 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work'!$Q$60:$Q$69</c:f>
              <c:numCache>
                <c:formatCode>0.00%</c:formatCode>
                <c:ptCount val="10"/>
                <c:pt idx="0">
                  <c:v>8.0347000000000002E-2</c:v>
                </c:pt>
                <c:pt idx="1">
                  <c:v>5.0601E-2</c:v>
                </c:pt>
                <c:pt idx="2">
                  <c:v>4.4393000000000002E-2</c:v>
                </c:pt>
                <c:pt idx="3">
                  <c:v>4.0455999999999999E-2</c:v>
                </c:pt>
                <c:pt idx="4">
                  <c:v>3.6900000000000002E-2</c:v>
                </c:pt>
                <c:pt idx="5">
                  <c:v>3.6270999999999998E-2</c:v>
                </c:pt>
                <c:pt idx="6">
                  <c:v>3.5159000000000003E-2</c:v>
                </c:pt>
                <c:pt idx="7">
                  <c:v>3.5274E-2</c:v>
                </c:pt>
                <c:pt idx="8">
                  <c:v>3.4624000000000002E-2</c:v>
                </c:pt>
                <c:pt idx="9">
                  <c:v>3.3805000000000002E-2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D5-4941-B300-00FFDC4FFA81}"/>
            </c:ext>
          </c:extLst>
        </c:ser>
        <c:ser>
          <c:idx val="6"/>
          <c:order val="6"/>
          <c:tx>
            <c:v>Jan. 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work'!$T$60:$T$69</c:f>
              <c:numCache>
                <c:formatCode>0.00%</c:formatCode>
                <c:ptCount val="10"/>
                <c:pt idx="0">
                  <c:v>8.2449999999999996E-2</c:v>
                </c:pt>
                <c:pt idx="1">
                  <c:v>5.2095000000000002E-2</c:v>
                </c:pt>
                <c:pt idx="2">
                  <c:v>4.6108999999999997E-2</c:v>
                </c:pt>
                <c:pt idx="3">
                  <c:v>4.0978000000000001E-2</c:v>
                </c:pt>
                <c:pt idx="4">
                  <c:v>3.8023000000000001E-2</c:v>
                </c:pt>
                <c:pt idx="5">
                  <c:v>3.7005000000000003E-2</c:v>
                </c:pt>
                <c:pt idx="6">
                  <c:v>3.6415999999999997E-2</c:v>
                </c:pt>
                <c:pt idx="7">
                  <c:v>3.6271999999999999E-2</c:v>
                </c:pt>
                <c:pt idx="8">
                  <c:v>3.5806999999999999E-2</c:v>
                </c:pt>
                <c:pt idx="9">
                  <c:v>3.4910999999999998E-2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D5-4941-B300-00FFDC4FFA81}"/>
            </c:ext>
          </c:extLst>
        </c:ser>
        <c:ser>
          <c:idx val="7"/>
          <c:order val="7"/>
          <c:tx>
            <c:v>Jan. 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work'!$W$60:$W$69</c:f>
              <c:numCache>
                <c:formatCode>0.00%</c:formatCode>
                <c:ptCount val="10"/>
                <c:pt idx="0">
                  <c:v>8.3820000000000006E-2</c:v>
                </c:pt>
                <c:pt idx="1">
                  <c:v>5.2275000000000002E-2</c:v>
                </c:pt>
                <c:pt idx="2">
                  <c:v>4.7063000000000001E-2</c:v>
                </c:pt>
                <c:pt idx="3">
                  <c:v>4.2155999999999999E-2</c:v>
                </c:pt>
                <c:pt idx="4">
                  <c:v>3.9224000000000002E-2</c:v>
                </c:pt>
                <c:pt idx="5">
                  <c:v>3.8197000000000002E-2</c:v>
                </c:pt>
                <c:pt idx="6">
                  <c:v>3.7443999999999998E-2</c:v>
                </c:pt>
                <c:pt idx="7">
                  <c:v>3.7328E-2</c:v>
                </c:pt>
                <c:pt idx="8">
                  <c:v>3.6823000000000002E-2</c:v>
                </c:pt>
                <c:pt idx="9">
                  <c:v>3.5976000000000001E-2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D5-4941-B300-00FFDC4FFA81}"/>
            </c:ext>
          </c:extLst>
        </c:ser>
        <c:ser>
          <c:idx val="8"/>
          <c:order val="8"/>
          <c:tx>
            <c:v>Jan. 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work'!$Z$60:$Z$69</c:f>
              <c:numCache>
                <c:formatCode>0.00%</c:formatCode>
                <c:ptCount val="10"/>
                <c:pt idx="0">
                  <c:v>8.3389000000000005E-2</c:v>
                </c:pt>
                <c:pt idx="1">
                  <c:v>5.2076999999999998E-2</c:v>
                </c:pt>
                <c:pt idx="2">
                  <c:v>4.6724000000000002E-2</c:v>
                </c:pt>
                <c:pt idx="3">
                  <c:v>4.2289E-2</c:v>
                </c:pt>
                <c:pt idx="4">
                  <c:v>3.9396E-2</c:v>
                </c:pt>
                <c:pt idx="5">
                  <c:v>3.8398000000000002E-2</c:v>
                </c:pt>
                <c:pt idx="6">
                  <c:v>3.7834E-2</c:v>
                </c:pt>
                <c:pt idx="7">
                  <c:v>3.7753000000000002E-2</c:v>
                </c:pt>
                <c:pt idx="8">
                  <c:v>3.7284999999999999E-2</c:v>
                </c:pt>
                <c:pt idx="9">
                  <c:v>3.6412E-2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D5-4941-B300-00FFDC4FFA81}"/>
            </c:ext>
          </c:extLst>
        </c:ser>
        <c:ser>
          <c:idx val="9"/>
          <c:order val="9"/>
          <c:tx>
            <c:v>Jan. 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work'!$AC$60:$AC$69</c:f>
              <c:numCache>
                <c:formatCode>0.00%</c:formatCode>
                <c:ptCount val="10"/>
                <c:pt idx="0">
                  <c:v>8.4065000000000001E-2</c:v>
                </c:pt>
                <c:pt idx="1">
                  <c:v>5.2143000000000002E-2</c:v>
                </c:pt>
                <c:pt idx="2">
                  <c:v>4.7151999999999999E-2</c:v>
                </c:pt>
                <c:pt idx="3">
                  <c:v>4.2487999999999998E-2</c:v>
                </c:pt>
                <c:pt idx="4">
                  <c:v>3.9449999999999999E-2</c:v>
                </c:pt>
                <c:pt idx="5">
                  <c:v>3.8474000000000001E-2</c:v>
                </c:pt>
                <c:pt idx="6">
                  <c:v>3.7824000000000003E-2</c:v>
                </c:pt>
                <c:pt idx="7">
                  <c:v>3.7798999999999999E-2</c:v>
                </c:pt>
                <c:pt idx="8">
                  <c:v>3.7400999999999997E-2</c:v>
                </c:pt>
                <c:pt idx="9">
                  <c:v>3.6519000000000003E-2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D5-4941-B300-00FFDC4F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24703"/>
        <c:axId val="655932479"/>
      </c:scatterChart>
      <c:valAx>
        <c:axId val="6617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32479"/>
        <c:crosses val="autoZero"/>
        <c:crossBetween val="midCat"/>
      </c:valAx>
      <c:valAx>
        <c:axId val="6559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2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Rate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Jan. 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work'!$D$61:$D$69</c:f>
              <c:numCache>
                <c:formatCode>0.00%</c:formatCode>
                <c:ptCount val="9"/>
                <c:pt idx="0">
                  <c:v>5.0764376490784587E-2</c:v>
                </c:pt>
                <c:pt idx="1">
                  <c:v>-6.310029659425842E-3</c:v>
                </c:pt>
                <c:pt idx="2">
                  <c:v>-2.6660605722220398E-2</c:v>
                </c:pt>
                <c:pt idx="3">
                  <c:v>-2.0700198236768608E-2</c:v>
                </c:pt>
                <c:pt idx="4">
                  <c:v>-1.5871848692686763E-2</c:v>
                </c:pt>
                <c:pt idx="5">
                  <c:v>-1.278861584728419E-2</c:v>
                </c:pt>
                <c:pt idx="6">
                  <c:v>-1.0658641015903525E-2</c:v>
                </c:pt>
                <c:pt idx="7">
                  <c:v>-9.1477327375191209E-3</c:v>
                </c:pt>
                <c:pt idx="8">
                  <c:v>-8.0004625102960691E-3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A-45D2-8332-F85FC14F2D56}"/>
            </c:ext>
          </c:extLst>
        </c:ser>
        <c:ser>
          <c:idx val="1"/>
          <c:order val="1"/>
          <c:tx>
            <c:v>Jan. 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work'!$G$61:$G$69</c:f>
              <c:numCache>
                <c:formatCode>0.00%</c:formatCode>
                <c:ptCount val="9"/>
                <c:pt idx="0">
                  <c:v>5.0415084265139659E-2</c:v>
                </c:pt>
                <c:pt idx="1">
                  <c:v>-6.617938395320988E-3</c:v>
                </c:pt>
                <c:pt idx="2">
                  <c:v>-2.670023969050983E-2</c:v>
                </c:pt>
                <c:pt idx="3">
                  <c:v>-2.0699912910295604E-2</c:v>
                </c:pt>
                <c:pt idx="4">
                  <c:v>-1.5871414484872504E-2</c:v>
                </c:pt>
                <c:pt idx="5">
                  <c:v>-1.278868588601012E-2</c:v>
                </c:pt>
                <c:pt idx="6">
                  <c:v>-1.0658648423639949E-2</c:v>
                </c:pt>
                <c:pt idx="7">
                  <c:v>-9.1477313696451956E-3</c:v>
                </c:pt>
                <c:pt idx="8">
                  <c:v>-8.000462307261258E-3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A-45D2-8332-F85FC14F2D56}"/>
            </c:ext>
          </c:extLst>
        </c:ser>
        <c:ser>
          <c:idx val="2"/>
          <c:order val="2"/>
          <c:tx>
            <c:v>Jan.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work'!$J$61:$J$69</c:f>
              <c:numCache>
                <c:formatCode>0.00%</c:formatCode>
                <c:ptCount val="9"/>
                <c:pt idx="0">
                  <c:v>5.0302723224196287E-2</c:v>
                </c:pt>
                <c:pt idx="1">
                  <c:v>-7.5506590544531793E-3</c:v>
                </c:pt>
                <c:pt idx="2">
                  <c:v>-2.6713823564012196E-2</c:v>
                </c:pt>
                <c:pt idx="3">
                  <c:v>-2.06973286175135E-2</c:v>
                </c:pt>
                <c:pt idx="4">
                  <c:v>-1.5873934005491197E-2</c:v>
                </c:pt>
                <c:pt idx="5">
                  <c:v>-1.2788495119342991E-2</c:v>
                </c:pt>
                <c:pt idx="6">
                  <c:v>-1.0658655954165486E-2</c:v>
                </c:pt>
                <c:pt idx="7">
                  <c:v>-9.1477281760006246E-3</c:v>
                </c:pt>
                <c:pt idx="8">
                  <c:v>-8.000462342545811E-3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A-45D2-8332-F85FC14F2D56}"/>
            </c:ext>
          </c:extLst>
        </c:ser>
        <c:ser>
          <c:idx val="3"/>
          <c:order val="3"/>
          <c:tx>
            <c:v>Jan. 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work'!$M$61:$M$69</c:f>
              <c:numCache>
                <c:formatCode>0.00%</c:formatCode>
                <c:ptCount val="9"/>
                <c:pt idx="0">
                  <c:v>5.03168029555639E-2</c:v>
                </c:pt>
                <c:pt idx="1">
                  <c:v>-7.8849537278726789E-3</c:v>
                </c:pt>
                <c:pt idx="2">
                  <c:v>-2.6779055025457188E-2</c:v>
                </c:pt>
                <c:pt idx="3">
                  <c:v>-2.0699339162542851E-2</c:v>
                </c:pt>
                <c:pt idx="4">
                  <c:v>-1.5873506135166915E-2</c:v>
                </c:pt>
                <c:pt idx="5">
                  <c:v>-1.2788293957257224E-2</c:v>
                </c:pt>
                <c:pt idx="6">
                  <c:v>-1.0658613297752528E-2</c:v>
                </c:pt>
                <c:pt idx="7">
                  <c:v>-9.1477193249434041E-3</c:v>
                </c:pt>
                <c:pt idx="8">
                  <c:v>-8.0004603055032764E-3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A-45D2-8332-F85FC14F2D56}"/>
            </c:ext>
          </c:extLst>
        </c:ser>
        <c:ser>
          <c:idx val="4"/>
          <c:order val="4"/>
          <c:tx>
            <c:v>Jan. 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work'!$P$61:$P$69</c:f>
              <c:numCache>
                <c:formatCode>0.00%</c:formatCode>
                <c:ptCount val="9"/>
                <c:pt idx="0">
                  <c:v>4.9667389866817922E-2</c:v>
                </c:pt>
                <c:pt idx="1">
                  <c:v>-9.0046858068340008E-3</c:v>
                </c:pt>
                <c:pt idx="2">
                  <c:v>-2.6856352936011629E-2</c:v>
                </c:pt>
                <c:pt idx="3">
                  <c:v>-2.072634725675182E-2</c:v>
                </c:pt>
                <c:pt idx="4">
                  <c:v>-1.5875064060244415E-2</c:v>
                </c:pt>
                <c:pt idx="5">
                  <c:v>-1.2789247131336223E-2</c:v>
                </c:pt>
                <c:pt idx="6">
                  <c:v>-1.0658726710479072E-2</c:v>
                </c:pt>
                <c:pt idx="7">
                  <c:v>-9.147743850695278E-3</c:v>
                </c:pt>
                <c:pt idx="8">
                  <c:v>-8.0004641684836564E-3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A-45D2-8332-F85FC14F2D56}"/>
            </c:ext>
          </c:extLst>
        </c:ser>
        <c:ser>
          <c:idx val="5"/>
          <c:order val="5"/>
          <c:tx>
            <c:v>Jan. 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work'!$S$61:$S$69</c:f>
              <c:numCache>
                <c:formatCode>0.00%</c:formatCode>
                <c:ptCount val="9"/>
                <c:pt idx="0">
                  <c:v>4.9044184353117276E-2</c:v>
                </c:pt>
                <c:pt idx="1">
                  <c:v>-9.7677079864654237E-3</c:v>
                </c:pt>
                <c:pt idx="2">
                  <c:v>-2.6858797129578615E-2</c:v>
                </c:pt>
                <c:pt idx="3">
                  <c:v>-2.0724106529443898E-2</c:v>
                </c:pt>
                <c:pt idx="4">
                  <c:v>-1.5874482620939601E-2</c:v>
                </c:pt>
                <c:pt idx="5">
                  <c:v>-1.2789349048568321E-2</c:v>
                </c:pt>
                <c:pt idx="6">
                  <c:v>-1.065874858754956E-2</c:v>
                </c:pt>
                <c:pt idx="7">
                  <c:v>-9.1477476895157617E-3</c:v>
                </c:pt>
                <c:pt idx="8">
                  <c:v>-8.000464648010186E-3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A-45D2-8332-F85FC14F2D56}"/>
            </c:ext>
          </c:extLst>
        </c:ser>
        <c:ser>
          <c:idx val="6"/>
          <c:order val="6"/>
          <c:tx>
            <c:v>Jan. 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work'!$V$61:$V$69</c:f>
              <c:numCache>
                <c:formatCode>0.00%</c:formatCode>
                <c:ptCount val="9"/>
                <c:pt idx="0">
                  <c:v>5.0271137412803202E-2</c:v>
                </c:pt>
                <c:pt idx="1">
                  <c:v>-7.5353465186610569E-3</c:v>
                </c:pt>
                <c:pt idx="2">
                  <c:v>-2.6770948329087219E-2</c:v>
                </c:pt>
                <c:pt idx="3">
                  <c:v>-2.0689764959940682E-2</c:v>
                </c:pt>
                <c:pt idx="4">
                  <c:v>-1.5870717631330966E-2</c:v>
                </c:pt>
                <c:pt idx="5">
                  <c:v>-1.2788171986924723E-2</c:v>
                </c:pt>
                <c:pt idx="6">
                  <c:v>-1.0658582858551702E-2</c:v>
                </c:pt>
                <c:pt idx="7">
                  <c:v>-9.1477126444893253E-3</c:v>
                </c:pt>
                <c:pt idx="8">
                  <c:v>-8.0004592656551798E-3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A-45D2-8332-F85FC14F2D56}"/>
            </c:ext>
          </c:extLst>
        </c:ser>
        <c:ser>
          <c:idx val="7"/>
          <c:order val="7"/>
          <c:tx>
            <c:v>Jan. 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work'!$Y$61:$Y$69</c:f>
              <c:numCache>
                <c:formatCode>0.00%</c:formatCode>
                <c:ptCount val="9"/>
                <c:pt idx="0">
                  <c:v>5.0220561328410879E-2</c:v>
                </c:pt>
                <c:pt idx="1">
                  <c:v>-6.3618752084124708E-3</c:v>
                </c:pt>
                <c:pt idx="2">
                  <c:v>-2.6551564352343515E-2</c:v>
                </c:pt>
                <c:pt idx="3">
                  <c:v>-2.0651794373371835E-2</c:v>
                </c:pt>
                <c:pt idx="4">
                  <c:v>-1.5864169820239749E-2</c:v>
                </c:pt>
                <c:pt idx="5">
                  <c:v>-1.2787156182163528E-2</c:v>
                </c:pt>
                <c:pt idx="6">
                  <c:v>-1.0658393474055061E-2</c:v>
                </c:pt>
                <c:pt idx="7">
                  <c:v>-9.1476800436197658E-3</c:v>
                </c:pt>
                <c:pt idx="8">
                  <c:v>-8.0004534773561176E-3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0A-45D2-8332-F85FC14F2D56}"/>
            </c:ext>
          </c:extLst>
        </c:ser>
        <c:ser>
          <c:idx val="8"/>
          <c:order val="8"/>
          <c:tx>
            <c:v>Jan. 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work'!$AB$61:$AB$69</c:f>
              <c:numCache>
                <c:formatCode>0.00%</c:formatCode>
                <c:ptCount val="9"/>
                <c:pt idx="0">
                  <c:v>4.980988070895262E-2</c:v>
                </c:pt>
                <c:pt idx="1">
                  <c:v>-6.9937255913941065E-3</c:v>
                </c:pt>
                <c:pt idx="2">
                  <c:v>-2.6539089477108591E-2</c:v>
                </c:pt>
                <c:pt idx="3">
                  <c:v>-2.0647711679409597E-2</c:v>
                </c:pt>
                <c:pt idx="4">
                  <c:v>-1.586321979666816E-2</c:v>
                </c:pt>
                <c:pt idx="5">
                  <c:v>-1.2786770936343506E-2</c:v>
                </c:pt>
                <c:pt idx="6">
                  <c:v>-1.0658314340258768E-2</c:v>
                </c:pt>
                <c:pt idx="7">
                  <c:v>-9.1476641313024132E-3</c:v>
                </c:pt>
                <c:pt idx="8">
                  <c:v>-8.0004509374878019E-3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0A-45D2-8332-F85FC14F2D56}"/>
            </c:ext>
          </c:extLst>
        </c:ser>
        <c:ser>
          <c:idx val="9"/>
          <c:order val="9"/>
          <c:tx>
            <c:v>Jan. 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work'!$AE$61:$AE$69</c:f>
              <c:numCache>
                <c:formatCode>0.00%</c:formatCode>
                <c:ptCount val="9"/>
                <c:pt idx="0">
                  <c:v>4.9649985629255926E-2</c:v>
                </c:pt>
                <c:pt idx="1">
                  <c:v>-6.5602943226902299E-3</c:v>
                </c:pt>
                <c:pt idx="2">
                  <c:v>-2.6513836807108282E-2</c:v>
                </c:pt>
                <c:pt idx="3">
                  <c:v>-2.0647609503978703E-2</c:v>
                </c:pt>
                <c:pt idx="4">
                  <c:v>-1.586301433289139E-2</c:v>
                </c:pt>
                <c:pt idx="5">
                  <c:v>-1.2786821181706931E-2</c:v>
                </c:pt>
                <c:pt idx="6">
                  <c:v>-1.0658311531868581E-2</c:v>
                </c:pt>
                <c:pt idx="7">
                  <c:v>-9.1476608082654565E-3</c:v>
                </c:pt>
                <c:pt idx="8">
                  <c:v>-8.0004504110159358E-3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0A-45D2-8332-F85FC14F2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059248"/>
        <c:axId val="1596706272"/>
      </c:scatterChart>
      <c:valAx>
        <c:axId val="15650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06272"/>
        <c:crosses val="autoZero"/>
        <c:crossBetween val="midCat"/>
      </c:valAx>
      <c:valAx>
        <c:axId val="15967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5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</a:t>
            </a:r>
            <a:r>
              <a:rPr lang="en-CA" baseline="0"/>
              <a:t> Year Spot Curve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Jan. 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work'!$C$60:$C$69</c:f>
              <c:numCache>
                <c:formatCode>0.00%</c:formatCode>
                <c:ptCount val="10"/>
                <c:pt idx="0">
                  <c:v>7.5143000000000001E-2</c:v>
                </c:pt>
                <c:pt idx="1">
                  <c:v>5.0764376490784587E-2</c:v>
                </c:pt>
                <c:pt idx="2">
                  <c:v>4.6031063643872251E-2</c:v>
                </c:pt>
                <c:pt idx="3">
                  <c:v>4.0954817883704468E-2</c:v>
                </c:pt>
                <c:pt idx="4">
                  <c:v>3.7296768630003974E-2</c:v>
                </c:pt>
                <c:pt idx="5">
                  <c:v>3.6423951143865124E-2</c:v>
                </c:pt>
                <c:pt idx="6">
                  <c:v>3.5626715304246985E-2</c:v>
                </c:pt>
                <c:pt idx="7">
                  <c:v>3.5555647675094088E-2</c:v>
                </c:pt>
                <c:pt idx="8">
                  <c:v>3.4747955336031457E-2</c:v>
                </c:pt>
                <c:pt idx="9">
                  <c:v>3.386618229109005E-2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E-49A6-A4B2-F5CE7417D58D}"/>
            </c:ext>
          </c:extLst>
        </c:ser>
        <c:ser>
          <c:idx val="1"/>
          <c:order val="1"/>
          <c:tx>
            <c:v>Jan. 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work'!$F$60:$F$69</c:f>
              <c:numCache>
                <c:formatCode>0.00%</c:formatCode>
                <c:ptCount val="10"/>
                <c:pt idx="0">
                  <c:v>7.5670000000000001E-2</c:v>
                </c:pt>
                <c:pt idx="1">
                  <c:v>5.0415084265139659E-2</c:v>
                </c:pt>
                <c:pt idx="2">
                  <c:v>4.5814996684284362E-2</c:v>
                </c:pt>
                <c:pt idx="3">
                  <c:v>4.0756910858164429E-2</c:v>
                </c:pt>
                <c:pt idx="4">
                  <c:v>3.7305556897271608E-2</c:v>
                </c:pt>
                <c:pt idx="5">
                  <c:v>3.6502396009944219E-2</c:v>
                </c:pt>
                <c:pt idx="6">
                  <c:v>3.5554571546146288E-2</c:v>
                </c:pt>
                <c:pt idx="7">
                  <c:v>3.5513083918073299E-2</c:v>
                </c:pt>
                <c:pt idx="8">
                  <c:v>3.4793483669666316E-2</c:v>
                </c:pt>
                <c:pt idx="9">
                  <c:v>3.3907314585243972E-2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37E-49A6-A4B2-F5CE7417D58D}"/>
            </c:ext>
          </c:extLst>
        </c:ser>
        <c:ser>
          <c:idx val="2"/>
          <c:order val="2"/>
          <c:tx>
            <c:v>Jan.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work'!$I$60:$I$69</c:f>
              <c:numCache>
                <c:formatCode>0.00%</c:formatCode>
                <c:ptCount val="10"/>
                <c:pt idx="0">
                  <c:v>7.6217999999999994E-2</c:v>
                </c:pt>
                <c:pt idx="1">
                  <c:v>5.0302723224196287E-2</c:v>
                </c:pt>
                <c:pt idx="2">
                  <c:v>4.5159370222319944E-2</c:v>
                </c:pt>
                <c:pt idx="3">
                  <c:v>4.0688937884861262E-2</c:v>
                </c:pt>
                <c:pt idx="4">
                  <c:v>3.7385047358817321E-2</c:v>
                </c:pt>
                <c:pt idx="5">
                  <c:v>3.6043271805703214E-2</c:v>
                </c:pt>
                <c:pt idx="6">
                  <c:v>3.5750341137688893E-2</c:v>
                </c:pt>
                <c:pt idx="7">
                  <c:v>3.5469675653925066E-2</c:v>
                </c:pt>
                <c:pt idx="8">
                  <c:v>3.489905695797222E-2</c:v>
                </c:pt>
                <c:pt idx="9">
                  <c:v>3.3900179441929724E-2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37E-49A6-A4B2-F5CE7417D58D}"/>
            </c:ext>
          </c:extLst>
        </c:ser>
        <c:ser>
          <c:idx val="3"/>
          <c:order val="3"/>
          <c:tx>
            <c:v>Jan. 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work'!$L$60:$L$69</c:f>
              <c:numCache>
                <c:formatCode>0.00%</c:formatCode>
                <c:ptCount val="10"/>
                <c:pt idx="0">
                  <c:v>7.6715000000000005E-2</c:v>
                </c:pt>
                <c:pt idx="1">
                  <c:v>5.03168029555639E-2</c:v>
                </c:pt>
                <c:pt idx="2">
                  <c:v>4.4923976794709795E-2</c:v>
                </c:pt>
                <c:pt idx="3">
                  <c:v>4.0361489822565939E-2</c:v>
                </c:pt>
                <c:pt idx="4">
                  <c:v>3.7323221584607359E-2</c:v>
                </c:pt>
                <c:pt idx="5">
                  <c:v>3.6121920866787068E-2</c:v>
                </c:pt>
                <c:pt idx="6">
                  <c:v>3.5954317813971536E-2</c:v>
                </c:pt>
                <c:pt idx="7">
                  <c:v>3.5713726425905916E-2</c:v>
                </c:pt>
                <c:pt idx="8">
                  <c:v>3.5186510255305843E-2</c:v>
                </c:pt>
                <c:pt idx="9">
                  <c:v>3.4303411107378258E-2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37E-49A6-A4B2-F5CE7417D58D}"/>
            </c:ext>
          </c:extLst>
        </c:ser>
        <c:ser>
          <c:idx val="4"/>
          <c:order val="4"/>
          <c:tx>
            <c:v>Jan. 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work'!$O$60:$O$69</c:f>
              <c:numCache>
                <c:formatCode>0.00%</c:formatCode>
                <c:ptCount val="10"/>
                <c:pt idx="0">
                  <c:v>7.7381000000000005E-2</c:v>
                </c:pt>
                <c:pt idx="1">
                  <c:v>4.9667389866817922E-2</c:v>
                </c:pt>
                <c:pt idx="2">
                  <c:v>4.4133913110778078E-2</c:v>
                </c:pt>
                <c:pt idx="3">
                  <c:v>3.9971223195594367E-2</c:v>
                </c:pt>
                <c:pt idx="4">
                  <c:v>3.6481051439571505E-2</c:v>
                </c:pt>
                <c:pt idx="5">
                  <c:v>3.583417773896435E-2</c:v>
                </c:pt>
                <c:pt idx="6">
                  <c:v>3.4964771039772191E-2</c:v>
                </c:pt>
                <c:pt idx="7">
                  <c:v>3.5054764992486442E-2</c:v>
                </c:pt>
                <c:pt idx="8">
                  <c:v>3.4370911054603534E-2</c:v>
                </c:pt>
                <c:pt idx="9">
                  <c:v>3.352322328520943E-2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37E-49A6-A4B2-F5CE7417D58D}"/>
            </c:ext>
          </c:extLst>
        </c:ser>
        <c:ser>
          <c:idx val="5"/>
          <c:order val="5"/>
          <c:tx>
            <c:v>Jan. 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work'!$R$60:$R$69</c:f>
              <c:numCache>
                <c:formatCode>0.00%</c:formatCode>
                <c:ptCount val="10"/>
                <c:pt idx="0">
                  <c:v>8.0347000000000002E-2</c:v>
                </c:pt>
                <c:pt idx="1">
                  <c:v>4.9044184353117276E-2</c:v>
                </c:pt>
                <c:pt idx="2">
                  <c:v>4.3594102392899584E-2</c:v>
                </c:pt>
                <c:pt idx="3">
                  <c:v>3.9958842477196811E-2</c:v>
                </c:pt>
                <c:pt idx="4">
                  <c:v>3.655176778671352E-2</c:v>
                </c:pt>
                <c:pt idx="5">
                  <c:v>3.5942012002502521E-2</c:v>
                </c:pt>
                <c:pt idx="6">
                  <c:v>3.4855351343535637E-2</c:v>
                </c:pt>
                <c:pt idx="7">
                  <c:v>3.4923808011121722E-2</c:v>
                </c:pt>
                <c:pt idx="8">
                  <c:v>3.4237590570868073E-2</c:v>
                </c:pt>
                <c:pt idx="9">
                  <c:v>3.3421613460214536E-2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37E-49A6-A4B2-F5CE7417D58D}"/>
            </c:ext>
          </c:extLst>
        </c:ser>
        <c:ser>
          <c:idx val="6"/>
          <c:order val="6"/>
          <c:tx>
            <c:v>Jan. 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work'!$U$60:$U$69</c:f>
              <c:numCache>
                <c:formatCode>0.00%</c:formatCode>
                <c:ptCount val="10"/>
                <c:pt idx="0">
                  <c:v>8.2449999999999996E-2</c:v>
                </c:pt>
                <c:pt idx="1">
                  <c:v>5.0271137412803202E-2</c:v>
                </c:pt>
                <c:pt idx="2">
                  <c:v>4.5170147306413409E-2</c:v>
                </c:pt>
                <c:pt idx="3">
                  <c:v>4.0402277416527639E-2</c:v>
                </c:pt>
                <c:pt idx="4">
                  <c:v>3.7616594441686482E-2</c:v>
                </c:pt>
                <c:pt idx="5">
                  <c:v>3.6627712995486859E-2</c:v>
                </c:pt>
                <c:pt idx="6">
                  <c:v>3.6076795693095944E-2</c:v>
                </c:pt>
                <c:pt idx="7">
                  <c:v>3.5885214507792806E-2</c:v>
                </c:pt>
                <c:pt idx="8">
                  <c:v>3.5398673751099084E-2</c:v>
                </c:pt>
                <c:pt idx="9">
                  <c:v>3.4502749933912794E-2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37E-49A6-A4B2-F5CE7417D58D}"/>
            </c:ext>
          </c:extLst>
        </c:ser>
        <c:ser>
          <c:idx val="7"/>
          <c:order val="7"/>
          <c:tx>
            <c:v>Jan. 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work'!$X$60:$X$69</c:f>
              <c:numCache>
                <c:formatCode>0.00%</c:formatCode>
                <c:ptCount val="10"/>
                <c:pt idx="0">
                  <c:v>8.3820000000000006E-2</c:v>
                </c:pt>
                <c:pt idx="1">
                  <c:v>5.0220561328410879E-2</c:v>
                </c:pt>
                <c:pt idx="2">
                  <c:v>4.5994695067099405E-2</c:v>
                </c:pt>
                <c:pt idx="3">
                  <c:v>4.1496127744051661E-2</c:v>
                </c:pt>
                <c:pt idx="4">
                  <c:v>3.875514856292199E-2</c:v>
                </c:pt>
                <c:pt idx="5">
                  <c:v>3.7772216874831573E-2</c:v>
                </c:pt>
                <c:pt idx="6">
                  <c:v>3.706384968392263E-2</c:v>
                </c:pt>
                <c:pt idx="7">
                  <c:v>3.6906336471897255E-2</c:v>
                </c:pt>
                <c:pt idx="8">
                  <c:v>3.6380585873534092E-2</c:v>
                </c:pt>
                <c:pt idx="9">
                  <c:v>3.554201674311408E-2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37E-49A6-A4B2-F5CE7417D58D}"/>
            </c:ext>
          </c:extLst>
        </c:ser>
        <c:ser>
          <c:idx val="8"/>
          <c:order val="8"/>
          <c:tx>
            <c:v>Jan. 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work'!$AA$60:$AA$69</c:f>
              <c:numCache>
                <c:formatCode>0.00%</c:formatCode>
                <c:ptCount val="10"/>
                <c:pt idx="0">
                  <c:v>8.3389000000000005E-2</c:v>
                </c:pt>
                <c:pt idx="1">
                  <c:v>4.980988070895262E-2</c:v>
                </c:pt>
                <c:pt idx="2">
                  <c:v>4.5551051259189512E-2</c:v>
                </c:pt>
                <c:pt idx="3">
                  <c:v>4.155776389232356E-2</c:v>
                </c:pt>
                <c:pt idx="4">
                  <c:v>3.8875300341550081E-2</c:v>
                </c:pt>
                <c:pt idx="5">
                  <c:v>3.7933582824550366E-2</c:v>
                </c:pt>
                <c:pt idx="6">
                  <c:v>3.7423843432335742E-2</c:v>
                </c:pt>
                <c:pt idx="7">
                  <c:v>3.7311675825204157E-2</c:v>
                </c:pt>
                <c:pt idx="8">
                  <c:v>3.683102638500297E-2</c:v>
                </c:pt>
                <c:pt idx="9">
                  <c:v>3.5965023006991073E-2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37E-49A6-A4B2-F5CE7417D58D}"/>
            </c:ext>
          </c:extLst>
        </c:ser>
        <c:ser>
          <c:idx val="9"/>
          <c:order val="9"/>
          <c:tx>
            <c:v>Jan. 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work'!$BO$2:$BO$11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work'!$AD$60:$AD$69</c:f>
              <c:numCache>
                <c:formatCode>0.00%</c:formatCode>
                <c:ptCount val="10"/>
                <c:pt idx="0">
                  <c:v>8.4065000000000001E-2</c:v>
                </c:pt>
                <c:pt idx="1">
                  <c:v>4.9649985629255926E-2</c:v>
                </c:pt>
                <c:pt idx="2">
                  <c:v>4.5855460722122592E-2</c:v>
                </c:pt>
                <c:pt idx="3">
                  <c:v>4.1682351553015397E-2</c:v>
                </c:pt>
                <c:pt idx="4">
                  <c:v>3.8878301866519784E-2</c:v>
                </c:pt>
                <c:pt idx="5">
                  <c:v>3.7968333257867581E-2</c:v>
                </c:pt>
                <c:pt idx="6">
                  <c:v>3.7377312171457733E-2</c:v>
                </c:pt>
                <c:pt idx="7">
                  <c:v>3.732584806227561E-2</c:v>
                </c:pt>
                <c:pt idx="8">
                  <c:v>3.692293718685033E-2</c:v>
                </c:pt>
                <c:pt idx="9">
                  <c:v>3.6050469931876827E-2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37E-49A6-A4B2-F5CE7417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25776"/>
        <c:axId val="1397102272"/>
      </c:scatterChart>
      <c:valAx>
        <c:axId val="15602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02272"/>
        <c:crosses val="autoZero"/>
        <c:crossBetween val="midCat"/>
      </c:valAx>
      <c:valAx>
        <c:axId val="1397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2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Rate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Jan. 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work'!$D$61:$D$69</c:f>
              <c:numCache>
                <c:formatCode>0.00%</c:formatCode>
                <c:ptCount val="9"/>
                <c:pt idx="0">
                  <c:v>5.0764376490784587E-2</c:v>
                </c:pt>
                <c:pt idx="1">
                  <c:v>-6.310029659425842E-3</c:v>
                </c:pt>
                <c:pt idx="2">
                  <c:v>-2.6660605722220398E-2</c:v>
                </c:pt>
                <c:pt idx="3">
                  <c:v>-2.0700198236768608E-2</c:v>
                </c:pt>
                <c:pt idx="4">
                  <c:v>-1.5871848692686763E-2</c:v>
                </c:pt>
                <c:pt idx="5">
                  <c:v>-1.278861584728419E-2</c:v>
                </c:pt>
                <c:pt idx="6">
                  <c:v>-1.0658641015903525E-2</c:v>
                </c:pt>
                <c:pt idx="7">
                  <c:v>-9.1477327375191209E-3</c:v>
                </c:pt>
                <c:pt idx="8">
                  <c:v>-8.0004625102960691E-3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2F-4209-AC35-0E8356396299}"/>
            </c:ext>
          </c:extLst>
        </c:ser>
        <c:ser>
          <c:idx val="1"/>
          <c:order val="1"/>
          <c:tx>
            <c:v>Jan. 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work'!$G$61:$G$69</c:f>
              <c:numCache>
                <c:formatCode>0.00%</c:formatCode>
                <c:ptCount val="9"/>
                <c:pt idx="0">
                  <c:v>5.0415084265139659E-2</c:v>
                </c:pt>
                <c:pt idx="1">
                  <c:v>-6.617938395320988E-3</c:v>
                </c:pt>
                <c:pt idx="2">
                  <c:v>-2.670023969050983E-2</c:v>
                </c:pt>
                <c:pt idx="3">
                  <c:v>-2.0699912910295604E-2</c:v>
                </c:pt>
                <c:pt idx="4">
                  <c:v>-1.5871414484872504E-2</c:v>
                </c:pt>
                <c:pt idx="5">
                  <c:v>-1.278868588601012E-2</c:v>
                </c:pt>
                <c:pt idx="6">
                  <c:v>-1.0658648423639949E-2</c:v>
                </c:pt>
                <c:pt idx="7">
                  <c:v>-9.1477313696451956E-3</c:v>
                </c:pt>
                <c:pt idx="8">
                  <c:v>-8.000462307261258E-3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2F-4209-AC35-0E8356396299}"/>
            </c:ext>
          </c:extLst>
        </c:ser>
        <c:ser>
          <c:idx val="2"/>
          <c:order val="2"/>
          <c:tx>
            <c:v>Jan.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work'!$J$61:$J$69</c:f>
              <c:numCache>
                <c:formatCode>0.00%</c:formatCode>
                <c:ptCount val="9"/>
                <c:pt idx="0">
                  <c:v>5.0302723224196287E-2</c:v>
                </c:pt>
                <c:pt idx="1">
                  <c:v>-7.5506590544531793E-3</c:v>
                </c:pt>
                <c:pt idx="2">
                  <c:v>-2.6713823564012196E-2</c:v>
                </c:pt>
                <c:pt idx="3">
                  <c:v>-2.06973286175135E-2</c:v>
                </c:pt>
                <c:pt idx="4">
                  <c:v>-1.5873934005491197E-2</c:v>
                </c:pt>
                <c:pt idx="5">
                  <c:v>-1.2788495119342991E-2</c:v>
                </c:pt>
                <c:pt idx="6">
                  <c:v>-1.0658655954165486E-2</c:v>
                </c:pt>
                <c:pt idx="7">
                  <c:v>-9.1477281760006246E-3</c:v>
                </c:pt>
                <c:pt idx="8">
                  <c:v>-8.000462342545811E-3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2F-4209-AC35-0E8356396299}"/>
            </c:ext>
          </c:extLst>
        </c:ser>
        <c:ser>
          <c:idx val="3"/>
          <c:order val="3"/>
          <c:tx>
            <c:v>Jan. 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work'!$M$61:$M$69</c:f>
              <c:numCache>
                <c:formatCode>0.00%</c:formatCode>
                <c:ptCount val="9"/>
                <c:pt idx="0">
                  <c:v>5.03168029555639E-2</c:v>
                </c:pt>
                <c:pt idx="1">
                  <c:v>-7.8849537278726789E-3</c:v>
                </c:pt>
                <c:pt idx="2">
                  <c:v>-2.6779055025457188E-2</c:v>
                </c:pt>
                <c:pt idx="3">
                  <c:v>-2.0699339162542851E-2</c:v>
                </c:pt>
                <c:pt idx="4">
                  <c:v>-1.5873506135166915E-2</c:v>
                </c:pt>
                <c:pt idx="5">
                  <c:v>-1.2788293957257224E-2</c:v>
                </c:pt>
                <c:pt idx="6">
                  <c:v>-1.0658613297752528E-2</c:v>
                </c:pt>
                <c:pt idx="7">
                  <c:v>-9.1477193249434041E-3</c:v>
                </c:pt>
                <c:pt idx="8">
                  <c:v>-8.0004603055032764E-3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2F-4209-AC35-0E8356396299}"/>
            </c:ext>
          </c:extLst>
        </c:ser>
        <c:ser>
          <c:idx val="4"/>
          <c:order val="4"/>
          <c:tx>
            <c:v>Jan. 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work'!$P$61:$P$69</c:f>
              <c:numCache>
                <c:formatCode>0.00%</c:formatCode>
                <c:ptCount val="9"/>
                <c:pt idx="0">
                  <c:v>4.9667389866817922E-2</c:v>
                </c:pt>
                <c:pt idx="1">
                  <c:v>-9.0046858068340008E-3</c:v>
                </c:pt>
                <c:pt idx="2">
                  <c:v>-2.6856352936011629E-2</c:v>
                </c:pt>
                <c:pt idx="3">
                  <c:v>-2.072634725675182E-2</c:v>
                </c:pt>
                <c:pt idx="4">
                  <c:v>-1.5875064060244415E-2</c:v>
                </c:pt>
                <c:pt idx="5">
                  <c:v>-1.2789247131336223E-2</c:v>
                </c:pt>
                <c:pt idx="6">
                  <c:v>-1.0658726710479072E-2</c:v>
                </c:pt>
                <c:pt idx="7">
                  <c:v>-9.147743850695278E-3</c:v>
                </c:pt>
                <c:pt idx="8">
                  <c:v>-8.0004641684836564E-3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2F-4209-AC35-0E8356396299}"/>
            </c:ext>
          </c:extLst>
        </c:ser>
        <c:ser>
          <c:idx val="5"/>
          <c:order val="5"/>
          <c:tx>
            <c:v>Jan. 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work'!$S$61:$S$69</c:f>
              <c:numCache>
                <c:formatCode>0.00%</c:formatCode>
                <c:ptCount val="9"/>
                <c:pt idx="0">
                  <c:v>4.9044184353117276E-2</c:v>
                </c:pt>
                <c:pt idx="1">
                  <c:v>-9.7677079864654237E-3</c:v>
                </c:pt>
                <c:pt idx="2">
                  <c:v>-2.6858797129578615E-2</c:v>
                </c:pt>
                <c:pt idx="3">
                  <c:v>-2.0724106529443898E-2</c:v>
                </c:pt>
                <c:pt idx="4">
                  <c:v>-1.5874482620939601E-2</c:v>
                </c:pt>
                <c:pt idx="5">
                  <c:v>-1.2789349048568321E-2</c:v>
                </c:pt>
                <c:pt idx="6">
                  <c:v>-1.065874858754956E-2</c:v>
                </c:pt>
                <c:pt idx="7">
                  <c:v>-9.1477476895157617E-3</c:v>
                </c:pt>
                <c:pt idx="8">
                  <c:v>-8.000464648010186E-3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2F-4209-AC35-0E8356396299}"/>
            </c:ext>
          </c:extLst>
        </c:ser>
        <c:ser>
          <c:idx val="6"/>
          <c:order val="6"/>
          <c:tx>
            <c:v>Jan. 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work'!$V$61:$V$69</c:f>
              <c:numCache>
                <c:formatCode>0.00%</c:formatCode>
                <c:ptCount val="9"/>
                <c:pt idx="0">
                  <c:v>5.0271137412803202E-2</c:v>
                </c:pt>
                <c:pt idx="1">
                  <c:v>-7.5353465186610569E-3</c:v>
                </c:pt>
                <c:pt idx="2">
                  <c:v>-2.6770948329087219E-2</c:v>
                </c:pt>
                <c:pt idx="3">
                  <c:v>-2.0689764959940682E-2</c:v>
                </c:pt>
                <c:pt idx="4">
                  <c:v>-1.5870717631330966E-2</c:v>
                </c:pt>
                <c:pt idx="5">
                  <c:v>-1.2788171986924723E-2</c:v>
                </c:pt>
                <c:pt idx="6">
                  <c:v>-1.0658582858551702E-2</c:v>
                </c:pt>
                <c:pt idx="7">
                  <c:v>-9.1477126444893253E-3</c:v>
                </c:pt>
                <c:pt idx="8">
                  <c:v>-8.0004592656551798E-3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2F-4209-AC35-0E8356396299}"/>
            </c:ext>
          </c:extLst>
        </c:ser>
        <c:ser>
          <c:idx val="7"/>
          <c:order val="7"/>
          <c:tx>
            <c:v>Jan. 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work'!$Y$61:$Y$69</c:f>
              <c:numCache>
                <c:formatCode>0.00%</c:formatCode>
                <c:ptCount val="9"/>
                <c:pt idx="0">
                  <c:v>5.0220561328410879E-2</c:v>
                </c:pt>
                <c:pt idx="1">
                  <c:v>-6.3618752084124708E-3</c:v>
                </c:pt>
                <c:pt idx="2">
                  <c:v>-2.6551564352343515E-2</c:v>
                </c:pt>
                <c:pt idx="3">
                  <c:v>-2.0651794373371835E-2</c:v>
                </c:pt>
                <c:pt idx="4">
                  <c:v>-1.5864169820239749E-2</c:v>
                </c:pt>
                <c:pt idx="5">
                  <c:v>-1.2787156182163528E-2</c:v>
                </c:pt>
                <c:pt idx="6">
                  <c:v>-1.0658393474055061E-2</c:v>
                </c:pt>
                <c:pt idx="7">
                  <c:v>-9.1476800436197658E-3</c:v>
                </c:pt>
                <c:pt idx="8">
                  <c:v>-8.0004534773561176E-3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2F-4209-AC35-0E8356396299}"/>
            </c:ext>
          </c:extLst>
        </c:ser>
        <c:ser>
          <c:idx val="8"/>
          <c:order val="8"/>
          <c:tx>
            <c:v>Jan. 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work'!$AB$61:$AB$69</c:f>
              <c:numCache>
                <c:formatCode>0.00%</c:formatCode>
                <c:ptCount val="9"/>
                <c:pt idx="0">
                  <c:v>4.980988070895262E-2</c:v>
                </c:pt>
                <c:pt idx="1">
                  <c:v>-6.9937255913941065E-3</c:v>
                </c:pt>
                <c:pt idx="2">
                  <c:v>-2.6539089477108591E-2</c:v>
                </c:pt>
                <c:pt idx="3">
                  <c:v>-2.0647711679409597E-2</c:v>
                </c:pt>
                <c:pt idx="4">
                  <c:v>-1.586321979666816E-2</c:v>
                </c:pt>
                <c:pt idx="5">
                  <c:v>-1.2786770936343506E-2</c:v>
                </c:pt>
                <c:pt idx="6">
                  <c:v>-1.0658314340258768E-2</c:v>
                </c:pt>
                <c:pt idx="7">
                  <c:v>-9.1476641313024132E-3</c:v>
                </c:pt>
                <c:pt idx="8">
                  <c:v>-8.0004509374878019E-3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2F-4209-AC35-0E8356396299}"/>
            </c:ext>
          </c:extLst>
        </c:ser>
        <c:ser>
          <c:idx val="9"/>
          <c:order val="9"/>
          <c:tx>
            <c:v>Jan. 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work'!$BO$3:$BO$11</c:f>
              <c:numCache>
                <c:formatCode>General</c:formatCode>
                <c:ptCount val="9"/>
                <c:pt idx="0">
                  <c:v>0.64931506849315068</c:v>
                </c:pt>
                <c:pt idx="1">
                  <c:v>1.1452054794520548</c:v>
                </c:pt>
                <c:pt idx="2">
                  <c:v>1.6493150684931508</c:v>
                </c:pt>
                <c:pt idx="3">
                  <c:v>2.1452054794520548</c:v>
                </c:pt>
                <c:pt idx="4">
                  <c:v>2.6493150684931508</c:v>
                </c:pt>
                <c:pt idx="5">
                  <c:v>3.1452054794520548</c:v>
                </c:pt>
                <c:pt idx="6">
                  <c:v>3.6493150684931508</c:v>
                </c:pt>
                <c:pt idx="7">
                  <c:v>4.1479452054794521</c:v>
                </c:pt>
                <c:pt idx="8">
                  <c:v>4.6520547945205477</c:v>
                </c:pt>
              </c:numCache>
            </c:numRef>
          </c:xVal>
          <c:yVal>
            <c:numRef>
              <c:f>'Rough work'!$AE$61:$AE$69</c:f>
              <c:numCache>
                <c:formatCode>0.00%</c:formatCode>
                <c:ptCount val="9"/>
                <c:pt idx="0">
                  <c:v>4.9649985629255926E-2</c:v>
                </c:pt>
                <c:pt idx="1">
                  <c:v>-6.5602943226902299E-3</c:v>
                </c:pt>
                <c:pt idx="2">
                  <c:v>-2.6513836807108282E-2</c:v>
                </c:pt>
                <c:pt idx="3">
                  <c:v>-2.0647609503978703E-2</c:v>
                </c:pt>
                <c:pt idx="4">
                  <c:v>-1.586301433289139E-2</c:v>
                </c:pt>
                <c:pt idx="5">
                  <c:v>-1.2786821181706931E-2</c:v>
                </c:pt>
                <c:pt idx="6">
                  <c:v>-1.0658311531868581E-2</c:v>
                </c:pt>
                <c:pt idx="7">
                  <c:v>-9.1476608082654565E-3</c:v>
                </c:pt>
                <c:pt idx="8">
                  <c:v>-8.0004504110159358E-3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B2F-4209-AC35-0E8356396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059248"/>
        <c:axId val="1596706272"/>
      </c:scatterChart>
      <c:valAx>
        <c:axId val="15650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06272"/>
        <c:crosses val="autoZero"/>
        <c:crossBetween val="midCat"/>
      </c:valAx>
      <c:valAx>
        <c:axId val="15967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5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</a:t>
            </a:r>
            <a:r>
              <a:rPr lang="en-CA" baseline="0"/>
              <a:t> Year YTM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Jan. 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work'!$B$60:$B$69</c:f>
              <c:numCache>
                <c:formatCode>0.00%</c:formatCode>
                <c:ptCount val="10"/>
                <c:pt idx="0">
                  <c:v>7.5143000000000001E-2</c:v>
                </c:pt>
                <c:pt idx="1">
                  <c:v>5.0805999999999997E-2</c:v>
                </c:pt>
                <c:pt idx="2">
                  <c:v>4.6072000000000002E-2</c:v>
                </c:pt>
                <c:pt idx="3">
                  <c:v>4.0981999999999998E-2</c:v>
                </c:pt>
                <c:pt idx="4">
                  <c:v>3.7315000000000001E-2</c:v>
                </c:pt>
                <c:pt idx="5">
                  <c:v>3.6492999999999998E-2</c:v>
                </c:pt>
                <c:pt idx="6">
                  <c:v>3.5714000000000003E-2</c:v>
                </c:pt>
                <c:pt idx="7">
                  <c:v>3.5721000000000003E-2</c:v>
                </c:pt>
                <c:pt idx="8">
                  <c:v>3.4981999999999999E-2</c:v>
                </c:pt>
                <c:pt idx="9">
                  <c:v>3.4119999999999998E-2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F-4F2D-9742-9517F85A0CE7}"/>
            </c:ext>
          </c:extLst>
        </c:ser>
        <c:ser>
          <c:idx val="1"/>
          <c:order val="1"/>
          <c:tx>
            <c:v>Jan. 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work'!$E$60:$E$69</c:f>
              <c:numCache>
                <c:formatCode>0.00%</c:formatCode>
                <c:ptCount val="10"/>
                <c:pt idx="0">
                  <c:v>7.5670000000000001E-2</c:v>
                </c:pt>
                <c:pt idx="1">
                  <c:v>5.0673000000000003E-2</c:v>
                </c:pt>
                <c:pt idx="2">
                  <c:v>4.5967000000000001E-2</c:v>
                </c:pt>
                <c:pt idx="3">
                  <c:v>4.0851999999999999E-2</c:v>
                </c:pt>
                <c:pt idx="4">
                  <c:v>3.7371000000000001E-2</c:v>
                </c:pt>
                <c:pt idx="5">
                  <c:v>3.6608000000000002E-2</c:v>
                </c:pt>
                <c:pt idx="6">
                  <c:v>3.5673999999999997E-2</c:v>
                </c:pt>
                <c:pt idx="7">
                  <c:v>3.5706000000000002E-2</c:v>
                </c:pt>
                <c:pt idx="8">
                  <c:v>3.5046000000000001E-2</c:v>
                </c:pt>
                <c:pt idx="9">
                  <c:v>3.4178E-2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F-4F2D-9742-9517F85A0CE7}"/>
            </c:ext>
          </c:extLst>
        </c:ser>
        <c:ser>
          <c:idx val="2"/>
          <c:order val="2"/>
          <c:tx>
            <c:v>Jan.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work'!$H$60:$H$69</c:f>
              <c:numCache>
                <c:formatCode>0.00%</c:formatCode>
                <c:ptCount val="10"/>
                <c:pt idx="0">
                  <c:v>7.6217999999999994E-2</c:v>
                </c:pt>
                <c:pt idx="1">
                  <c:v>5.0777999999999997E-2</c:v>
                </c:pt>
                <c:pt idx="2">
                  <c:v>4.5421999999999997E-2</c:v>
                </c:pt>
                <c:pt idx="3">
                  <c:v>4.0850999999999998E-2</c:v>
                </c:pt>
                <c:pt idx="4">
                  <c:v>3.7497999999999997E-2</c:v>
                </c:pt>
                <c:pt idx="5">
                  <c:v>3.619E-2</c:v>
                </c:pt>
                <c:pt idx="6">
                  <c:v>3.5894000000000002E-2</c:v>
                </c:pt>
                <c:pt idx="7">
                  <c:v>3.5687999999999998E-2</c:v>
                </c:pt>
                <c:pt idx="8">
                  <c:v>3.5164000000000001E-2</c:v>
                </c:pt>
                <c:pt idx="9">
                  <c:v>3.4188999999999997E-2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3F-4F2D-9742-9517F85A0CE7}"/>
            </c:ext>
          </c:extLst>
        </c:ser>
        <c:ser>
          <c:idx val="3"/>
          <c:order val="3"/>
          <c:tx>
            <c:v>Jan. 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work'!$K$60:$K$69</c:f>
              <c:numCache>
                <c:formatCode>0.00%</c:formatCode>
                <c:ptCount val="10"/>
                <c:pt idx="0">
                  <c:v>7.6715000000000005E-2</c:v>
                </c:pt>
                <c:pt idx="1">
                  <c:v>5.1011000000000001E-2</c:v>
                </c:pt>
                <c:pt idx="2">
                  <c:v>4.5296999999999997E-2</c:v>
                </c:pt>
                <c:pt idx="3">
                  <c:v>4.0591000000000002E-2</c:v>
                </c:pt>
                <c:pt idx="4">
                  <c:v>3.7484000000000003E-2</c:v>
                </c:pt>
                <c:pt idx="5">
                  <c:v>3.6304000000000003E-2</c:v>
                </c:pt>
                <c:pt idx="6">
                  <c:v>3.6125999999999998E-2</c:v>
                </c:pt>
                <c:pt idx="7">
                  <c:v>3.5950000000000003E-2</c:v>
                </c:pt>
                <c:pt idx="8">
                  <c:v>3.5463000000000001E-2</c:v>
                </c:pt>
                <c:pt idx="9">
                  <c:v>3.4595000000000001E-2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3F-4F2D-9742-9517F85A0CE7}"/>
            </c:ext>
          </c:extLst>
        </c:ser>
        <c:ser>
          <c:idx val="4"/>
          <c:order val="4"/>
          <c:tx>
            <c:v>Jan. 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work'!$N$60:$N$69</c:f>
              <c:numCache>
                <c:formatCode>0.00%</c:formatCode>
                <c:ptCount val="10"/>
                <c:pt idx="0">
                  <c:v>7.7381000000000005E-2</c:v>
                </c:pt>
                <c:pt idx="1">
                  <c:v>5.0573E-2</c:v>
                </c:pt>
                <c:pt idx="2">
                  <c:v>4.4610999999999998E-2</c:v>
                </c:pt>
                <c:pt idx="3">
                  <c:v>4.0266000000000003E-2</c:v>
                </c:pt>
                <c:pt idx="4">
                  <c:v>3.6686999999999997E-2</c:v>
                </c:pt>
                <c:pt idx="5">
                  <c:v>3.6049999999999999E-2</c:v>
                </c:pt>
                <c:pt idx="6">
                  <c:v>3.5173000000000003E-2</c:v>
                </c:pt>
                <c:pt idx="7">
                  <c:v>3.5318000000000002E-2</c:v>
                </c:pt>
                <c:pt idx="8">
                  <c:v>3.4680000000000002E-2</c:v>
                </c:pt>
                <c:pt idx="9">
                  <c:v>3.3841000000000003E-2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3F-4F2D-9742-9517F85A0CE7}"/>
            </c:ext>
          </c:extLst>
        </c:ser>
        <c:ser>
          <c:idx val="5"/>
          <c:order val="5"/>
          <c:tx>
            <c:v>Jan. 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work'!$Q$60:$Q$69</c:f>
              <c:numCache>
                <c:formatCode>0.00%</c:formatCode>
                <c:ptCount val="10"/>
                <c:pt idx="0">
                  <c:v>8.0347000000000002E-2</c:v>
                </c:pt>
                <c:pt idx="1">
                  <c:v>5.0601E-2</c:v>
                </c:pt>
                <c:pt idx="2">
                  <c:v>4.4393000000000002E-2</c:v>
                </c:pt>
                <c:pt idx="3">
                  <c:v>4.0455999999999999E-2</c:v>
                </c:pt>
                <c:pt idx="4">
                  <c:v>3.6900000000000002E-2</c:v>
                </c:pt>
                <c:pt idx="5">
                  <c:v>3.6270999999999998E-2</c:v>
                </c:pt>
                <c:pt idx="6">
                  <c:v>3.5159000000000003E-2</c:v>
                </c:pt>
                <c:pt idx="7">
                  <c:v>3.5274E-2</c:v>
                </c:pt>
                <c:pt idx="8">
                  <c:v>3.4624000000000002E-2</c:v>
                </c:pt>
                <c:pt idx="9">
                  <c:v>3.3805000000000002E-2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3F-4F2D-9742-9517F85A0CE7}"/>
            </c:ext>
          </c:extLst>
        </c:ser>
        <c:ser>
          <c:idx val="6"/>
          <c:order val="6"/>
          <c:tx>
            <c:v>Jan. 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work'!$T$60:$T$69</c:f>
              <c:numCache>
                <c:formatCode>0.00%</c:formatCode>
                <c:ptCount val="10"/>
                <c:pt idx="0">
                  <c:v>8.2449999999999996E-2</c:v>
                </c:pt>
                <c:pt idx="1">
                  <c:v>5.2095000000000002E-2</c:v>
                </c:pt>
                <c:pt idx="2">
                  <c:v>4.6108999999999997E-2</c:v>
                </c:pt>
                <c:pt idx="3">
                  <c:v>4.0978000000000001E-2</c:v>
                </c:pt>
                <c:pt idx="4">
                  <c:v>3.8023000000000001E-2</c:v>
                </c:pt>
                <c:pt idx="5">
                  <c:v>3.7005000000000003E-2</c:v>
                </c:pt>
                <c:pt idx="6">
                  <c:v>3.6415999999999997E-2</c:v>
                </c:pt>
                <c:pt idx="7">
                  <c:v>3.6271999999999999E-2</c:v>
                </c:pt>
                <c:pt idx="8">
                  <c:v>3.5806999999999999E-2</c:v>
                </c:pt>
                <c:pt idx="9">
                  <c:v>3.4910999999999998E-2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3F-4F2D-9742-9517F85A0CE7}"/>
            </c:ext>
          </c:extLst>
        </c:ser>
        <c:ser>
          <c:idx val="7"/>
          <c:order val="7"/>
          <c:tx>
            <c:v>Jan. 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work'!$W$60:$W$69</c:f>
              <c:numCache>
                <c:formatCode>0.00%</c:formatCode>
                <c:ptCount val="10"/>
                <c:pt idx="0">
                  <c:v>8.3820000000000006E-2</c:v>
                </c:pt>
                <c:pt idx="1">
                  <c:v>5.2275000000000002E-2</c:v>
                </c:pt>
                <c:pt idx="2">
                  <c:v>4.7063000000000001E-2</c:v>
                </c:pt>
                <c:pt idx="3">
                  <c:v>4.2155999999999999E-2</c:v>
                </c:pt>
                <c:pt idx="4">
                  <c:v>3.9224000000000002E-2</c:v>
                </c:pt>
                <c:pt idx="5">
                  <c:v>3.8197000000000002E-2</c:v>
                </c:pt>
                <c:pt idx="6">
                  <c:v>3.7443999999999998E-2</c:v>
                </c:pt>
                <c:pt idx="7">
                  <c:v>3.7328E-2</c:v>
                </c:pt>
                <c:pt idx="8">
                  <c:v>3.6823000000000002E-2</c:v>
                </c:pt>
                <c:pt idx="9">
                  <c:v>3.5976000000000001E-2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3F-4F2D-9742-9517F85A0CE7}"/>
            </c:ext>
          </c:extLst>
        </c:ser>
        <c:ser>
          <c:idx val="8"/>
          <c:order val="8"/>
          <c:tx>
            <c:v>Jan. 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work'!$Z$60:$Z$69</c:f>
              <c:numCache>
                <c:formatCode>0.00%</c:formatCode>
                <c:ptCount val="10"/>
                <c:pt idx="0">
                  <c:v>8.3389000000000005E-2</c:v>
                </c:pt>
                <c:pt idx="1">
                  <c:v>5.2076999999999998E-2</c:v>
                </c:pt>
                <c:pt idx="2">
                  <c:v>4.6724000000000002E-2</c:v>
                </c:pt>
                <c:pt idx="3">
                  <c:v>4.2289E-2</c:v>
                </c:pt>
                <c:pt idx="4">
                  <c:v>3.9396E-2</c:v>
                </c:pt>
                <c:pt idx="5">
                  <c:v>3.8398000000000002E-2</c:v>
                </c:pt>
                <c:pt idx="6">
                  <c:v>3.7834E-2</c:v>
                </c:pt>
                <c:pt idx="7">
                  <c:v>3.7753000000000002E-2</c:v>
                </c:pt>
                <c:pt idx="8">
                  <c:v>3.7284999999999999E-2</c:v>
                </c:pt>
                <c:pt idx="9">
                  <c:v>3.6412E-2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F3F-4F2D-9742-9517F85A0CE7}"/>
            </c:ext>
          </c:extLst>
        </c:ser>
        <c:ser>
          <c:idx val="9"/>
          <c:order val="9"/>
          <c:tx>
            <c:v>Jan. 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'Rough work'!$AG$26:$AG$35</c:f>
              <c:numCache>
                <c:formatCode>General</c:formatCode>
                <c:ptCount val="10"/>
                <c:pt idx="0">
                  <c:v>0.14520547945205478</c:v>
                </c:pt>
                <c:pt idx="1">
                  <c:v>0.64931506849315068</c:v>
                </c:pt>
                <c:pt idx="2">
                  <c:v>1.1452054794520548</c:v>
                </c:pt>
                <c:pt idx="3">
                  <c:v>1.6493150684931508</c:v>
                </c:pt>
                <c:pt idx="4">
                  <c:v>2.1452054794520548</c:v>
                </c:pt>
                <c:pt idx="5">
                  <c:v>2.6493150684931508</c:v>
                </c:pt>
                <c:pt idx="6">
                  <c:v>3.1452054794520548</c:v>
                </c:pt>
                <c:pt idx="7">
                  <c:v>3.6493150684931508</c:v>
                </c:pt>
                <c:pt idx="8">
                  <c:v>4.1479452054794521</c:v>
                </c:pt>
                <c:pt idx="9">
                  <c:v>4.6520547945205477</c:v>
                </c:pt>
              </c:numCache>
            </c:numRef>
          </c:xVal>
          <c:yVal>
            <c:numRef>
              <c:f>'Rough work'!$AC$60:$AC$69</c:f>
              <c:numCache>
                <c:formatCode>0.00%</c:formatCode>
                <c:ptCount val="10"/>
                <c:pt idx="0">
                  <c:v>8.4065000000000001E-2</c:v>
                </c:pt>
                <c:pt idx="1">
                  <c:v>5.2143000000000002E-2</c:v>
                </c:pt>
                <c:pt idx="2">
                  <c:v>4.7151999999999999E-2</c:v>
                </c:pt>
                <c:pt idx="3">
                  <c:v>4.2487999999999998E-2</c:v>
                </c:pt>
                <c:pt idx="4">
                  <c:v>3.9449999999999999E-2</c:v>
                </c:pt>
                <c:pt idx="5">
                  <c:v>3.8474000000000001E-2</c:v>
                </c:pt>
                <c:pt idx="6">
                  <c:v>3.7824000000000003E-2</c:v>
                </c:pt>
                <c:pt idx="7">
                  <c:v>3.7798999999999999E-2</c:v>
                </c:pt>
                <c:pt idx="8">
                  <c:v>3.7400999999999997E-2</c:v>
                </c:pt>
                <c:pt idx="9">
                  <c:v>3.6519000000000003E-2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F3F-4F2D-9742-9517F85A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24703"/>
        <c:axId val="655932479"/>
      </c:scatterChart>
      <c:valAx>
        <c:axId val="6617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32479"/>
        <c:crosses val="autoZero"/>
        <c:crossBetween val="midCat"/>
      </c:valAx>
      <c:valAx>
        <c:axId val="6559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2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37</xdr:row>
      <xdr:rowOff>47625</xdr:rowOff>
    </xdr:from>
    <xdr:to>
      <xdr:col>17</xdr:col>
      <xdr:colOff>531284</xdr:colOff>
      <xdr:row>53</xdr:row>
      <xdr:rowOff>171660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3BEF0-025F-4752-BBAB-8E904FE81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17</xdr:col>
      <xdr:colOff>563033</xdr:colOff>
      <xdr:row>77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C40DA-A7F6-4A95-9FDB-417475820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7</xdr:col>
      <xdr:colOff>203834</xdr:colOff>
      <xdr:row>94</xdr:row>
      <xdr:rowOff>81492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893828-9179-43DB-A211-B78BC607B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35</xdr:row>
      <xdr:rowOff>161714</xdr:rowOff>
    </xdr:from>
    <xdr:to>
      <xdr:col>20</xdr:col>
      <xdr:colOff>825501</xdr:colOff>
      <xdr:row>52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807E4-1432-2F3F-8378-5D3689B29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97</xdr:row>
      <xdr:rowOff>71967</xdr:rowOff>
    </xdr:from>
    <xdr:to>
      <xdr:col>6</xdr:col>
      <xdr:colOff>128692</xdr:colOff>
      <xdr:row>112</xdr:row>
      <xdr:rowOff>153459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4A1AC-D8BA-0B1E-F2CB-036A5568A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687915</xdr:colOff>
      <xdr:row>22</xdr:row>
      <xdr:rowOff>127000</xdr:rowOff>
    </xdr:from>
    <xdr:to>
      <xdr:col>48</xdr:col>
      <xdr:colOff>465665</xdr:colOff>
      <xdr:row>43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7C06F-88ED-1859-17E8-91CD4C50A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workbookViewId="0">
      <selection activeCell="F28" sqref="F27:F28"/>
    </sheetView>
  </sheetViews>
  <sheetFormatPr defaultRowHeight="15" x14ac:dyDescent="0.25"/>
  <cols>
    <col min="1" max="1" width="13.5703125" bestFit="1" customWidth="1"/>
    <col min="2" max="2" width="7.28515625" bestFit="1" customWidth="1"/>
    <col min="3" max="3" width="10.28515625" bestFit="1" customWidth="1"/>
    <col min="4" max="4" width="12.28515625" bestFit="1" customWidth="1"/>
    <col min="5" max="5" width="16.140625" bestFit="1" customWidth="1"/>
  </cols>
  <sheetData>
    <row r="1" spans="1:5" x14ac:dyDescent="0.25">
      <c r="A1" s="9" t="s">
        <v>0</v>
      </c>
      <c r="B1" s="9" t="s">
        <v>6</v>
      </c>
      <c r="C1" s="9" t="s">
        <v>7</v>
      </c>
      <c r="D1" s="9" t="s">
        <v>8</v>
      </c>
      <c r="E1" s="9"/>
    </row>
    <row r="2" spans="1:5" x14ac:dyDescent="0.25">
      <c r="A2" s="10" t="s">
        <v>1</v>
      </c>
      <c r="B2" s="11">
        <v>2.5000000000000001E-2</v>
      </c>
      <c r="C2" s="12">
        <v>41457</v>
      </c>
      <c r="D2" s="12">
        <v>45444</v>
      </c>
      <c r="E2" s="18"/>
    </row>
    <row r="3" spans="1:5" x14ac:dyDescent="0.25">
      <c r="A3" s="10" t="s">
        <v>2</v>
      </c>
      <c r="B3" s="11">
        <v>2.2499999999999999E-2</v>
      </c>
      <c r="C3" s="13">
        <v>41820</v>
      </c>
      <c r="D3" s="12">
        <v>45809</v>
      </c>
      <c r="E3" s="19"/>
    </row>
    <row r="4" spans="1:5" x14ac:dyDescent="0.25">
      <c r="A4" s="14" t="s">
        <v>3</v>
      </c>
      <c r="B4" s="15">
        <v>1.4999999999999999E-2</v>
      </c>
      <c r="C4" s="16">
        <v>42206</v>
      </c>
      <c r="D4" s="16">
        <v>46174</v>
      </c>
      <c r="E4" s="20"/>
    </row>
    <row r="5" spans="1:5" x14ac:dyDescent="0.25">
      <c r="A5" s="14" t="s">
        <v>4</v>
      </c>
      <c r="B5" s="15">
        <v>2.2499999999999999E-2</v>
      </c>
      <c r="C5" s="16">
        <v>43378</v>
      </c>
      <c r="D5" s="16">
        <v>45352</v>
      </c>
      <c r="E5" s="20"/>
    </row>
    <row r="6" spans="1:5" x14ac:dyDescent="0.25">
      <c r="A6" s="14" t="s">
        <v>5</v>
      </c>
      <c r="B6" s="15">
        <v>1.4999999999999999E-2</v>
      </c>
      <c r="C6" s="17">
        <v>43560</v>
      </c>
      <c r="D6" s="17">
        <v>45536</v>
      </c>
      <c r="E6" s="21"/>
    </row>
    <row r="7" spans="1:5" x14ac:dyDescent="0.25">
      <c r="A7" s="14" t="s">
        <v>9</v>
      </c>
      <c r="B7" s="15">
        <v>1.2500000000000001E-2</v>
      </c>
      <c r="C7" s="17">
        <v>43749</v>
      </c>
      <c r="D7" s="17">
        <v>45717</v>
      </c>
    </row>
    <row r="8" spans="1:5" x14ac:dyDescent="0.25">
      <c r="A8" s="14" t="s">
        <v>10</v>
      </c>
      <c r="B8" s="15">
        <v>5.0000000000000001E-3</v>
      </c>
      <c r="C8" s="17">
        <v>43924</v>
      </c>
      <c r="D8" s="17">
        <v>45901</v>
      </c>
    </row>
    <row r="9" spans="1:5" x14ac:dyDescent="0.25">
      <c r="A9" s="14" t="s">
        <v>11</v>
      </c>
      <c r="B9" s="15">
        <v>2.5000000000000001E-3</v>
      </c>
      <c r="C9" s="17">
        <v>44113</v>
      </c>
      <c r="D9" s="17">
        <v>46082</v>
      </c>
    </row>
    <row r="10" spans="1:5" x14ac:dyDescent="0.25">
      <c r="A10" s="14" t="s">
        <v>12</v>
      </c>
      <c r="B10" s="15">
        <v>2.5000000000000001E-3</v>
      </c>
      <c r="C10" s="17">
        <v>44120</v>
      </c>
      <c r="D10" s="17">
        <v>45383</v>
      </c>
    </row>
    <row r="11" spans="1:5" x14ac:dyDescent="0.25">
      <c r="A11" s="14" t="s">
        <v>13</v>
      </c>
      <c r="B11" s="15">
        <v>0.01</v>
      </c>
      <c r="C11" s="17">
        <v>44302</v>
      </c>
      <c r="D11" s="17">
        <v>46266</v>
      </c>
    </row>
    <row r="12" spans="1:5" x14ac:dyDescent="0.25">
      <c r="A12" s="14" t="s">
        <v>14</v>
      </c>
      <c r="B12" s="15">
        <v>7.4999999999999997E-3</v>
      </c>
      <c r="C12" s="17">
        <v>44389</v>
      </c>
      <c r="D12" s="17">
        <v>45566</v>
      </c>
    </row>
    <row r="13" spans="1:5" x14ac:dyDescent="0.25">
      <c r="A13" s="14" t="s">
        <v>15</v>
      </c>
      <c r="B13" s="15">
        <v>7.4999999999999997E-3</v>
      </c>
      <c r="C13" s="17">
        <v>44491</v>
      </c>
      <c r="D13" s="17">
        <v>45323</v>
      </c>
    </row>
    <row r="14" spans="1:5" x14ac:dyDescent="0.25">
      <c r="A14" s="14" t="s">
        <v>16</v>
      </c>
      <c r="B14" s="15">
        <v>1.4999999999999999E-2</v>
      </c>
      <c r="C14" s="17">
        <v>44585</v>
      </c>
      <c r="D14" s="17">
        <v>45748</v>
      </c>
    </row>
    <row r="15" spans="1:5" x14ac:dyDescent="0.25">
      <c r="A15" s="14" t="s">
        <v>17</v>
      </c>
      <c r="B15" s="15">
        <v>1.4999999999999999E-2</v>
      </c>
      <c r="C15" s="17">
        <v>44614</v>
      </c>
      <c r="D15" s="17">
        <v>45413</v>
      </c>
    </row>
    <row r="16" spans="1:5" x14ac:dyDescent="0.25">
      <c r="A16" s="14" t="s">
        <v>18</v>
      </c>
      <c r="B16" s="15">
        <v>2.75E-2</v>
      </c>
      <c r="C16" s="17">
        <v>44705</v>
      </c>
      <c r="D16" s="17">
        <v>45505</v>
      </c>
    </row>
    <row r="17" spans="1:4" x14ac:dyDescent="0.25">
      <c r="A17" s="14" t="s">
        <v>19</v>
      </c>
      <c r="B17" s="15">
        <v>0.03</v>
      </c>
      <c r="C17" s="17">
        <v>44767</v>
      </c>
      <c r="D17" s="17">
        <v>45931</v>
      </c>
    </row>
    <row r="18" spans="1:4" x14ac:dyDescent="0.25">
      <c r="A18" s="14" t="s">
        <v>20</v>
      </c>
      <c r="B18" s="15">
        <v>0.03</v>
      </c>
      <c r="C18" s="17">
        <v>44788</v>
      </c>
      <c r="D18" s="17">
        <v>45597</v>
      </c>
    </row>
    <row r="19" spans="1:4" x14ac:dyDescent="0.25">
      <c r="A19" s="14" t="s">
        <v>21</v>
      </c>
      <c r="B19" s="15">
        <v>3.7499999999999999E-2</v>
      </c>
      <c r="C19" s="17">
        <v>44867</v>
      </c>
      <c r="D19" s="17">
        <v>45689</v>
      </c>
    </row>
    <row r="20" spans="1:4" x14ac:dyDescent="0.25">
      <c r="A20" s="14" t="s">
        <v>22</v>
      </c>
      <c r="B20" s="15">
        <v>0.03</v>
      </c>
      <c r="C20" s="17">
        <v>44946</v>
      </c>
      <c r="D20" s="17">
        <v>46113</v>
      </c>
    </row>
    <row r="21" spans="1:4" x14ac:dyDescent="0.25">
      <c r="A21" s="14" t="s">
        <v>23</v>
      </c>
      <c r="B21" s="15">
        <v>3.7499999999999999E-2</v>
      </c>
      <c r="C21" s="17">
        <v>44967</v>
      </c>
      <c r="D21" s="17">
        <v>45778</v>
      </c>
    </row>
    <row r="22" spans="1:4" x14ac:dyDescent="0.25">
      <c r="A22" s="14" t="s">
        <v>24</v>
      </c>
      <c r="B22" s="15">
        <v>3.5000000000000003E-2</v>
      </c>
      <c r="C22" s="17">
        <v>45058</v>
      </c>
      <c r="D22" s="17">
        <v>45870</v>
      </c>
    </row>
    <row r="23" spans="1:4" x14ac:dyDescent="0.25">
      <c r="A23" s="14" t="s">
        <v>25</v>
      </c>
      <c r="B23" s="15">
        <v>4.4999999999999998E-2</v>
      </c>
      <c r="C23" s="17">
        <v>45142</v>
      </c>
      <c r="D23" s="17">
        <v>45962</v>
      </c>
    </row>
    <row r="24" spans="1:4" x14ac:dyDescent="0.25">
      <c r="A24" s="14" t="s">
        <v>26</v>
      </c>
      <c r="B24" s="15">
        <v>4.4999999999999998E-2</v>
      </c>
      <c r="C24" s="17">
        <v>45231</v>
      </c>
      <c r="D24" s="17">
        <v>46054</v>
      </c>
    </row>
    <row r="25" spans="1:4" x14ac:dyDescent="0.25">
      <c r="A25" s="14" t="s">
        <v>27</v>
      </c>
      <c r="B25" s="15">
        <v>0.09</v>
      </c>
      <c r="C25" s="17">
        <v>34548</v>
      </c>
      <c r="D25" s="17">
        <v>45809</v>
      </c>
    </row>
    <row r="26" spans="1:4" x14ac:dyDescent="0.25">
      <c r="A26" s="24" t="s">
        <v>28</v>
      </c>
      <c r="B26" s="25">
        <v>0.01</v>
      </c>
      <c r="C26" s="26">
        <v>42585</v>
      </c>
      <c r="D26" s="26">
        <v>46539</v>
      </c>
    </row>
    <row r="27" spans="1:4" x14ac:dyDescent="0.25">
      <c r="A27" s="24" t="s">
        <v>29</v>
      </c>
      <c r="B27" s="25">
        <v>0.02</v>
      </c>
      <c r="C27" s="26">
        <v>42948</v>
      </c>
      <c r="D27" s="26">
        <v>46905</v>
      </c>
    </row>
    <row r="28" spans="1:4" x14ac:dyDescent="0.25">
      <c r="A28" s="24" t="s">
        <v>30</v>
      </c>
      <c r="B28" s="25">
        <v>2.2499999999999999E-2</v>
      </c>
      <c r="C28" s="26">
        <v>43308</v>
      </c>
      <c r="D28" s="26">
        <v>47270</v>
      </c>
    </row>
    <row r="29" spans="1:4" x14ac:dyDescent="0.25">
      <c r="A29" s="24" t="s">
        <v>31</v>
      </c>
      <c r="B29" s="25">
        <v>5.0000000000000001E-3</v>
      </c>
      <c r="C29" s="26">
        <v>44109</v>
      </c>
      <c r="D29" s="26">
        <v>47818</v>
      </c>
    </row>
    <row r="30" spans="1:4" x14ac:dyDescent="0.25">
      <c r="A30" s="24" t="s">
        <v>32</v>
      </c>
      <c r="B30" s="25">
        <v>1.4999999999999999E-2</v>
      </c>
      <c r="C30" s="26">
        <v>44312</v>
      </c>
      <c r="D30" s="26">
        <v>48000</v>
      </c>
    </row>
    <row r="31" spans="1:4" x14ac:dyDescent="0.25">
      <c r="A31" s="24" t="s">
        <v>33</v>
      </c>
      <c r="B31" s="25">
        <v>1.2500000000000001E-2</v>
      </c>
      <c r="C31" s="26">
        <v>44484</v>
      </c>
      <c r="D31" s="26">
        <v>46447</v>
      </c>
    </row>
    <row r="32" spans="1:4" x14ac:dyDescent="0.25">
      <c r="A32" s="24" t="s">
        <v>34</v>
      </c>
      <c r="B32" s="25">
        <v>1.4999999999999999E-2</v>
      </c>
      <c r="C32" s="26">
        <v>44494</v>
      </c>
      <c r="D32" s="26">
        <v>48183</v>
      </c>
    </row>
    <row r="33" spans="1:4" x14ac:dyDescent="0.25">
      <c r="A33" s="24" t="s">
        <v>35</v>
      </c>
      <c r="B33" s="25">
        <v>0.02</v>
      </c>
      <c r="C33" s="26">
        <v>44636</v>
      </c>
      <c r="D33" s="26">
        <v>48366</v>
      </c>
    </row>
    <row r="34" spans="1:4" x14ac:dyDescent="0.25">
      <c r="A34" s="24" t="s">
        <v>36</v>
      </c>
      <c r="B34" s="25">
        <v>2.2499999999999999E-2</v>
      </c>
      <c r="C34" s="26">
        <v>44649</v>
      </c>
      <c r="D34" s="26">
        <v>47453</v>
      </c>
    </row>
    <row r="35" spans="1:4" x14ac:dyDescent="0.25">
      <c r="A35" s="24" t="s">
        <v>37</v>
      </c>
      <c r="B35" s="25">
        <v>2.75E-2</v>
      </c>
      <c r="C35" s="26">
        <v>44694</v>
      </c>
      <c r="D35" s="26">
        <v>46631</v>
      </c>
    </row>
    <row r="36" spans="1:4" x14ac:dyDescent="0.25">
      <c r="A36" s="24" t="s">
        <v>38</v>
      </c>
      <c r="B36" s="25">
        <v>2.5000000000000001E-2</v>
      </c>
      <c r="C36" s="26">
        <v>44781</v>
      </c>
      <c r="D36" s="26">
        <v>48549</v>
      </c>
    </row>
    <row r="37" spans="1:4" x14ac:dyDescent="0.25">
      <c r="A37" s="24" t="s">
        <v>39</v>
      </c>
      <c r="B37" s="25">
        <v>3.5000000000000003E-2</v>
      </c>
      <c r="C37" s="26">
        <v>44855</v>
      </c>
      <c r="D37" s="26">
        <v>46813</v>
      </c>
    </row>
    <row r="38" spans="1:4" x14ac:dyDescent="0.25">
      <c r="A38" s="24" t="s">
        <v>40</v>
      </c>
      <c r="B38" s="25">
        <v>3.245E-2</v>
      </c>
      <c r="C38" s="26">
        <v>44897</v>
      </c>
      <c r="D38" s="26">
        <v>46623</v>
      </c>
    </row>
    <row r="39" spans="1:4" x14ac:dyDescent="0.25">
      <c r="A39" s="24" t="s">
        <v>41</v>
      </c>
      <c r="B39" s="25">
        <v>3.2500000000000001E-2</v>
      </c>
      <c r="C39" s="26">
        <v>45037</v>
      </c>
      <c r="D39" s="26">
        <v>46997</v>
      </c>
    </row>
    <row r="40" spans="1:4" x14ac:dyDescent="0.25">
      <c r="A40" s="24" t="s">
        <v>42</v>
      </c>
      <c r="B40" s="25">
        <v>3.2500000000000001E-2</v>
      </c>
      <c r="C40" s="26">
        <v>45103</v>
      </c>
      <c r="D40" s="26">
        <v>48914</v>
      </c>
    </row>
    <row r="41" spans="1:4" x14ac:dyDescent="0.25">
      <c r="A41" s="24" t="s">
        <v>43</v>
      </c>
      <c r="B41" s="25">
        <v>0.04</v>
      </c>
      <c r="C41" s="26">
        <v>45212</v>
      </c>
      <c r="D41" s="26">
        <v>47178</v>
      </c>
    </row>
    <row r="42" spans="1:4" x14ac:dyDescent="0.25">
      <c r="A42" s="24" t="s">
        <v>44</v>
      </c>
      <c r="B42" s="25">
        <v>0.08</v>
      </c>
      <c r="C42" s="26">
        <v>35186</v>
      </c>
      <c r="D42" s="26">
        <v>46539</v>
      </c>
    </row>
    <row r="43" spans="1:4" x14ac:dyDescent="0.25">
      <c r="A43" s="24" t="s">
        <v>45</v>
      </c>
      <c r="B43" s="25">
        <v>5.7500000000000002E-2</v>
      </c>
      <c r="C43" s="26">
        <v>35828</v>
      </c>
      <c r="D43" s="26">
        <v>47270</v>
      </c>
    </row>
    <row r="44" spans="1:4" x14ac:dyDescent="0.25">
      <c r="A44" s="24" t="s">
        <v>46</v>
      </c>
      <c r="B44" s="25">
        <v>5.7500000000000002E-2</v>
      </c>
      <c r="C44" s="26">
        <v>37179</v>
      </c>
      <c r="D44" s="26">
        <v>48731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>
      <selection activeCell="M14" sqref="M14"/>
    </sheetView>
  </sheetViews>
  <sheetFormatPr defaultRowHeight="15" x14ac:dyDescent="0.25"/>
  <cols>
    <col min="1" max="1" width="17.28515625" customWidth="1"/>
    <col min="2" max="2" width="10" customWidth="1"/>
    <col min="3" max="11" width="10.28515625" bestFit="1" customWidth="1"/>
  </cols>
  <sheetData>
    <row r="1" spans="1:11" x14ac:dyDescent="0.25">
      <c r="A1" s="1" t="s">
        <v>0</v>
      </c>
      <c r="B1" s="2">
        <v>45299</v>
      </c>
      <c r="C1" s="2">
        <v>45300</v>
      </c>
      <c r="D1" s="2">
        <v>45301</v>
      </c>
      <c r="E1" s="2">
        <v>45302</v>
      </c>
      <c r="F1" s="2">
        <v>45303</v>
      </c>
      <c r="G1" s="2">
        <v>45306</v>
      </c>
      <c r="H1" s="2">
        <v>45307</v>
      </c>
      <c r="I1" s="2">
        <v>45308</v>
      </c>
      <c r="J1" s="2">
        <v>45309</v>
      </c>
      <c r="K1" s="2">
        <v>45310</v>
      </c>
    </row>
    <row r="2" spans="1:11" x14ac:dyDescent="0.25">
      <c r="A2" s="3" t="s">
        <v>1</v>
      </c>
      <c r="B2" s="4">
        <v>99.037000000000006</v>
      </c>
      <c r="C2" s="4">
        <v>99.04</v>
      </c>
      <c r="D2" s="4">
        <v>99.052999999999997</v>
      </c>
      <c r="E2" s="4">
        <v>99.063999999999993</v>
      </c>
      <c r="F2" s="4">
        <v>99.09</v>
      </c>
      <c r="G2" s="4">
        <v>99.111000000000004</v>
      </c>
      <c r="H2" s="4">
        <v>99.069000000000003</v>
      </c>
      <c r="I2" s="4">
        <v>99.075999999999993</v>
      </c>
      <c r="J2" s="4">
        <v>99.099000000000004</v>
      </c>
      <c r="K2" s="4">
        <v>99.113</v>
      </c>
    </row>
    <row r="3" spans="1:11" x14ac:dyDescent="0.25">
      <c r="A3" s="5" t="s">
        <v>2</v>
      </c>
      <c r="B3" s="6">
        <v>97.399000000000001</v>
      </c>
      <c r="C3" s="6">
        <v>97.399000000000001</v>
      </c>
      <c r="D3" s="6">
        <v>97.42</v>
      </c>
      <c r="E3" s="6">
        <v>97.361999999999995</v>
      </c>
      <c r="F3" s="6">
        <v>97.495000000000005</v>
      </c>
      <c r="G3" s="6">
        <v>97.484999999999999</v>
      </c>
      <c r="H3" s="6">
        <v>97.323999999999998</v>
      </c>
      <c r="I3" s="6">
        <v>97.173000000000002</v>
      </c>
      <c r="J3" s="6">
        <v>97.147000000000006</v>
      </c>
      <c r="K3" s="6">
        <v>97.16</v>
      </c>
    </row>
    <row r="4" spans="1:11" x14ac:dyDescent="0.25">
      <c r="A4" s="7" t="s">
        <v>3</v>
      </c>
      <c r="B4" s="8">
        <v>94.97</v>
      </c>
      <c r="C4" s="8">
        <v>95.01</v>
      </c>
      <c r="D4" s="8">
        <v>95.06</v>
      </c>
      <c r="E4" s="8">
        <v>95.06</v>
      </c>
      <c r="F4" s="8">
        <v>95.14</v>
      </c>
      <c r="G4" s="8">
        <v>95.14</v>
      </c>
      <c r="H4" s="8">
        <v>95</v>
      </c>
      <c r="I4" s="8">
        <v>94.74</v>
      </c>
      <c r="J4" s="8">
        <v>94.69</v>
      </c>
      <c r="K4" s="8">
        <v>94.66</v>
      </c>
    </row>
    <row r="5" spans="1:11" x14ac:dyDescent="0.25">
      <c r="A5" s="29" t="s">
        <v>4</v>
      </c>
      <c r="B5" s="8">
        <v>99.63</v>
      </c>
      <c r="C5" s="8">
        <v>99.64</v>
      </c>
      <c r="D5" s="8">
        <v>99.65</v>
      </c>
      <c r="E5" s="8">
        <v>99.661000000000001</v>
      </c>
      <c r="F5" s="8">
        <v>99.67</v>
      </c>
      <c r="G5" s="8">
        <v>99.686999999999998</v>
      </c>
      <c r="H5" s="8">
        <v>99.68</v>
      </c>
      <c r="I5" s="8">
        <v>99.683000000000007</v>
      </c>
      <c r="J5" s="8">
        <v>99.707999999999998</v>
      </c>
      <c r="K5" s="8">
        <v>99.72</v>
      </c>
    </row>
    <row r="6" spans="1:11" x14ac:dyDescent="0.25">
      <c r="A6" s="29" t="s">
        <v>5</v>
      </c>
      <c r="B6" s="8">
        <v>97.96</v>
      </c>
      <c r="C6" s="8">
        <v>97.98</v>
      </c>
      <c r="D6" s="8">
        <v>97.984999999999999</v>
      </c>
      <c r="E6" s="8">
        <v>97.981999999999999</v>
      </c>
      <c r="F6" s="8">
        <v>98.021000000000001</v>
      </c>
      <c r="G6" s="8">
        <v>98.054000000000002</v>
      </c>
      <c r="H6" s="8">
        <v>97.974000000000004</v>
      </c>
      <c r="I6" s="8">
        <v>97.974999999999994</v>
      </c>
      <c r="J6" s="8">
        <v>97.998999999999995</v>
      </c>
      <c r="K6" s="8">
        <v>98.007000000000005</v>
      </c>
    </row>
    <row r="7" spans="1:11" x14ac:dyDescent="0.25">
      <c r="A7" s="29" t="s">
        <v>9</v>
      </c>
      <c r="B7" s="8">
        <v>96.46</v>
      </c>
      <c r="C7" s="8">
        <v>96.481999999999999</v>
      </c>
      <c r="D7" s="8">
        <v>96.552000000000007</v>
      </c>
      <c r="E7" s="8">
        <v>96.575999999999993</v>
      </c>
      <c r="F7" s="8">
        <v>96.661000000000001</v>
      </c>
      <c r="G7" s="8">
        <v>96.715000000000003</v>
      </c>
      <c r="H7" s="8">
        <v>96.54</v>
      </c>
      <c r="I7" s="8">
        <v>96.447999999999993</v>
      </c>
      <c r="J7" s="8">
        <v>96.495000000000005</v>
      </c>
      <c r="K7" s="8">
        <v>96.46</v>
      </c>
    </row>
    <row r="8" spans="1:11" x14ac:dyDescent="0.25">
      <c r="A8" s="29" t="s">
        <v>10</v>
      </c>
      <c r="B8" s="8">
        <v>94.34</v>
      </c>
      <c r="C8" s="8">
        <v>94.37</v>
      </c>
      <c r="D8" s="8">
        <v>94.38</v>
      </c>
      <c r="E8" s="8">
        <v>94.43</v>
      </c>
      <c r="F8" s="8">
        <v>94.49</v>
      </c>
      <c r="G8" s="8">
        <v>94.49</v>
      </c>
      <c r="H8" s="8">
        <v>94.42</v>
      </c>
      <c r="I8" s="8">
        <v>94.25</v>
      </c>
      <c r="J8" s="8">
        <v>94.24</v>
      </c>
      <c r="K8" s="8">
        <v>94.22</v>
      </c>
    </row>
    <row r="9" spans="1:11" x14ac:dyDescent="0.25">
      <c r="A9" s="29" t="s">
        <v>11</v>
      </c>
      <c r="B9" s="8">
        <v>92.861999999999995</v>
      </c>
      <c r="C9" s="8">
        <v>92.86</v>
      </c>
      <c r="D9" s="8">
        <v>92.843999999999994</v>
      </c>
      <c r="E9" s="8">
        <v>92.855999999999995</v>
      </c>
      <c r="F9" s="8">
        <v>93.022999999999996</v>
      </c>
      <c r="G9" s="8">
        <v>93.007999999999996</v>
      </c>
      <c r="H9" s="8">
        <v>92.796000000000006</v>
      </c>
      <c r="I9" s="8">
        <v>92.57</v>
      </c>
      <c r="J9" s="8">
        <v>92.546000000000006</v>
      </c>
      <c r="K9" s="8">
        <v>92.545000000000002</v>
      </c>
    </row>
    <row r="10" spans="1:11" x14ac:dyDescent="0.25">
      <c r="A10" s="7" t="s">
        <v>12</v>
      </c>
      <c r="B10" s="8">
        <v>98.988</v>
      </c>
      <c r="C10" s="8">
        <v>99.004999999999995</v>
      </c>
      <c r="D10" s="8">
        <v>99.019000000000005</v>
      </c>
      <c r="E10" s="8">
        <v>99.058999999999997</v>
      </c>
      <c r="F10" s="8">
        <v>99.075999999999993</v>
      </c>
      <c r="G10" s="8">
        <v>99.09</v>
      </c>
      <c r="H10" s="8">
        <v>99.084000000000003</v>
      </c>
      <c r="I10" s="8">
        <v>99.099000000000004</v>
      </c>
      <c r="J10" s="8">
        <v>99.137</v>
      </c>
      <c r="K10" s="8">
        <v>99.15</v>
      </c>
    </row>
    <row r="11" spans="1:11" x14ac:dyDescent="0.25">
      <c r="A11" s="29" t="s">
        <v>13</v>
      </c>
      <c r="B11" s="8">
        <v>93.46</v>
      </c>
      <c r="C11" s="8">
        <v>93.44</v>
      </c>
      <c r="D11" s="22">
        <v>93.55</v>
      </c>
      <c r="E11" s="22">
        <v>93.53</v>
      </c>
      <c r="F11" s="8">
        <v>93.6</v>
      </c>
      <c r="G11" s="8">
        <v>93.57</v>
      </c>
      <c r="H11" s="8">
        <v>93.4</v>
      </c>
      <c r="I11" s="8">
        <v>93.12</v>
      </c>
      <c r="J11" s="8">
        <v>93.08</v>
      </c>
      <c r="K11" s="8">
        <v>93.07</v>
      </c>
    </row>
    <row r="12" spans="1:11" x14ac:dyDescent="0.25">
      <c r="A12" s="7" t="s">
        <v>14</v>
      </c>
      <c r="B12" s="8">
        <v>97.22</v>
      </c>
      <c r="C12" s="8">
        <v>97.22</v>
      </c>
      <c r="D12" s="8">
        <v>97.233999999999995</v>
      </c>
      <c r="E12" s="8">
        <v>97.254999999999995</v>
      </c>
      <c r="F12" s="8">
        <v>97.308000000000007</v>
      </c>
      <c r="G12" s="8">
        <v>97.347999999999999</v>
      </c>
      <c r="H12" s="8">
        <v>97.257999999999996</v>
      </c>
      <c r="I12" s="8">
        <v>97.224999999999994</v>
      </c>
      <c r="J12" s="8">
        <v>97.248999999999995</v>
      </c>
      <c r="K12" s="8">
        <v>97.256</v>
      </c>
    </row>
    <row r="13" spans="1:11" x14ac:dyDescent="0.25">
      <c r="A13" s="7" t="s">
        <v>15</v>
      </c>
      <c r="B13" s="8">
        <v>99.73</v>
      </c>
      <c r="C13" s="8">
        <v>99.75</v>
      </c>
      <c r="D13" s="8">
        <v>99.75</v>
      </c>
      <c r="E13" s="8">
        <v>99.77</v>
      </c>
      <c r="F13" s="8">
        <v>99.8</v>
      </c>
      <c r="G13" s="8">
        <v>99.81</v>
      </c>
      <c r="H13" s="8">
        <v>99.82</v>
      </c>
      <c r="I13" s="8">
        <v>99.83</v>
      </c>
      <c r="J13" s="8">
        <v>99.852000000000004</v>
      </c>
      <c r="K13" s="8">
        <v>99.88</v>
      </c>
    </row>
    <row r="14" spans="1:11" x14ac:dyDescent="0.25">
      <c r="A14" s="7" t="s">
        <v>16</v>
      </c>
      <c r="B14" s="8">
        <v>96.533000000000001</v>
      </c>
      <c r="C14" s="8">
        <v>96.545000000000002</v>
      </c>
      <c r="D14" s="8">
        <v>96.590999999999994</v>
      </c>
      <c r="E14" s="8">
        <v>96.64</v>
      </c>
      <c r="F14" s="8">
        <v>96.72</v>
      </c>
      <c r="G14" s="8">
        <v>96.68</v>
      </c>
      <c r="H14" s="8">
        <v>96.62</v>
      </c>
      <c r="I14" s="8">
        <v>96.5</v>
      </c>
      <c r="J14" s="8">
        <v>96.49</v>
      </c>
      <c r="K14" s="8">
        <v>96.48</v>
      </c>
    </row>
    <row r="15" spans="1:11" x14ac:dyDescent="0.25">
      <c r="A15" s="7" t="s">
        <v>17</v>
      </c>
      <c r="B15" s="8">
        <v>98.933999999999997</v>
      </c>
      <c r="C15" s="8">
        <v>98.941999999999993</v>
      </c>
      <c r="D15" s="8">
        <v>98.959000000000003</v>
      </c>
      <c r="E15" s="8">
        <v>98.983000000000004</v>
      </c>
      <c r="F15" s="8">
        <v>99.004000000000005</v>
      </c>
      <c r="G15" s="8">
        <v>99.02</v>
      </c>
      <c r="H15" s="8">
        <v>98.997</v>
      </c>
      <c r="I15" s="8">
        <v>99.01</v>
      </c>
      <c r="J15" s="8">
        <v>99.042000000000002</v>
      </c>
      <c r="K15" s="8">
        <v>99.049000000000007</v>
      </c>
    </row>
    <row r="16" spans="1:11" x14ac:dyDescent="0.25">
      <c r="A16" s="7" t="s">
        <v>18</v>
      </c>
      <c r="B16" s="8">
        <v>98.817999999999998</v>
      </c>
      <c r="C16" s="8">
        <v>98.822000000000003</v>
      </c>
      <c r="D16" s="8">
        <v>98.834999999999994</v>
      </c>
      <c r="E16" s="8">
        <v>98.840999999999994</v>
      </c>
      <c r="F16" s="8">
        <v>98.878</v>
      </c>
      <c r="G16" s="8">
        <v>98.909000000000006</v>
      </c>
      <c r="H16" s="8">
        <v>98.838999999999999</v>
      </c>
      <c r="I16" s="8">
        <v>98.831999999999994</v>
      </c>
      <c r="J16" s="8">
        <v>98.855999999999995</v>
      </c>
      <c r="K16" s="8">
        <v>98.86</v>
      </c>
    </row>
    <row r="17" spans="1:11" x14ac:dyDescent="0.25">
      <c r="A17" s="7" t="s">
        <v>19</v>
      </c>
      <c r="B17" s="8">
        <v>98.19</v>
      </c>
      <c r="C17" s="8">
        <v>98.2</v>
      </c>
      <c r="D17" s="8">
        <v>98.26</v>
      </c>
      <c r="E17" s="8">
        <v>98.25</v>
      </c>
      <c r="F17" s="8">
        <v>98.31</v>
      </c>
      <c r="G17" s="8">
        <v>98.31</v>
      </c>
      <c r="H17" s="8">
        <v>98.21</v>
      </c>
      <c r="I17" s="8">
        <v>98.02</v>
      </c>
      <c r="J17" s="8">
        <v>97.98</v>
      </c>
      <c r="K17" s="8">
        <v>97.97</v>
      </c>
    </row>
    <row r="18" spans="1:11" x14ac:dyDescent="0.25">
      <c r="A18" s="7" t="s">
        <v>20</v>
      </c>
      <c r="B18" s="8">
        <v>98.623999999999995</v>
      </c>
      <c r="C18" s="8">
        <v>98.623999999999995</v>
      </c>
      <c r="D18" s="8">
        <v>98.658000000000001</v>
      </c>
      <c r="E18" s="8">
        <v>98.647999999999996</v>
      </c>
      <c r="F18" s="8">
        <v>98.701999999999998</v>
      </c>
      <c r="G18" s="8">
        <v>98.748000000000005</v>
      </c>
      <c r="H18" s="8">
        <v>98.629000000000005</v>
      </c>
      <c r="I18" s="8">
        <v>98.585999999999999</v>
      </c>
      <c r="J18" s="8">
        <v>98.587000000000003</v>
      </c>
      <c r="K18" s="8">
        <v>98.59</v>
      </c>
    </row>
    <row r="19" spans="1:11" x14ac:dyDescent="0.25">
      <c r="A19" s="7" t="s">
        <v>21</v>
      </c>
      <c r="B19" s="8">
        <v>99.13</v>
      </c>
      <c r="C19" s="8">
        <v>99.135000000000005</v>
      </c>
      <c r="D19" s="8">
        <v>99.146000000000001</v>
      </c>
      <c r="E19" s="8">
        <v>99.126999999999995</v>
      </c>
      <c r="F19" s="8">
        <v>99.242000000000004</v>
      </c>
      <c r="G19" s="8">
        <v>99.277000000000001</v>
      </c>
      <c r="H19" s="8">
        <v>99.111000000000004</v>
      </c>
      <c r="I19" s="8">
        <v>99.028999999999996</v>
      </c>
      <c r="J19" s="8">
        <v>99.013999999999996</v>
      </c>
      <c r="K19" s="8">
        <v>99.025000000000006</v>
      </c>
    </row>
    <row r="20" spans="1:11" x14ac:dyDescent="0.25">
      <c r="A20" s="7" t="s">
        <v>22</v>
      </c>
      <c r="B20" s="8">
        <v>98.27</v>
      </c>
      <c r="C20" s="8">
        <v>98.28</v>
      </c>
      <c r="D20" s="8">
        <v>98.37</v>
      </c>
      <c r="E20" s="8">
        <v>98.35</v>
      </c>
      <c r="F20" s="8">
        <v>98.43</v>
      </c>
      <c r="G20" s="8">
        <v>98.44</v>
      </c>
      <c r="H20" s="8">
        <v>98.3</v>
      </c>
      <c r="I20" s="8">
        <v>98.05</v>
      </c>
      <c r="J20" s="8">
        <v>98</v>
      </c>
      <c r="K20" s="8">
        <v>97.99</v>
      </c>
    </row>
    <row r="21" spans="1:11" x14ac:dyDescent="0.25">
      <c r="A21" s="7" t="s">
        <v>23</v>
      </c>
      <c r="B21" s="8">
        <v>99.19</v>
      </c>
      <c r="C21" s="8">
        <v>99.23</v>
      </c>
      <c r="D21" s="8">
        <v>99.24</v>
      </c>
      <c r="E21" s="8">
        <v>99.25</v>
      </c>
      <c r="F21" s="8">
        <v>99.28</v>
      </c>
      <c r="G21" s="8">
        <v>99.27</v>
      </c>
      <c r="H21" s="8">
        <v>99.24</v>
      </c>
      <c r="I21" s="8">
        <v>99.08</v>
      </c>
      <c r="J21" s="8">
        <v>99.06</v>
      </c>
      <c r="K21" s="8">
        <v>99.01</v>
      </c>
    </row>
    <row r="22" spans="1:11" x14ac:dyDescent="0.25">
      <c r="A22" s="14" t="s">
        <v>24</v>
      </c>
      <c r="B22" s="23">
        <v>98.998000000000005</v>
      </c>
      <c r="C22" s="23">
        <v>98.997</v>
      </c>
      <c r="D22" s="23">
        <v>99.021000000000001</v>
      </c>
      <c r="E22" s="23">
        <v>99.007000000000005</v>
      </c>
      <c r="F22" s="23">
        <v>99.111000000000004</v>
      </c>
      <c r="G22" s="23">
        <v>99.093999999999994</v>
      </c>
      <c r="H22" s="23">
        <v>98.97</v>
      </c>
      <c r="I22" s="23">
        <v>98.79</v>
      </c>
      <c r="J22" s="23">
        <v>98.76</v>
      </c>
      <c r="K22" s="23">
        <v>98.72</v>
      </c>
    </row>
    <row r="23" spans="1:11" x14ac:dyDescent="0.25">
      <c r="A23" s="7" t="s">
        <v>25</v>
      </c>
      <c r="B23" s="23">
        <v>100.84</v>
      </c>
      <c r="C23" s="23">
        <v>100.84</v>
      </c>
      <c r="D23" s="23">
        <v>100.815</v>
      </c>
      <c r="E23" s="23">
        <v>100.78</v>
      </c>
      <c r="F23" s="23">
        <v>100.959</v>
      </c>
      <c r="G23" s="23">
        <v>100.944</v>
      </c>
      <c r="H23" s="23">
        <v>100.724</v>
      </c>
      <c r="I23" s="23">
        <v>100.524</v>
      </c>
      <c r="J23" s="23">
        <v>100.46899999999999</v>
      </c>
      <c r="K23" s="23">
        <v>100.444</v>
      </c>
    </row>
    <row r="24" spans="1:11" x14ac:dyDescent="0.25">
      <c r="A24" s="7" t="s">
        <v>26</v>
      </c>
      <c r="B24" s="8">
        <v>101.2</v>
      </c>
      <c r="C24" s="8">
        <v>101.21</v>
      </c>
      <c r="D24" s="8">
        <v>101.29</v>
      </c>
      <c r="E24" s="8">
        <v>101.24</v>
      </c>
      <c r="F24" s="8">
        <v>101.35</v>
      </c>
      <c r="G24" s="8">
        <v>101.33</v>
      </c>
      <c r="H24" s="8">
        <v>101.2</v>
      </c>
      <c r="I24" s="8">
        <v>100.95</v>
      </c>
      <c r="J24" s="8">
        <v>100.89</v>
      </c>
      <c r="K24" s="8">
        <v>100.81</v>
      </c>
    </row>
    <row r="25" spans="1:11" x14ac:dyDescent="0.25">
      <c r="A25" s="7" t="s">
        <v>27</v>
      </c>
      <c r="B25" s="8">
        <v>106.33</v>
      </c>
      <c r="C25" s="8">
        <v>106.31</v>
      </c>
      <c r="D25" s="8">
        <v>106.38</v>
      </c>
      <c r="E25" s="8">
        <v>106.32</v>
      </c>
      <c r="F25" s="8">
        <v>106.32</v>
      </c>
      <c r="G25" s="8">
        <v>106.29</v>
      </c>
      <c r="H25" s="8">
        <v>106.25</v>
      </c>
      <c r="I25" s="8">
        <v>106.06</v>
      </c>
      <c r="J25" s="8">
        <v>106</v>
      </c>
      <c r="K25" s="8">
        <v>105.93</v>
      </c>
    </row>
    <row r="26" spans="1:11" x14ac:dyDescent="0.25">
      <c r="A26" s="27" t="s">
        <v>28</v>
      </c>
      <c r="B26" s="28">
        <v>92.27</v>
      </c>
      <c r="C26" s="28">
        <v>92.26</v>
      </c>
      <c r="D26" s="28">
        <v>92.33</v>
      </c>
      <c r="E26" s="28">
        <v>92.38</v>
      </c>
      <c r="F26" s="28">
        <v>92.46</v>
      </c>
      <c r="G26" s="28">
        <v>92.49</v>
      </c>
      <c r="H26" s="28">
        <v>92.23</v>
      </c>
      <c r="I26" s="28">
        <v>91.93</v>
      </c>
      <c r="J26" s="28">
        <v>91.82</v>
      </c>
      <c r="K26" s="28">
        <v>91.79</v>
      </c>
    </row>
    <row r="27" spans="1:11" x14ac:dyDescent="0.25">
      <c r="A27" s="27" t="s">
        <v>29</v>
      </c>
      <c r="B27" s="28">
        <v>94.751999999999995</v>
      </c>
      <c r="C27" s="28">
        <v>94.71</v>
      </c>
      <c r="D27" s="28">
        <v>94.81</v>
      </c>
      <c r="E27" s="28">
        <v>94.67</v>
      </c>
      <c r="F27" s="28">
        <v>94.92</v>
      </c>
      <c r="G27" s="28">
        <v>94.94</v>
      </c>
      <c r="H27" s="28">
        <v>94.57</v>
      </c>
      <c r="I27" s="28">
        <v>94.17</v>
      </c>
      <c r="J27" s="28">
        <v>94.01</v>
      </c>
      <c r="K27" s="28">
        <v>93.97</v>
      </c>
    </row>
    <row r="28" spans="1:11" x14ac:dyDescent="0.25">
      <c r="A28" s="27" t="s">
        <v>30</v>
      </c>
      <c r="B28" s="28">
        <v>95.29</v>
      </c>
      <c r="C28" s="28">
        <v>95.25</v>
      </c>
      <c r="D28" s="28">
        <v>95.35</v>
      </c>
      <c r="E28" s="28">
        <v>95.14</v>
      </c>
      <c r="F28" s="28">
        <v>95.42</v>
      </c>
      <c r="G28" s="28">
        <v>95.44</v>
      </c>
      <c r="H28" s="28">
        <v>95.36</v>
      </c>
      <c r="I28" s="28">
        <v>94.49</v>
      </c>
      <c r="J28" s="28">
        <v>94.28</v>
      </c>
      <c r="K28" s="28">
        <v>94.22</v>
      </c>
    </row>
    <row r="29" spans="1:11" x14ac:dyDescent="0.25">
      <c r="A29" s="27" t="s">
        <v>31</v>
      </c>
      <c r="B29" s="28">
        <v>83.403999999999996</v>
      </c>
      <c r="C29" s="28">
        <v>83.361000000000004</v>
      </c>
      <c r="D29" s="28">
        <v>83.28</v>
      </c>
      <c r="E29" s="28">
        <v>83.07</v>
      </c>
      <c r="F29" s="28">
        <v>83.457999999999998</v>
      </c>
      <c r="G29" s="28">
        <v>83.497</v>
      </c>
      <c r="H29" s="28">
        <v>82.87</v>
      </c>
      <c r="I29" s="28">
        <v>82.35</v>
      </c>
      <c r="J29" s="28">
        <v>82.12</v>
      </c>
      <c r="K29" s="28">
        <v>82.1</v>
      </c>
    </row>
    <row r="30" spans="1:11" x14ac:dyDescent="0.25">
      <c r="A30" s="27" t="s">
        <v>32</v>
      </c>
      <c r="B30" s="28">
        <v>88.69</v>
      </c>
      <c r="C30" s="28">
        <v>88.641999999999996</v>
      </c>
      <c r="D30" s="28">
        <v>88.531999999999996</v>
      </c>
      <c r="E30" s="28">
        <v>88.3</v>
      </c>
      <c r="F30" s="28">
        <v>88.66</v>
      </c>
      <c r="G30" s="28">
        <v>88.69</v>
      </c>
      <c r="H30" s="28">
        <v>88.031999999999996</v>
      </c>
      <c r="I30" s="28">
        <v>87.58</v>
      </c>
      <c r="J30" s="28">
        <v>87.23</v>
      </c>
      <c r="K30" s="28">
        <v>87.212000000000003</v>
      </c>
    </row>
    <row r="31" spans="1:11" x14ac:dyDescent="0.25">
      <c r="A31" s="30" t="s">
        <v>33</v>
      </c>
      <c r="B31" s="28">
        <v>93.281999999999996</v>
      </c>
      <c r="C31" s="28">
        <v>93.301000000000002</v>
      </c>
      <c r="D31" s="28">
        <v>93.245000000000005</v>
      </c>
      <c r="E31" s="28">
        <v>93.186000000000007</v>
      </c>
      <c r="F31" s="28">
        <v>93.466999999999999</v>
      </c>
      <c r="G31" s="28">
        <v>93.492999999999995</v>
      </c>
      <c r="H31" s="28">
        <v>93.141000000000005</v>
      </c>
      <c r="I31" s="28">
        <v>92.855999999999995</v>
      </c>
      <c r="J31" s="28">
        <v>92.753</v>
      </c>
      <c r="K31" s="28">
        <v>92.763999999999996</v>
      </c>
    </row>
    <row r="32" spans="1:11" x14ac:dyDescent="0.25">
      <c r="A32" s="27" t="s">
        <v>34</v>
      </c>
      <c r="B32" s="28">
        <v>88.04</v>
      </c>
      <c r="C32" s="28">
        <v>87.99</v>
      </c>
      <c r="D32" s="28">
        <v>87.86</v>
      </c>
      <c r="E32" s="28">
        <v>87.61</v>
      </c>
      <c r="F32" s="28">
        <v>87.98</v>
      </c>
      <c r="G32" s="28">
        <v>88.01</v>
      </c>
      <c r="H32" s="28">
        <v>87.28</v>
      </c>
      <c r="I32" s="28">
        <v>86.82</v>
      </c>
      <c r="J32" s="28">
        <v>86.44</v>
      </c>
      <c r="K32" s="28">
        <v>86.43</v>
      </c>
    </row>
    <row r="33" spans="1:11" x14ac:dyDescent="0.25">
      <c r="A33" s="27" t="s">
        <v>35</v>
      </c>
      <c r="B33" s="28">
        <v>90.881</v>
      </c>
      <c r="C33" s="28">
        <v>90.86</v>
      </c>
      <c r="D33" s="28">
        <v>90.95</v>
      </c>
      <c r="E33" s="28">
        <v>90.62</v>
      </c>
      <c r="F33" s="28">
        <v>91.037000000000006</v>
      </c>
      <c r="G33" s="28">
        <v>91.090999999999994</v>
      </c>
      <c r="H33" s="28">
        <v>90.24</v>
      </c>
      <c r="I33" s="28">
        <v>89.76</v>
      </c>
      <c r="J33" s="28">
        <v>89.34</v>
      </c>
      <c r="K33" s="28">
        <v>89.32</v>
      </c>
    </row>
    <row r="34" spans="1:11" x14ac:dyDescent="0.25">
      <c r="A34" s="27" t="s">
        <v>36</v>
      </c>
      <c r="B34" s="28">
        <v>95.05</v>
      </c>
      <c r="C34" s="28">
        <v>95</v>
      </c>
      <c r="D34" s="28">
        <v>94.98</v>
      </c>
      <c r="E34" s="28">
        <v>94.97</v>
      </c>
      <c r="F34" s="28">
        <v>95.13</v>
      </c>
      <c r="G34" s="28">
        <v>93.15</v>
      </c>
      <c r="H34" s="28">
        <v>94.63</v>
      </c>
      <c r="I34" s="28">
        <v>94.12</v>
      </c>
      <c r="J34" s="28">
        <v>93.88</v>
      </c>
      <c r="K34" s="28">
        <v>93.85</v>
      </c>
    </row>
    <row r="35" spans="1:11" x14ac:dyDescent="0.25">
      <c r="A35" s="30" t="s">
        <v>37</v>
      </c>
      <c r="B35" s="28">
        <v>97.58</v>
      </c>
      <c r="C35" s="28">
        <v>97.590999999999994</v>
      </c>
      <c r="D35" s="28">
        <v>97.602999999999994</v>
      </c>
      <c r="E35" s="28">
        <v>97.52</v>
      </c>
      <c r="F35" s="28">
        <v>97.74</v>
      </c>
      <c r="G35" s="28">
        <v>97.772000000000006</v>
      </c>
      <c r="H35" s="28">
        <v>97.441000000000003</v>
      </c>
      <c r="I35" s="28">
        <v>97.091999999999999</v>
      </c>
      <c r="J35" s="28">
        <v>96.956000000000003</v>
      </c>
      <c r="K35" s="28">
        <v>96.947000000000003</v>
      </c>
    </row>
    <row r="36" spans="1:11" x14ac:dyDescent="0.25">
      <c r="A36" s="27" t="s">
        <v>38</v>
      </c>
      <c r="B36" s="28">
        <v>94.528999999999996</v>
      </c>
      <c r="C36" s="28">
        <v>94.504000000000005</v>
      </c>
      <c r="D36" s="28">
        <v>94.337000000000003</v>
      </c>
      <c r="E36" s="28">
        <v>93.96</v>
      </c>
      <c r="F36" s="28">
        <v>94.412999999999997</v>
      </c>
      <c r="G36" s="28">
        <v>94.46</v>
      </c>
      <c r="H36" s="28">
        <v>93.53</v>
      </c>
      <c r="I36" s="28">
        <v>93.01</v>
      </c>
      <c r="J36" s="28">
        <v>92.58</v>
      </c>
      <c r="K36" s="28">
        <v>92.56</v>
      </c>
    </row>
    <row r="37" spans="1:11" x14ac:dyDescent="0.25">
      <c r="A37" s="30" t="s">
        <v>39</v>
      </c>
      <c r="B37" s="28">
        <v>100.5</v>
      </c>
      <c r="C37" s="28">
        <v>100.48</v>
      </c>
      <c r="D37" s="28">
        <v>100.43899999999999</v>
      </c>
      <c r="E37" s="28">
        <v>100.328</v>
      </c>
      <c r="F37" s="28">
        <v>100.637</v>
      </c>
      <c r="G37" s="28">
        <v>100.673</v>
      </c>
      <c r="H37" s="28">
        <v>100.22</v>
      </c>
      <c r="I37" s="28">
        <v>99.834000000000003</v>
      </c>
      <c r="J37" s="28">
        <v>99.662000000000006</v>
      </c>
      <c r="K37" s="28">
        <v>99.623000000000005</v>
      </c>
    </row>
    <row r="38" spans="1:11" x14ac:dyDescent="0.25">
      <c r="A38" s="27" t="s">
        <v>40</v>
      </c>
      <c r="B38" s="28">
        <v>99.24</v>
      </c>
      <c r="C38" s="28">
        <v>99.25</v>
      </c>
      <c r="D38" s="28">
        <v>99.28</v>
      </c>
      <c r="E38" s="28">
        <v>99.17</v>
      </c>
      <c r="F38" s="28">
        <v>99.39</v>
      </c>
      <c r="G38" s="28">
        <v>99.41</v>
      </c>
      <c r="H38" s="28">
        <v>99.1</v>
      </c>
      <c r="I38" s="28">
        <v>98.75</v>
      </c>
      <c r="J38" s="28">
        <v>98.61</v>
      </c>
      <c r="K38" s="28">
        <v>98.6</v>
      </c>
    </row>
    <row r="39" spans="1:11" x14ac:dyDescent="0.25">
      <c r="A39" s="30" t="s">
        <v>41</v>
      </c>
      <c r="B39" s="28">
        <v>99.74</v>
      </c>
      <c r="C39" s="28">
        <v>99.72</v>
      </c>
      <c r="D39" s="28">
        <v>99.72</v>
      </c>
      <c r="E39" s="28">
        <v>99.55</v>
      </c>
      <c r="F39" s="28">
        <v>99.88</v>
      </c>
      <c r="G39" s="28">
        <v>99.91</v>
      </c>
      <c r="H39" s="28">
        <v>99.44</v>
      </c>
      <c r="I39" s="28">
        <v>98.99</v>
      </c>
      <c r="J39" s="28">
        <v>98.81</v>
      </c>
      <c r="K39" s="28">
        <v>98.77</v>
      </c>
    </row>
    <row r="40" spans="1:11" x14ac:dyDescent="0.25">
      <c r="A40" s="27" t="s">
        <v>42</v>
      </c>
      <c r="B40" s="28">
        <v>100.36</v>
      </c>
      <c r="C40" s="28">
        <v>100.33</v>
      </c>
      <c r="D40" s="28">
        <v>100.04</v>
      </c>
      <c r="E40" s="28">
        <v>99.65</v>
      </c>
      <c r="F40" s="28">
        <v>100.15</v>
      </c>
      <c r="G40" s="28">
        <v>100.21</v>
      </c>
      <c r="H40" s="28">
        <v>99.11</v>
      </c>
      <c r="I40" s="28">
        <v>98.51</v>
      </c>
      <c r="J40" s="28">
        <v>98.07</v>
      </c>
      <c r="K40" s="28">
        <v>98.01</v>
      </c>
    </row>
    <row r="41" spans="1:11" x14ac:dyDescent="0.25">
      <c r="A41" s="27" t="s">
        <v>43</v>
      </c>
      <c r="B41" s="28">
        <v>103.40600000000001</v>
      </c>
      <c r="C41" s="28">
        <v>103.38</v>
      </c>
      <c r="D41" s="28">
        <v>103.279</v>
      </c>
      <c r="E41" s="28">
        <v>103.13200000000001</v>
      </c>
      <c r="F41" s="28">
        <v>103.542</v>
      </c>
      <c r="G41" s="28">
        <v>103.55200000000001</v>
      </c>
      <c r="H41" s="28">
        <v>102.974</v>
      </c>
      <c r="I41" s="28">
        <v>102.483</v>
      </c>
      <c r="J41" s="28">
        <v>102.279</v>
      </c>
      <c r="K41" s="28">
        <v>102.242</v>
      </c>
    </row>
    <row r="42" spans="1:11" x14ac:dyDescent="0.25">
      <c r="A42" s="27" t="s">
        <v>44</v>
      </c>
      <c r="B42" s="28">
        <v>114.41</v>
      </c>
      <c r="C42" s="28">
        <v>114.39100000000001</v>
      </c>
      <c r="D42" s="28">
        <v>114.494</v>
      </c>
      <c r="E42" s="28">
        <v>114.32</v>
      </c>
      <c r="F42" s="28">
        <v>114.51</v>
      </c>
      <c r="G42" s="28">
        <v>114.52</v>
      </c>
      <c r="H42" s="28">
        <v>114.21</v>
      </c>
      <c r="I42" s="28">
        <v>113.84</v>
      </c>
      <c r="J42" s="28">
        <v>113.67</v>
      </c>
      <c r="K42" s="28">
        <v>113.62</v>
      </c>
    </row>
    <row r="43" spans="1:11" x14ac:dyDescent="0.25">
      <c r="A43" s="27" t="s">
        <v>45</v>
      </c>
      <c r="B43" s="28">
        <v>112.417</v>
      </c>
      <c r="C43" s="28">
        <v>112.36199999999999</v>
      </c>
      <c r="D43" s="28">
        <v>112.303</v>
      </c>
      <c r="E43" s="28">
        <v>112.104</v>
      </c>
      <c r="F43" s="28">
        <v>112.459</v>
      </c>
      <c r="G43" s="28">
        <v>112.474</v>
      </c>
      <c r="H43" s="28">
        <v>111.89</v>
      </c>
      <c r="I43" s="28">
        <v>111.35</v>
      </c>
      <c r="J43" s="28">
        <v>111.11</v>
      </c>
      <c r="K43" s="28">
        <v>111.05</v>
      </c>
    </row>
    <row r="44" spans="1:11" x14ac:dyDescent="0.25">
      <c r="A44" s="27" t="s">
        <v>46</v>
      </c>
      <c r="B44" s="28">
        <v>120.081</v>
      </c>
      <c r="C44" s="28">
        <v>120.044</v>
      </c>
      <c r="D44" s="28">
        <v>119.79600000000001</v>
      </c>
      <c r="E44" s="28">
        <v>119.36</v>
      </c>
      <c r="F44" s="28">
        <v>119.89100000000001</v>
      </c>
      <c r="G44" s="28">
        <v>119.52</v>
      </c>
      <c r="H44" s="28">
        <v>118.77</v>
      </c>
      <c r="I44" s="28">
        <v>118.14</v>
      </c>
      <c r="J44" s="28">
        <v>117.61</v>
      </c>
      <c r="K44" s="28">
        <v>117.59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0697-3CFF-44F8-89F1-FB63571F1A26}">
  <dimension ref="A1:AF36"/>
  <sheetViews>
    <sheetView tabSelected="1" workbookViewId="0">
      <selection activeCell="D18" sqref="D18"/>
    </sheetView>
  </sheetViews>
  <sheetFormatPr defaultRowHeight="15" x14ac:dyDescent="0.25"/>
  <cols>
    <col min="2" max="2" width="10.42578125" bestFit="1" customWidth="1"/>
    <col min="3" max="3" width="12" bestFit="1" customWidth="1"/>
    <col min="4" max="4" width="12.7109375" bestFit="1" customWidth="1"/>
    <col min="5" max="5" width="16" customWidth="1"/>
    <col min="6" max="6" width="12" bestFit="1" customWidth="1"/>
    <col min="7" max="7" width="12.7109375" bestFit="1" customWidth="1"/>
    <col min="8" max="8" width="10.42578125" bestFit="1" customWidth="1"/>
    <col min="9" max="9" width="12" bestFit="1" customWidth="1"/>
    <col min="10" max="10" width="12.7109375" bestFit="1" customWidth="1"/>
    <col min="11" max="11" width="10.42578125" bestFit="1" customWidth="1"/>
    <col min="12" max="12" width="12" bestFit="1" customWidth="1"/>
    <col min="13" max="13" width="12.7109375" bestFit="1" customWidth="1"/>
    <col min="14" max="14" width="10.42578125" bestFit="1" customWidth="1"/>
    <col min="15" max="15" width="12" bestFit="1" customWidth="1"/>
    <col min="16" max="16" width="12.7109375" bestFit="1" customWidth="1"/>
    <col min="17" max="17" width="10.42578125" bestFit="1" customWidth="1"/>
    <col min="18" max="18" width="12" bestFit="1" customWidth="1"/>
    <col min="19" max="19" width="12.7109375" bestFit="1" customWidth="1"/>
    <col min="20" max="20" width="10.42578125" bestFit="1" customWidth="1"/>
    <col min="21" max="21" width="12" bestFit="1" customWidth="1"/>
    <col min="22" max="22" width="12.7109375" bestFit="1" customWidth="1"/>
    <col min="23" max="23" width="10.42578125" bestFit="1" customWidth="1"/>
    <col min="24" max="24" width="12" bestFit="1" customWidth="1"/>
    <col min="25" max="25" width="12.7109375" bestFit="1" customWidth="1"/>
    <col min="26" max="26" width="10.42578125" bestFit="1" customWidth="1"/>
    <col min="27" max="27" width="12" bestFit="1" customWidth="1"/>
    <col min="28" max="28" width="12.7109375" bestFit="1" customWidth="1"/>
    <col min="29" max="29" width="10.42578125" bestFit="1" customWidth="1"/>
    <col min="30" max="30" width="12" bestFit="1" customWidth="1"/>
    <col min="31" max="31" width="12.7109375" bestFit="1" customWidth="1"/>
    <col min="32" max="32" width="8.5703125" bestFit="1" customWidth="1"/>
  </cols>
  <sheetData>
    <row r="1" spans="1:32" x14ac:dyDescent="0.25">
      <c r="B1" s="31">
        <v>45299</v>
      </c>
      <c r="C1" t="s">
        <v>83</v>
      </c>
      <c r="D1" t="s">
        <v>61</v>
      </c>
      <c r="E1" s="31">
        <v>45300</v>
      </c>
      <c r="F1" t="s">
        <v>83</v>
      </c>
      <c r="G1" t="s">
        <v>61</v>
      </c>
      <c r="H1" s="31">
        <v>45301</v>
      </c>
      <c r="I1" t="s">
        <v>83</v>
      </c>
      <c r="J1" t="s">
        <v>61</v>
      </c>
      <c r="K1" s="31">
        <v>45302</v>
      </c>
      <c r="L1" t="s">
        <v>83</v>
      </c>
      <c r="M1" t="s">
        <v>61</v>
      </c>
      <c r="N1" s="31">
        <v>45303</v>
      </c>
      <c r="O1" t="s">
        <v>83</v>
      </c>
      <c r="P1" t="s">
        <v>61</v>
      </c>
      <c r="Q1" s="31">
        <v>45306</v>
      </c>
      <c r="R1" t="s">
        <v>83</v>
      </c>
      <c r="S1" t="s">
        <v>61</v>
      </c>
      <c r="T1" s="31">
        <v>45307</v>
      </c>
      <c r="U1" t="s">
        <v>83</v>
      </c>
      <c r="V1" t="s">
        <v>61</v>
      </c>
      <c r="W1" s="31">
        <v>45308</v>
      </c>
      <c r="X1" t="s">
        <v>83</v>
      </c>
      <c r="Y1" t="s">
        <v>61</v>
      </c>
      <c r="Z1" s="31">
        <v>45309</v>
      </c>
      <c r="AA1" t="s">
        <v>83</v>
      </c>
      <c r="AB1" t="s">
        <v>61</v>
      </c>
      <c r="AC1" s="31">
        <v>45310</v>
      </c>
      <c r="AD1" t="s">
        <v>83</v>
      </c>
      <c r="AE1" t="s">
        <v>61</v>
      </c>
      <c r="AF1" t="s">
        <v>49</v>
      </c>
    </row>
    <row r="2" spans="1:32" x14ac:dyDescent="0.25">
      <c r="A2" t="s">
        <v>73</v>
      </c>
      <c r="B2" s="43">
        <v>7.5143000000000001E-2</v>
      </c>
      <c r="C2" s="43">
        <v>7.5143000000000001E-2</v>
      </c>
      <c r="D2" s="43"/>
      <c r="E2" s="44">
        <v>7.5670000000000001E-2</v>
      </c>
      <c r="F2" s="44">
        <v>7.5670000000000001E-2</v>
      </c>
      <c r="G2" s="44"/>
      <c r="H2" s="43">
        <v>7.6217999999999994E-2</v>
      </c>
      <c r="I2" s="43">
        <v>7.6217999999999994E-2</v>
      </c>
      <c r="J2" s="43"/>
      <c r="K2" s="44">
        <v>7.6715000000000005E-2</v>
      </c>
      <c r="L2" s="44">
        <v>7.6715000000000005E-2</v>
      </c>
      <c r="M2" s="44"/>
      <c r="N2" s="43">
        <v>7.7381000000000005E-2</v>
      </c>
      <c r="O2" s="43">
        <v>7.7381000000000005E-2</v>
      </c>
      <c r="P2" s="43"/>
      <c r="Q2" s="44">
        <v>8.0347000000000002E-2</v>
      </c>
      <c r="R2" s="44">
        <v>8.0347000000000002E-2</v>
      </c>
      <c r="S2" s="44"/>
      <c r="T2" s="43">
        <v>8.2449999999999996E-2</v>
      </c>
      <c r="U2" s="43">
        <v>8.2449999999999996E-2</v>
      </c>
      <c r="V2" s="43"/>
      <c r="W2" s="44">
        <v>8.3820000000000006E-2</v>
      </c>
      <c r="X2" s="44">
        <v>8.3820000000000006E-2</v>
      </c>
      <c r="Y2" s="44"/>
      <c r="Z2" s="43">
        <v>8.3389000000000005E-2</v>
      </c>
      <c r="AA2" s="43">
        <v>8.3389000000000005E-2</v>
      </c>
      <c r="AB2" s="43"/>
      <c r="AC2" s="45">
        <v>8.4065000000000001E-2</v>
      </c>
      <c r="AD2" s="45">
        <v>8.4065000000000001E-2</v>
      </c>
      <c r="AE2" s="45"/>
      <c r="AF2">
        <v>45352</v>
      </c>
    </row>
    <row r="3" spans="1:32" x14ac:dyDescent="0.25">
      <c r="A3" t="s">
        <v>74</v>
      </c>
      <c r="B3" s="43">
        <v>5.0805999999999997E-2</v>
      </c>
      <c r="C3" s="43">
        <v>5.0764376490784587E-2</v>
      </c>
      <c r="D3" s="43">
        <v>5.0764376490784587E-2</v>
      </c>
      <c r="E3" s="44">
        <v>5.0673000000000003E-2</v>
      </c>
      <c r="F3" s="44">
        <v>5.0415084265139659E-2</v>
      </c>
      <c r="G3" s="44">
        <v>5.0415084265139659E-2</v>
      </c>
      <c r="H3" s="43">
        <v>5.0777999999999997E-2</v>
      </c>
      <c r="I3" s="43">
        <v>5.0302723224196287E-2</v>
      </c>
      <c r="J3" s="43">
        <v>5.0302723224196287E-2</v>
      </c>
      <c r="K3" s="44">
        <v>5.1011000000000001E-2</v>
      </c>
      <c r="L3" s="44">
        <v>5.03168029555639E-2</v>
      </c>
      <c r="M3" s="44">
        <v>5.03168029555639E-2</v>
      </c>
      <c r="N3" s="43">
        <v>5.0573E-2</v>
      </c>
      <c r="O3" s="43">
        <v>4.9667389866817922E-2</v>
      </c>
      <c r="P3" s="43">
        <v>4.9667389866817922E-2</v>
      </c>
      <c r="Q3" s="44">
        <v>5.0601E-2</v>
      </c>
      <c r="R3" s="44">
        <v>4.9044184353117276E-2</v>
      </c>
      <c r="S3" s="44">
        <v>4.9044184353117276E-2</v>
      </c>
      <c r="T3" s="43">
        <v>5.2095000000000002E-2</v>
      </c>
      <c r="U3" s="43">
        <v>5.0271137412803202E-2</v>
      </c>
      <c r="V3" s="43">
        <v>5.0271137412803202E-2</v>
      </c>
      <c r="W3" s="44">
        <v>5.2275000000000002E-2</v>
      </c>
      <c r="X3" s="44">
        <v>5.0220561328410879E-2</v>
      </c>
      <c r="Y3" s="44">
        <v>5.0220561328410879E-2</v>
      </c>
      <c r="Z3" s="43">
        <v>5.2076999999999998E-2</v>
      </c>
      <c r="AA3" s="43">
        <v>4.980988070895262E-2</v>
      </c>
      <c r="AB3" s="43">
        <v>4.980988070895262E-2</v>
      </c>
      <c r="AC3" s="45">
        <v>5.2143000000000002E-2</v>
      </c>
      <c r="AD3" s="45">
        <v>4.9649985629255926E-2</v>
      </c>
      <c r="AE3" s="45">
        <v>4.9649985629255926E-2</v>
      </c>
      <c r="AF3">
        <v>45536</v>
      </c>
    </row>
    <row r="4" spans="1:32" x14ac:dyDescent="0.25">
      <c r="A4" t="s">
        <v>75</v>
      </c>
      <c r="B4" s="43">
        <v>4.6072000000000002E-2</v>
      </c>
      <c r="C4" s="43">
        <v>4.6031063643872251E-2</v>
      </c>
      <c r="D4" s="43">
        <v>-6.310029659425842E-3</v>
      </c>
      <c r="E4" s="44">
        <v>4.5967000000000001E-2</v>
      </c>
      <c r="F4" s="44">
        <v>4.5814996684284362E-2</v>
      </c>
      <c r="G4" s="44">
        <v>-6.617938395320988E-3</v>
      </c>
      <c r="H4" s="43">
        <v>4.5421999999999997E-2</v>
      </c>
      <c r="I4" s="43">
        <v>4.5159370222319944E-2</v>
      </c>
      <c r="J4" s="43">
        <v>-7.5506590544531793E-3</v>
      </c>
      <c r="K4" s="44">
        <v>4.5296999999999997E-2</v>
      </c>
      <c r="L4" s="44">
        <v>4.4923976794709795E-2</v>
      </c>
      <c r="M4" s="44">
        <v>-7.8849537278726789E-3</v>
      </c>
      <c r="N4" s="43">
        <v>4.4610999999999998E-2</v>
      </c>
      <c r="O4" s="43">
        <v>4.4133913110778078E-2</v>
      </c>
      <c r="P4" s="43">
        <v>-9.0046858068340008E-3</v>
      </c>
      <c r="Q4" s="44">
        <v>4.4393000000000002E-2</v>
      </c>
      <c r="R4" s="44">
        <v>4.3594102392899584E-2</v>
      </c>
      <c r="S4" s="44">
        <v>-9.7677079864654237E-3</v>
      </c>
      <c r="T4" s="43">
        <v>4.6108999999999997E-2</v>
      </c>
      <c r="U4" s="43">
        <v>4.5170147306413409E-2</v>
      </c>
      <c r="V4" s="43">
        <v>-7.5353465186610569E-3</v>
      </c>
      <c r="W4" s="44">
        <v>4.7063000000000001E-2</v>
      </c>
      <c r="X4" s="44">
        <v>4.5994695067099405E-2</v>
      </c>
      <c r="Y4" s="44">
        <v>-6.3618752084124708E-3</v>
      </c>
      <c r="Z4" s="43">
        <v>4.6724000000000002E-2</v>
      </c>
      <c r="AA4" s="43">
        <v>4.5551051259189512E-2</v>
      </c>
      <c r="AB4" s="43">
        <v>-6.9937255913941065E-3</v>
      </c>
      <c r="AC4" s="45">
        <v>4.7151999999999999E-2</v>
      </c>
      <c r="AD4" s="45">
        <v>4.5855460722122592E-2</v>
      </c>
      <c r="AE4" s="45">
        <v>-6.5602943226902299E-3</v>
      </c>
      <c r="AF4">
        <v>45717</v>
      </c>
    </row>
    <row r="5" spans="1:32" x14ac:dyDescent="0.25">
      <c r="A5" t="s">
        <v>76</v>
      </c>
      <c r="B5" s="43">
        <v>4.0981999999999998E-2</v>
      </c>
      <c r="C5" s="43">
        <v>4.0954817883704468E-2</v>
      </c>
      <c r="D5" s="43">
        <v>-2.6660605722220398E-2</v>
      </c>
      <c r="E5" s="44">
        <v>4.0851999999999999E-2</v>
      </c>
      <c r="F5" s="44">
        <v>4.0756910858164429E-2</v>
      </c>
      <c r="G5" s="44">
        <v>-2.670023969050983E-2</v>
      </c>
      <c r="H5" s="43">
        <v>4.0850999999999998E-2</v>
      </c>
      <c r="I5" s="43">
        <v>4.0688937884861262E-2</v>
      </c>
      <c r="J5" s="43">
        <v>-2.6713823564012196E-2</v>
      </c>
      <c r="K5" s="44">
        <v>4.0591000000000002E-2</v>
      </c>
      <c r="L5" s="44">
        <v>4.0361489822565939E-2</v>
      </c>
      <c r="M5" s="44">
        <v>-2.6779055025457188E-2</v>
      </c>
      <c r="N5" s="43">
        <v>4.0266000000000003E-2</v>
      </c>
      <c r="O5" s="43">
        <v>3.9971223195594367E-2</v>
      </c>
      <c r="P5" s="43">
        <v>-2.6856352936011629E-2</v>
      </c>
      <c r="Q5" s="44">
        <v>4.0455999999999999E-2</v>
      </c>
      <c r="R5" s="44">
        <v>3.9958842477196811E-2</v>
      </c>
      <c r="S5" s="44">
        <v>-2.6858797129578615E-2</v>
      </c>
      <c r="T5" s="43">
        <v>4.0978000000000001E-2</v>
      </c>
      <c r="U5" s="43">
        <v>4.0402277416527639E-2</v>
      </c>
      <c r="V5" s="43">
        <v>-2.6770948329087219E-2</v>
      </c>
      <c r="W5" s="44">
        <v>4.2155999999999999E-2</v>
      </c>
      <c r="X5" s="44">
        <v>4.1496127744051661E-2</v>
      </c>
      <c r="Y5" s="44">
        <v>-2.6551564352343515E-2</v>
      </c>
      <c r="Z5" s="43">
        <v>4.2289E-2</v>
      </c>
      <c r="AA5" s="43">
        <v>4.155776389232356E-2</v>
      </c>
      <c r="AB5" s="43">
        <v>-2.6539089477108591E-2</v>
      </c>
      <c r="AC5" s="45">
        <v>4.2487999999999998E-2</v>
      </c>
      <c r="AD5" s="45">
        <v>4.1682351553015397E-2</v>
      </c>
      <c r="AE5" s="45">
        <v>-2.6513836807108282E-2</v>
      </c>
      <c r="AF5">
        <v>45901</v>
      </c>
    </row>
    <row r="6" spans="1:32" x14ac:dyDescent="0.25">
      <c r="A6" t="s">
        <v>77</v>
      </c>
      <c r="B6" s="43">
        <v>3.7315000000000001E-2</v>
      </c>
      <c r="C6" s="43">
        <v>3.7296768630003974E-2</v>
      </c>
      <c r="D6" s="43">
        <v>-2.0700198236768608E-2</v>
      </c>
      <c r="E6" s="44">
        <v>3.7371000000000001E-2</v>
      </c>
      <c r="F6" s="44">
        <v>3.7305556897271608E-2</v>
      </c>
      <c r="G6" s="44">
        <v>-2.0699912910295604E-2</v>
      </c>
      <c r="H6" s="43">
        <v>3.7497999999999997E-2</v>
      </c>
      <c r="I6" s="43">
        <v>3.7385047358817321E-2</v>
      </c>
      <c r="J6" s="43">
        <v>-2.06973286175135E-2</v>
      </c>
      <c r="K6" s="44">
        <v>3.7484000000000003E-2</v>
      </c>
      <c r="L6" s="44">
        <v>3.7323221584607359E-2</v>
      </c>
      <c r="M6" s="44">
        <v>-2.0699339162542851E-2</v>
      </c>
      <c r="N6" s="43">
        <v>3.6686999999999997E-2</v>
      </c>
      <c r="O6" s="43">
        <v>3.6481051439571505E-2</v>
      </c>
      <c r="P6" s="43">
        <v>-2.072634725675182E-2</v>
      </c>
      <c r="Q6" s="44">
        <v>3.6900000000000002E-2</v>
      </c>
      <c r="R6" s="44">
        <v>3.655176778671352E-2</v>
      </c>
      <c r="S6" s="44">
        <v>-2.0724106529443898E-2</v>
      </c>
      <c r="T6" s="43">
        <v>3.8023000000000001E-2</v>
      </c>
      <c r="U6" s="43">
        <v>3.7616594441686482E-2</v>
      </c>
      <c r="V6" s="43">
        <v>-2.0689764959940682E-2</v>
      </c>
      <c r="W6" s="44">
        <v>3.9224000000000002E-2</v>
      </c>
      <c r="X6" s="44">
        <v>3.875514856292199E-2</v>
      </c>
      <c r="Y6" s="44">
        <v>-2.0651794373371835E-2</v>
      </c>
      <c r="Z6" s="43">
        <v>3.9396E-2</v>
      </c>
      <c r="AA6" s="43">
        <v>3.8875300341550081E-2</v>
      </c>
      <c r="AB6" s="43">
        <v>-2.0647711679409597E-2</v>
      </c>
      <c r="AC6" s="45">
        <v>3.9449999999999999E-2</v>
      </c>
      <c r="AD6" s="45">
        <v>3.8878301866519784E-2</v>
      </c>
      <c r="AE6" s="45">
        <v>-2.0647609503978703E-2</v>
      </c>
      <c r="AF6">
        <v>46082</v>
      </c>
    </row>
    <row r="7" spans="1:32" x14ac:dyDescent="0.25">
      <c r="A7" t="s">
        <v>78</v>
      </c>
      <c r="B7" s="43">
        <v>3.6492999999999998E-2</v>
      </c>
      <c r="C7" s="43">
        <v>3.6423951143865124E-2</v>
      </c>
      <c r="D7" s="43">
        <v>-1.5871848692686763E-2</v>
      </c>
      <c r="E7" s="44">
        <v>3.6608000000000002E-2</v>
      </c>
      <c r="F7" s="44">
        <v>3.6502396009944219E-2</v>
      </c>
      <c r="G7" s="44">
        <v>-1.5871414484872504E-2</v>
      </c>
      <c r="H7" s="43">
        <v>3.619E-2</v>
      </c>
      <c r="I7" s="43">
        <v>3.6043271805703214E-2</v>
      </c>
      <c r="J7" s="43">
        <v>-1.5873934005491197E-2</v>
      </c>
      <c r="K7" s="44">
        <v>3.6304000000000003E-2</v>
      </c>
      <c r="L7" s="44">
        <v>3.6121920866787068E-2</v>
      </c>
      <c r="M7" s="44">
        <v>-1.5873506135166915E-2</v>
      </c>
      <c r="N7" s="43">
        <v>3.6049999999999999E-2</v>
      </c>
      <c r="O7" s="43">
        <v>3.583417773896435E-2</v>
      </c>
      <c r="P7" s="43">
        <v>-1.5875064060244415E-2</v>
      </c>
      <c r="Q7" s="44">
        <v>3.6270999999999998E-2</v>
      </c>
      <c r="R7" s="44">
        <v>3.5942012002502521E-2</v>
      </c>
      <c r="S7" s="44">
        <v>-1.5874482620939601E-2</v>
      </c>
      <c r="T7" s="43">
        <v>3.7005000000000003E-2</v>
      </c>
      <c r="U7" s="43">
        <v>3.6627712995486859E-2</v>
      </c>
      <c r="V7" s="43">
        <v>-1.5870717631330966E-2</v>
      </c>
      <c r="W7" s="44">
        <v>3.8197000000000002E-2</v>
      </c>
      <c r="X7" s="44">
        <v>3.7772216874831573E-2</v>
      </c>
      <c r="Y7" s="44">
        <v>-1.5864169820239749E-2</v>
      </c>
      <c r="Z7" s="43">
        <v>3.8398000000000002E-2</v>
      </c>
      <c r="AA7" s="43">
        <v>3.7933582824550366E-2</v>
      </c>
      <c r="AB7" s="43">
        <v>-1.586321979666816E-2</v>
      </c>
      <c r="AC7" s="45">
        <v>3.8474000000000001E-2</v>
      </c>
      <c r="AD7" s="45">
        <v>3.7968333257867581E-2</v>
      </c>
      <c r="AE7" s="45">
        <v>-1.586301433289139E-2</v>
      </c>
      <c r="AF7">
        <v>46266</v>
      </c>
    </row>
    <row r="8" spans="1:32" x14ac:dyDescent="0.25">
      <c r="A8" t="s">
        <v>79</v>
      </c>
      <c r="B8" s="43">
        <v>3.5714000000000003E-2</v>
      </c>
      <c r="C8" s="43">
        <v>3.5626715304246985E-2</v>
      </c>
      <c r="D8" s="43">
        <v>-1.278861584728419E-2</v>
      </c>
      <c r="E8" s="44">
        <v>3.5673999999999997E-2</v>
      </c>
      <c r="F8" s="44">
        <v>3.5554571546146288E-2</v>
      </c>
      <c r="G8" s="44">
        <v>-1.278868588601012E-2</v>
      </c>
      <c r="H8" s="43">
        <v>3.5894000000000002E-2</v>
      </c>
      <c r="I8" s="43">
        <v>3.5750341137688893E-2</v>
      </c>
      <c r="J8" s="43">
        <v>-1.2788495119342991E-2</v>
      </c>
      <c r="K8" s="44">
        <v>3.6125999999999998E-2</v>
      </c>
      <c r="L8" s="44">
        <v>3.5954317813971536E-2</v>
      </c>
      <c r="M8" s="44">
        <v>-1.2788293957257224E-2</v>
      </c>
      <c r="N8" s="43">
        <v>3.5173000000000003E-2</v>
      </c>
      <c r="O8" s="43">
        <v>3.4964771039772191E-2</v>
      </c>
      <c r="P8" s="43">
        <v>-1.2789247131336223E-2</v>
      </c>
      <c r="Q8" s="44">
        <v>3.5159000000000003E-2</v>
      </c>
      <c r="R8" s="44">
        <v>3.4855351343535637E-2</v>
      </c>
      <c r="S8" s="44">
        <v>-1.2789349048568321E-2</v>
      </c>
      <c r="T8" s="43">
        <v>3.6415999999999997E-2</v>
      </c>
      <c r="U8" s="43">
        <v>3.6076795693095944E-2</v>
      </c>
      <c r="V8" s="43">
        <v>-1.2788171986924723E-2</v>
      </c>
      <c r="W8" s="44">
        <v>3.7443999999999998E-2</v>
      </c>
      <c r="X8" s="44">
        <v>3.706384968392263E-2</v>
      </c>
      <c r="Y8" s="44">
        <v>-1.2787156182163528E-2</v>
      </c>
      <c r="Z8" s="43">
        <v>3.7834E-2</v>
      </c>
      <c r="AA8" s="43">
        <v>3.7423843432335742E-2</v>
      </c>
      <c r="AB8" s="43">
        <v>-1.2786770936343506E-2</v>
      </c>
      <c r="AC8" s="45">
        <v>3.7824000000000003E-2</v>
      </c>
      <c r="AD8" s="45">
        <v>3.7377312171457733E-2</v>
      </c>
      <c r="AE8" s="45">
        <v>-1.2786821181706931E-2</v>
      </c>
      <c r="AF8">
        <v>46447</v>
      </c>
    </row>
    <row r="9" spans="1:32" x14ac:dyDescent="0.25">
      <c r="A9" t="s">
        <v>80</v>
      </c>
      <c r="B9" s="43">
        <v>3.5721000000000003E-2</v>
      </c>
      <c r="C9" s="43">
        <v>3.5555647675094088E-2</v>
      </c>
      <c r="D9" s="43">
        <v>-1.0658641015903525E-2</v>
      </c>
      <c r="E9" s="44">
        <v>3.5706000000000002E-2</v>
      </c>
      <c r="F9" s="44">
        <v>3.5513083918073299E-2</v>
      </c>
      <c r="G9" s="44">
        <v>-1.0658648423639949E-2</v>
      </c>
      <c r="H9" s="43">
        <v>3.5687999999999998E-2</v>
      </c>
      <c r="I9" s="43">
        <v>3.5469675653925066E-2</v>
      </c>
      <c r="J9" s="43">
        <v>-1.0658655954165486E-2</v>
      </c>
      <c r="K9" s="44">
        <v>3.5950000000000003E-2</v>
      </c>
      <c r="L9" s="44">
        <v>3.5713726425905916E-2</v>
      </c>
      <c r="M9" s="44">
        <v>-1.0658613297752528E-2</v>
      </c>
      <c r="N9" s="43">
        <v>3.5318000000000002E-2</v>
      </c>
      <c r="O9" s="43">
        <v>3.5054764992486442E-2</v>
      </c>
      <c r="P9" s="43">
        <v>-1.0658726710479072E-2</v>
      </c>
      <c r="Q9" s="44">
        <v>3.5274E-2</v>
      </c>
      <c r="R9" s="44">
        <v>3.4923808011121722E-2</v>
      </c>
      <c r="S9" s="44">
        <v>-1.065874858754956E-2</v>
      </c>
      <c r="T9" s="43">
        <v>3.6271999999999999E-2</v>
      </c>
      <c r="U9" s="43">
        <v>3.5885214507792806E-2</v>
      </c>
      <c r="V9" s="43">
        <v>-1.0658582858551702E-2</v>
      </c>
      <c r="W9" s="44">
        <v>3.7328E-2</v>
      </c>
      <c r="X9" s="44">
        <v>3.6906336471897255E-2</v>
      </c>
      <c r="Y9" s="44">
        <v>-1.0658393474055061E-2</v>
      </c>
      <c r="Z9" s="43">
        <v>3.7753000000000002E-2</v>
      </c>
      <c r="AA9" s="43">
        <v>3.7311675825204157E-2</v>
      </c>
      <c r="AB9" s="43">
        <v>-1.0658314340258768E-2</v>
      </c>
      <c r="AC9" s="45">
        <v>3.7798999999999999E-2</v>
      </c>
      <c r="AD9" s="45">
        <v>3.732584806227561E-2</v>
      </c>
      <c r="AE9" s="45">
        <v>-1.0658311531868581E-2</v>
      </c>
      <c r="AF9">
        <v>46631</v>
      </c>
    </row>
    <row r="10" spans="1:32" x14ac:dyDescent="0.25">
      <c r="A10" t="s">
        <v>81</v>
      </c>
      <c r="B10" s="43">
        <v>3.4981999999999999E-2</v>
      </c>
      <c r="C10" s="43">
        <v>3.4747955336031457E-2</v>
      </c>
      <c r="D10" s="43">
        <v>-9.1477327375191209E-3</v>
      </c>
      <c r="E10" s="44">
        <v>3.5046000000000001E-2</v>
      </c>
      <c r="F10" s="44">
        <v>3.4793483669666316E-2</v>
      </c>
      <c r="G10" s="44">
        <v>-9.1477313696451956E-3</v>
      </c>
      <c r="H10" s="43">
        <v>3.5164000000000001E-2</v>
      </c>
      <c r="I10" s="43">
        <v>3.489905695797222E-2</v>
      </c>
      <c r="J10" s="43">
        <v>-9.1477281760006246E-3</v>
      </c>
      <c r="K10" s="44">
        <v>3.5463000000000001E-2</v>
      </c>
      <c r="L10" s="44">
        <v>3.5186510255305843E-2</v>
      </c>
      <c r="M10" s="44">
        <v>-9.1477193249434041E-3</v>
      </c>
      <c r="N10" s="43">
        <v>3.4680000000000002E-2</v>
      </c>
      <c r="O10" s="43">
        <v>3.4370911054603534E-2</v>
      </c>
      <c r="P10" s="43">
        <v>-9.147743850695278E-3</v>
      </c>
      <c r="Q10" s="44">
        <v>3.4624000000000002E-2</v>
      </c>
      <c r="R10" s="44">
        <v>3.4237590570868073E-2</v>
      </c>
      <c r="S10" s="44">
        <v>-9.1477476895157617E-3</v>
      </c>
      <c r="T10" s="43">
        <v>3.5806999999999999E-2</v>
      </c>
      <c r="U10" s="43">
        <v>3.5398673751099084E-2</v>
      </c>
      <c r="V10" s="43">
        <v>-9.1477126444893253E-3</v>
      </c>
      <c r="W10" s="44">
        <v>3.6823000000000002E-2</v>
      </c>
      <c r="X10" s="44">
        <v>3.6380585873534092E-2</v>
      </c>
      <c r="Y10" s="44">
        <v>-9.1476800436197658E-3</v>
      </c>
      <c r="Z10" s="43">
        <v>3.7284999999999999E-2</v>
      </c>
      <c r="AA10" s="43">
        <v>3.683102638500297E-2</v>
      </c>
      <c r="AB10" s="43">
        <v>-9.1476641313024132E-3</v>
      </c>
      <c r="AC10" s="45">
        <v>3.7400999999999997E-2</v>
      </c>
      <c r="AD10" s="45">
        <v>3.692293718685033E-2</v>
      </c>
      <c r="AE10" s="45">
        <v>-9.1476608082654565E-3</v>
      </c>
      <c r="AF10">
        <v>46813</v>
      </c>
    </row>
    <row r="11" spans="1:32" x14ac:dyDescent="0.25">
      <c r="A11" t="s">
        <v>82</v>
      </c>
      <c r="B11" s="43">
        <v>3.4119999999999998E-2</v>
      </c>
      <c r="C11" s="43">
        <v>3.386618229109005E-2</v>
      </c>
      <c r="D11" s="43">
        <v>-8.0004625102960691E-3</v>
      </c>
      <c r="E11" s="44">
        <v>3.4178E-2</v>
      </c>
      <c r="F11" s="44">
        <v>3.3907314585243972E-2</v>
      </c>
      <c r="G11" s="44">
        <v>-8.000462307261258E-3</v>
      </c>
      <c r="H11" s="43">
        <v>3.4188999999999997E-2</v>
      </c>
      <c r="I11" s="43">
        <v>3.3900179441929724E-2</v>
      </c>
      <c r="J11" s="43">
        <v>-8.000462342545811E-3</v>
      </c>
      <c r="K11" s="44">
        <v>3.4595000000000001E-2</v>
      </c>
      <c r="L11" s="44">
        <v>3.4303411107378258E-2</v>
      </c>
      <c r="M11" s="44">
        <v>-8.0004603055032764E-3</v>
      </c>
      <c r="N11" s="43">
        <v>3.3841000000000003E-2</v>
      </c>
      <c r="O11" s="43">
        <v>3.352322328520943E-2</v>
      </c>
      <c r="P11" s="43">
        <v>-8.0004641684836564E-3</v>
      </c>
      <c r="Q11" s="44">
        <v>3.3805000000000002E-2</v>
      </c>
      <c r="R11" s="44">
        <v>3.3421613460214536E-2</v>
      </c>
      <c r="S11" s="44">
        <v>-8.000464648010186E-3</v>
      </c>
      <c r="T11" s="43">
        <v>3.4910999999999998E-2</v>
      </c>
      <c r="U11" s="43">
        <v>3.4502749933912794E-2</v>
      </c>
      <c r="V11" s="43">
        <v>-8.0004592656551798E-3</v>
      </c>
      <c r="W11" s="44">
        <v>3.5976000000000001E-2</v>
      </c>
      <c r="X11" s="44">
        <v>3.554201674311408E-2</v>
      </c>
      <c r="Y11" s="44">
        <v>-8.0004534773561176E-3</v>
      </c>
      <c r="Z11" s="43">
        <v>3.6412E-2</v>
      </c>
      <c r="AA11" s="43">
        <v>3.5965023006991073E-2</v>
      </c>
      <c r="AB11" s="43">
        <v>-8.0004509374878019E-3</v>
      </c>
      <c r="AC11" s="45">
        <v>3.6519000000000003E-2</v>
      </c>
      <c r="AD11" s="45">
        <v>3.6050469931876827E-2</v>
      </c>
      <c r="AE11" s="45">
        <v>-8.0004504110159358E-3</v>
      </c>
      <c r="AF11">
        <v>46997</v>
      </c>
    </row>
    <row r="13" spans="1:32" x14ac:dyDescent="0.25">
      <c r="B13" t="s">
        <v>84</v>
      </c>
      <c r="C13" t="s">
        <v>85</v>
      </c>
      <c r="E13" t="s">
        <v>86</v>
      </c>
      <c r="F13" s="48">
        <v>45299</v>
      </c>
      <c r="G13" s="48">
        <v>45300</v>
      </c>
      <c r="H13" s="48">
        <v>45301</v>
      </c>
      <c r="I13" s="48">
        <v>45302</v>
      </c>
      <c r="J13" s="48">
        <v>45303</v>
      </c>
      <c r="K13" s="48">
        <v>45306</v>
      </c>
      <c r="L13" s="48">
        <v>45307</v>
      </c>
      <c r="M13" s="48">
        <v>45308</v>
      </c>
      <c r="N13" s="48">
        <v>45309</v>
      </c>
      <c r="O13" s="48">
        <v>45310</v>
      </c>
    </row>
    <row r="14" spans="1:32" x14ac:dyDescent="0.25">
      <c r="B14" s="46">
        <v>2.2499999999999999E-2</v>
      </c>
      <c r="C14" s="47">
        <v>0.14520547945205478</v>
      </c>
      <c r="F14" s="43">
        <v>5.0764376490784587E-2</v>
      </c>
      <c r="G14" s="43">
        <v>5.0415084265139659E-2</v>
      </c>
      <c r="H14" s="43">
        <v>5.0302723224196287E-2</v>
      </c>
      <c r="I14" s="43">
        <v>5.03168029555639E-2</v>
      </c>
      <c r="J14" s="43">
        <v>4.9667389866817922E-2</v>
      </c>
      <c r="K14" s="43">
        <v>4.9044184353117276E-2</v>
      </c>
      <c r="L14" s="43">
        <v>5.0271137412803202E-2</v>
      </c>
      <c r="M14" s="43">
        <v>5.0220561328410879E-2</v>
      </c>
      <c r="N14" s="43">
        <v>4.980988070895262E-2</v>
      </c>
      <c r="O14" s="43">
        <v>4.9649985629255926E-2</v>
      </c>
    </row>
    <row r="15" spans="1:32" x14ac:dyDescent="0.25">
      <c r="B15" s="46">
        <v>1.4999999999999999E-2</v>
      </c>
      <c r="C15" s="47">
        <v>0.64931506849315068</v>
      </c>
      <c r="F15" s="43">
        <v>-6.310029659425842E-3</v>
      </c>
      <c r="G15" s="43">
        <v>-6.617938395320988E-3</v>
      </c>
      <c r="H15" s="43">
        <v>-7.5506590544531793E-3</v>
      </c>
      <c r="I15" s="43">
        <v>-7.8849537278726789E-3</v>
      </c>
      <c r="J15" s="43">
        <v>-9.0046858068340008E-3</v>
      </c>
      <c r="K15" s="43">
        <v>-9.7677079864654237E-3</v>
      </c>
      <c r="L15" s="43">
        <v>-7.5353465186610569E-3</v>
      </c>
      <c r="M15" s="43">
        <v>-6.3618752084124708E-3</v>
      </c>
      <c r="N15" s="43">
        <v>-6.9937255913941065E-3</v>
      </c>
      <c r="O15" s="43">
        <v>-6.5602943226902299E-3</v>
      </c>
    </row>
    <row r="16" spans="1:32" x14ac:dyDescent="0.25">
      <c r="B16" s="46">
        <v>1.2500000000000001E-2</v>
      </c>
      <c r="C16" s="47">
        <v>1.1452054794520548</v>
      </c>
      <c r="F16" s="43">
        <v>-2.6660605722220398E-2</v>
      </c>
      <c r="G16" s="43">
        <v>-2.670023969050983E-2</v>
      </c>
      <c r="H16" s="43">
        <v>-2.6713823564012196E-2</v>
      </c>
      <c r="I16" s="43">
        <v>-2.6779055025457188E-2</v>
      </c>
      <c r="J16" s="43">
        <v>-2.6856352936011629E-2</v>
      </c>
      <c r="K16" s="43">
        <v>-2.6858797129578615E-2</v>
      </c>
      <c r="L16" s="43">
        <v>-2.6770948329087219E-2</v>
      </c>
      <c r="M16" s="43">
        <v>-2.6551564352343515E-2</v>
      </c>
      <c r="N16" s="43">
        <v>-2.6539089477108591E-2</v>
      </c>
      <c r="O16" s="43">
        <v>-2.6513836807108282E-2</v>
      </c>
    </row>
    <row r="17" spans="2:30" x14ac:dyDescent="0.25">
      <c r="B17" s="46">
        <v>5.0000000000000001E-3</v>
      </c>
      <c r="C17" s="47">
        <v>1.6493150684931508</v>
      </c>
      <c r="F17" s="43">
        <v>-2.0700198236768608E-2</v>
      </c>
      <c r="G17" s="43">
        <v>-2.0699912910295604E-2</v>
      </c>
      <c r="H17" s="43">
        <v>-2.06973286175135E-2</v>
      </c>
      <c r="I17" s="43">
        <v>-2.0699339162542851E-2</v>
      </c>
      <c r="J17" s="43">
        <v>-2.072634725675182E-2</v>
      </c>
      <c r="K17" s="43">
        <v>-2.0724106529443898E-2</v>
      </c>
      <c r="L17" s="43">
        <v>-2.0689764959940682E-2</v>
      </c>
      <c r="M17" s="43">
        <v>-2.0651794373371835E-2</v>
      </c>
      <c r="N17" s="43">
        <v>-2.0647711679409597E-2</v>
      </c>
      <c r="O17" s="43">
        <v>-2.0647609503978703E-2</v>
      </c>
    </row>
    <row r="18" spans="2:30" x14ac:dyDescent="0.25">
      <c r="B18" s="46">
        <v>2.5000000000000001E-3</v>
      </c>
      <c r="C18" s="47">
        <v>2.1452054794520548</v>
      </c>
      <c r="F18" s="43">
        <v>-1.5871848692686763E-2</v>
      </c>
      <c r="G18" s="43">
        <v>-1.5871414484872504E-2</v>
      </c>
      <c r="H18" s="43">
        <v>-1.5873934005491197E-2</v>
      </c>
      <c r="I18" s="43">
        <v>-1.5873506135166915E-2</v>
      </c>
      <c r="J18" s="43">
        <v>-1.5875064060244415E-2</v>
      </c>
      <c r="K18" s="43">
        <v>-1.5874482620939601E-2</v>
      </c>
      <c r="L18" s="43">
        <v>-1.5870717631330966E-2</v>
      </c>
      <c r="M18" s="43">
        <v>-1.5864169820239749E-2</v>
      </c>
      <c r="N18" s="43">
        <v>-1.586321979666816E-2</v>
      </c>
      <c r="O18" s="43">
        <v>-1.586301433289139E-2</v>
      </c>
    </row>
    <row r="19" spans="2:30" x14ac:dyDescent="0.25">
      <c r="B19" s="46">
        <v>0.01</v>
      </c>
      <c r="C19" s="47">
        <v>2.6493150684931508</v>
      </c>
      <c r="F19" s="43">
        <v>-1.278861584728419E-2</v>
      </c>
      <c r="G19" s="43">
        <v>-1.278868588601012E-2</v>
      </c>
      <c r="H19" s="43">
        <v>-1.2788495119342991E-2</v>
      </c>
      <c r="I19" s="43">
        <v>-1.2788293957257224E-2</v>
      </c>
      <c r="J19" s="43">
        <v>-1.2789247131336223E-2</v>
      </c>
      <c r="K19" s="43">
        <v>-1.2789349048568321E-2</v>
      </c>
      <c r="L19" s="43">
        <v>-1.2788171986924723E-2</v>
      </c>
      <c r="M19" s="43">
        <v>-1.2787156182163528E-2</v>
      </c>
      <c r="N19" s="43">
        <v>-1.2786770936343506E-2</v>
      </c>
      <c r="O19" s="43">
        <v>-1.2786821181706931E-2</v>
      </c>
    </row>
    <row r="20" spans="2:30" x14ac:dyDescent="0.25">
      <c r="B20" s="46">
        <v>1.2500000000000001E-2</v>
      </c>
      <c r="C20" s="47">
        <v>3.1452054794520548</v>
      </c>
      <c r="F20" s="43">
        <v>-1.0658641015903525E-2</v>
      </c>
      <c r="G20" s="43">
        <v>-1.0658648423639949E-2</v>
      </c>
      <c r="H20" s="43">
        <v>-1.0658655954165486E-2</v>
      </c>
      <c r="I20" s="43">
        <v>-1.0658613297752528E-2</v>
      </c>
      <c r="J20" s="43">
        <v>-1.0658726710479072E-2</v>
      </c>
      <c r="K20" s="43">
        <v>-1.065874858754956E-2</v>
      </c>
      <c r="L20" s="43">
        <v>-1.0658582858551702E-2</v>
      </c>
      <c r="M20" s="43">
        <v>-1.0658393474055061E-2</v>
      </c>
      <c r="N20" s="43">
        <v>-1.0658314340258768E-2</v>
      </c>
      <c r="O20" s="43">
        <v>-1.0658311531868581E-2</v>
      </c>
    </row>
    <row r="21" spans="2:30" x14ac:dyDescent="0.25">
      <c r="B21" s="46">
        <v>2.75E-2</v>
      </c>
      <c r="C21" s="47">
        <v>3.6493150684931508</v>
      </c>
      <c r="F21" s="43">
        <v>-9.1477327375191209E-3</v>
      </c>
      <c r="G21" s="43">
        <v>-9.1477313696451956E-3</v>
      </c>
      <c r="H21" s="43">
        <v>-9.1477281760006246E-3</v>
      </c>
      <c r="I21" s="43">
        <v>-9.1477193249434041E-3</v>
      </c>
      <c r="J21" s="43">
        <v>-9.147743850695278E-3</v>
      </c>
      <c r="K21" s="43">
        <v>-9.1477476895157617E-3</v>
      </c>
      <c r="L21" s="43">
        <v>-9.1477126444893253E-3</v>
      </c>
      <c r="M21" s="43">
        <v>-9.1476800436197658E-3</v>
      </c>
      <c r="N21" s="43">
        <v>-9.1476641313024132E-3</v>
      </c>
      <c r="O21" s="43">
        <v>-9.1476608082654565E-3</v>
      </c>
    </row>
    <row r="22" spans="2:30" x14ac:dyDescent="0.25">
      <c r="B22" s="46">
        <v>3.5000000000000003E-2</v>
      </c>
      <c r="C22" s="47">
        <v>4.1479452054794521</v>
      </c>
      <c r="F22" s="43">
        <v>-8.0004625102960691E-3</v>
      </c>
      <c r="G22" s="43">
        <v>-8.000462307261258E-3</v>
      </c>
      <c r="H22" s="43">
        <v>-8.000462342545811E-3</v>
      </c>
      <c r="I22" s="43">
        <v>-8.0004603055032764E-3</v>
      </c>
      <c r="J22" s="43">
        <v>-8.0004641684836564E-3</v>
      </c>
      <c r="K22" s="43">
        <v>-8.000464648010186E-3</v>
      </c>
      <c r="L22" s="43">
        <v>-8.0004592656551798E-3</v>
      </c>
      <c r="M22" s="43">
        <v>-8.0004534773561176E-3</v>
      </c>
      <c r="N22" s="43">
        <v>-8.0004509374878019E-3</v>
      </c>
      <c r="O22" s="43">
        <v>-8.0004504110159358E-3</v>
      </c>
    </row>
    <row r="23" spans="2:30" x14ac:dyDescent="0.25">
      <c r="B23" s="46">
        <v>3.2500000000000001E-2</v>
      </c>
      <c r="C23" s="47">
        <v>4.6520547945205477</v>
      </c>
    </row>
    <row r="26" spans="2:30" x14ac:dyDescent="0.25">
      <c r="B26" t="s">
        <v>87</v>
      </c>
      <c r="C26" s="31">
        <v>45299</v>
      </c>
      <c r="D26" s="31"/>
      <c r="E26" s="31"/>
      <c r="F26" s="31">
        <v>45300</v>
      </c>
      <c r="G26" s="31"/>
      <c r="H26" s="31"/>
      <c r="I26" s="31">
        <v>45301</v>
      </c>
      <c r="J26" s="31"/>
      <c r="K26" s="31"/>
      <c r="L26" s="31">
        <v>45302</v>
      </c>
      <c r="M26" s="31"/>
      <c r="N26" s="31"/>
      <c r="O26" s="31">
        <v>45303</v>
      </c>
      <c r="P26" s="31"/>
      <c r="Q26" s="31"/>
      <c r="R26" s="31">
        <v>45306</v>
      </c>
      <c r="S26" s="31"/>
      <c r="T26" s="31"/>
      <c r="U26" s="31">
        <v>45307</v>
      </c>
      <c r="V26" s="31"/>
      <c r="W26" s="31"/>
      <c r="X26" s="31">
        <v>45308</v>
      </c>
      <c r="Y26" s="31"/>
      <c r="Z26" s="31"/>
      <c r="AA26" s="31">
        <v>45309</v>
      </c>
      <c r="AB26" s="31"/>
      <c r="AC26" s="31"/>
      <c r="AD26" s="31">
        <v>45310</v>
      </c>
    </row>
    <row r="27" spans="2:30" x14ac:dyDescent="0.25">
      <c r="B27" t="s">
        <v>73</v>
      </c>
      <c r="C27">
        <v>100.027603</v>
      </c>
      <c r="F27">
        <v>100.040685</v>
      </c>
      <c r="I27">
        <v>100.05376699999999</v>
      </c>
      <c r="L27">
        <v>100.067849</v>
      </c>
      <c r="O27">
        <v>100.079932</v>
      </c>
      <c r="R27">
        <v>100.106178</v>
      </c>
      <c r="U27">
        <v>100.10226</v>
      </c>
      <c r="X27">
        <v>100.10834199999999</v>
      </c>
      <c r="AA27">
        <v>100.136425</v>
      </c>
      <c r="AD27">
        <v>100.151507</v>
      </c>
    </row>
    <row r="28" spans="2:30" x14ac:dyDescent="0.25">
      <c r="B28" t="s">
        <v>74</v>
      </c>
      <c r="C28">
        <v>98.225067999999993</v>
      </c>
      <c r="F28">
        <v>98.247123000000002</v>
      </c>
      <c r="I28">
        <v>98.254177999999996</v>
      </c>
      <c r="L28">
        <v>98.253232999999994</v>
      </c>
      <c r="O28">
        <v>98.294287999999995</v>
      </c>
      <c r="R28">
        <v>98.333451999999994</v>
      </c>
      <c r="U28">
        <v>98.255506999999994</v>
      </c>
      <c r="X28">
        <v>98.258561999999998</v>
      </c>
      <c r="AA28">
        <v>98.284616</v>
      </c>
      <c r="AD28">
        <v>98.294670999999994</v>
      </c>
    </row>
    <row r="29" spans="2:30" x14ac:dyDescent="0.25">
      <c r="B29" t="s">
        <v>75</v>
      </c>
      <c r="C29">
        <v>96.680890000000005</v>
      </c>
      <c r="F29">
        <v>96.704603000000006</v>
      </c>
      <c r="I29">
        <v>96.776314999999997</v>
      </c>
      <c r="L29">
        <v>96.802026999999995</v>
      </c>
      <c r="O29">
        <v>96.888739999999999</v>
      </c>
      <c r="R29">
        <v>96.947877000000005</v>
      </c>
      <c r="U29">
        <v>96.774589000000006</v>
      </c>
      <c r="X29">
        <v>96.684301000000005</v>
      </c>
      <c r="AA29">
        <v>96.733013999999997</v>
      </c>
      <c r="AD29">
        <v>96.699725999999998</v>
      </c>
    </row>
    <row r="30" spans="2:30" x14ac:dyDescent="0.25">
      <c r="B30" t="s">
        <v>76</v>
      </c>
      <c r="C30">
        <v>94.428355999999994</v>
      </c>
      <c r="F30">
        <v>94.459040999999999</v>
      </c>
      <c r="I30">
        <v>94.469725999999994</v>
      </c>
      <c r="L30">
        <v>94.520410999999996</v>
      </c>
      <c r="O30">
        <v>94.581096000000002</v>
      </c>
      <c r="R30">
        <v>94.583151000000001</v>
      </c>
      <c r="U30">
        <v>94.513835999999998</v>
      </c>
      <c r="X30">
        <v>94.344521</v>
      </c>
      <c r="AA30">
        <v>94.335205000000002</v>
      </c>
      <c r="AD30">
        <v>94.315889999999996</v>
      </c>
    </row>
    <row r="31" spans="2:30" x14ac:dyDescent="0.25">
      <c r="B31" t="s">
        <v>77</v>
      </c>
      <c r="C31">
        <v>92.906177999999997</v>
      </c>
      <c r="F31">
        <v>92.904521000000003</v>
      </c>
      <c r="I31">
        <v>92.888863000000001</v>
      </c>
      <c r="L31">
        <v>92.901205000000004</v>
      </c>
      <c r="O31">
        <v>93.068548000000007</v>
      </c>
      <c r="R31">
        <v>93.054575</v>
      </c>
      <c r="U31">
        <v>92.842917999999997</v>
      </c>
      <c r="X31">
        <v>92.617260000000002</v>
      </c>
      <c r="AA31">
        <v>92.593603000000002</v>
      </c>
      <c r="AD31">
        <v>92.592945</v>
      </c>
    </row>
    <row r="32" spans="2:30" x14ac:dyDescent="0.25">
      <c r="B32" t="s">
        <v>78</v>
      </c>
      <c r="C32">
        <v>93.636712000000003</v>
      </c>
      <c r="F32">
        <v>93.618082000000001</v>
      </c>
      <c r="I32">
        <v>93.729451999999995</v>
      </c>
      <c r="L32">
        <v>93.710821999999993</v>
      </c>
      <c r="O32">
        <v>93.782191999999995</v>
      </c>
      <c r="R32">
        <v>93.756300999999993</v>
      </c>
      <c r="U32">
        <v>93.587671</v>
      </c>
      <c r="X32">
        <v>93.309040999999993</v>
      </c>
      <c r="AA32">
        <v>93.270410999999996</v>
      </c>
      <c r="AD32">
        <v>93.261780999999999</v>
      </c>
    </row>
    <row r="33" spans="2:30" x14ac:dyDescent="0.25">
      <c r="B33" t="s">
        <v>79</v>
      </c>
      <c r="C33">
        <v>93.502889999999994</v>
      </c>
      <c r="F33">
        <v>93.523602999999994</v>
      </c>
      <c r="I33">
        <v>93.469314999999995</v>
      </c>
      <c r="L33">
        <v>93.412026999999995</v>
      </c>
      <c r="O33">
        <v>93.694739999999996</v>
      </c>
      <c r="R33">
        <v>93.725876999999997</v>
      </c>
      <c r="U33">
        <v>93.375589000000005</v>
      </c>
      <c r="X33">
        <v>93.092301000000006</v>
      </c>
      <c r="AA33">
        <v>92.991014000000007</v>
      </c>
      <c r="AD33">
        <v>93.003726</v>
      </c>
    </row>
    <row r="34" spans="2:30" x14ac:dyDescent="0.25">
      <c r="B34" t="s">
        <v>80</v>
      </c>
      <c r="C34">
        <v>98.065959000000007</v>
      </c>
      <c r="F34">
        <v>98.080725999999999</v>
      </c>
      <c r="I34">
        <v>98.096492999999995</v>
      </c>
      <c r="L34">
        <v>98.017259999999993</v>
      </c>
      <c r="O34">
        <v>98.241027000000003</v>
      </c>
      <c r="R34">
        <v>98.284329</v>
      </c>
      <c r="U34">
        <v>97.957096000000007</v>
      </c>
      <c r="X34">
        <v>97.611863</v>
      </c>
      <c r="AA34">
        <v>97.47963</v>
      </c>
      <c r="AD34">
        <v>97.474396999999996</v>
      </c>
    </row>
    <row r="35" spans="2:30" x14ac:dyDescent="0.25">
      <c r="B35" t="s">
        <v>81</v>
      </c>
      <c r="C35">
        <v>101.118493</v>
      </c>
      <c r="F35">
        <v>101.10328800000001</v>
      </c>
      <c r="I35">
        <v>101.067082</v>
      </c>
      <c r="L35">
        <v>100.960877</v>
      </c>
      <c r="O35">
        <v>101.274671</v>
      </c>
      <c r="R35">
        <v>101.32505500000001</v>
      </c>
      <c r="U35">
        <v>100.87684900000001</v>
      </c>
      <c r="X35">
        <v>100.495644</v>
      </c>
      <c r="AA35">
        <v>100.32843800000001</v>
      </c>
      <c r="AD35">
        <v>100.29423300000001</v>
      </c>
    </row>
    <row r="36" spans="2:30" x14ac:dyDescent="0.25">
      <c r="B36" t="s">
        <v>82</v>
      </c>
      <c r="C36">
        <v>100.31431499999999</v>
      </c>
      <c r="F36">
        <v>100.298767</v>
      </c>
      <c r="I36">
        <v>100.303219</v>
      </c>
      <c r="L36">
        <v>100.137671</v>
      </c>
      <c r="O36">
        <v>100.472123</v>
      </c>
      <c r="R36">
        <v>100.515479</v>
      </c>
      <c r="U36">
        <v>100.049932</v>
      </c>
      <c r="X36">
        <v>99.604383999999996</v>
      </c>
      <c r="AA36">
        <v>99.428836000000004</v>
      </c>
      <c r="AD36">
        <v>99.393287999999998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1398-AD62-415F-822A-C45CB73C98E5}">
  <dimension ref="A1:BP94"/>
  <sheetViews>
    <sheetView topLeftCell="A85" zoomScale="90" zoomScaleNormal="90" workbookViewId="0">
      <selection activeCell="S79" sqref="S79"/>
    </sheetView>
  </sheetViews>
  <sheetFormatPr defaultRowHeight="15" x14ac:dyDescent="0.25"/>
  <cols>
    <col min="1" max="1" width="14.7109375" customWidth="1"/>
    <col min="2" max="2" width="12.7109375" bestFit="1" customWidth="1"/>
    <col min="3" max="4" width="12.7109375" customWidth="1"/>
    <col min="5" max="10" width="12" customWidth="1"/>
    <col min="11" max="13" width="13" customWidth="1"/>
    <col min="14" max="16" width="14.5703125" customWidth="1"/>
    <col min="17" max="19" width="15.28515625" customWidth="1"/>
    <col min="20" max="25" width="14.7109375" customWidth="1"/>
    <col min="26" max="26" width="12.7109375" bestFit="1" customWidth="1"/>
    <col min="27" max="28" width="12.7109375" customWidth="1"/>
    <col min="29" max="33" width="12.42578125" customWidth="1"/>
    <col min="34" max="34" width="15.7109375" customWidth="1"/>
    <col min="35" max="37" width="10.7109375" customWidth="1"/>
    <col min="38" max="38" width="14" customWidth="1"/>
    <col min="39" max="41" width="10.7109375" customWidth="1"/>
    <col min="42" max="42" width="12" bestFit="1" customWidth="1"/>
    <col min="43" max="45" width="12" customWidth="1"/>
    <col min="46" max="46" width="14.42578125" customWidth="1"/>
    <col min="47" max="49" width="10.7109375" customWidth="1"/>
    <col min="50" max="50" width="12.5703125" customWidth="1"/>
    <col min="51" max="53" width="10.7109375" customWidth="1"/>
    <col min="54" max="54" width="16.7109375" customWidth="1"/>
    <col min="55" max="57" width="10.7109375" customWidth="1"/>
    <col min="58" max="58" width="14.42578125" customWidth="1"/>
    <col min="59" max="61" width="10.7109375" customWidth="1"/>
    <col min="63" max="63" width="15" customWidth="1"/>
    <col min="64" max="65" width="14" customWidth="1"/>
    <col min="66" max="66" width="10.7109375" bestFit="1" customWidth="1"/>
    <col min="67" max="67" width="11" bestFit="1" customWidth="1"/>
    <col min="68" max="68" width="11.5703125" bestFit="1" customWidth="1"/>
  </cols>
  <sheetData>
    <row r="1" spans="1:68" x14ac:dyDescent="0.25">
      <c r="A1" s="1" t="s">
        <v>0</v>
      </c>
      <c r="B1" s="2">
        <v>45299</v>
      </c>
      <c r="C1" s="2"/>
      <c r="D1" s="2"/>
      <c r="E1" s="2" t="s">
        <v>52</v>
      </c>
      <c r="F1" s="2"/>
      <c r="G1" s="2"/>
      <c r="H1" s="2" t="s">
        <v>53</v>
      </c>
      <c r="I1" s="2"/>
      <c r="J1" s="2"/>
      <c r="K1" s="2" t="s">
        <v>61</v>
      </c>
      <c r="L1" s="2"/>
      <c r="M1" s="2"/>
      <c r="N1" s="2">
        <v>45300</v>
      </c>
      <c r="O1" s="2"/>
      <c r="P1" s="2"/>
      <c r="Q1" s="2" t="s">
        <v>52</v>
      </c>
      <c r="R1" s="2"/>
      <c r="S1" s="2"/>
      <c r="T1" s="2" t="s">
        <v>53</v>
      </c>
      <c r="U1" s="2"/>
      <c r="V1" s="2"/>
      <c r="W1" s="2" t="s">
        <v>61</v>
      </c>
      <c r="X1" s="2"/>
      <c r="Y1" s="2"/>
      <c r="Z1" s="2">
        <v>45301</v>
      </c>
      <c r="AA1" s="2"/>
      <c r="AB1" s="2"/>
      <c r="AC1" s="2" t="s">
        <v>52</v>
      </c>
      <c r="AD1" s="2"/>
      <c r="AE1" s="2"/>
      <c r="AF1" s="2" t="s">
        <v>53</v>
      </c>
      <c r="AG1" s="2" t="s">
        <v>61</v>
      </c>
      <c r="AH1" s="2">
        <v>45302</v>
      </c>
      <c r="AI1" s="2" t="s">
        <v>52</v>
      </c>
      <c r="AJ1" s="2" t="s">
        <v>53</v>
      </c>
      <c r="AK1" s="2" t="s">
        <v>61</v>
      </c>
      <c r="AL1" s="2">
        <v>45303</v>
      </c>
      <c r="AM1" s="2" t="s">
        <v>52</v>
      </c>
      <c r="AN1" s="2" t="s">
        <v>53</v>
      </c>
      <c r="AO1" s="2" t="s">
        <v>61</v>
      </c>
      <c r="AP1" s="2">
        <v>45306</v>
      </c>
      <c r="AQ1" s="2" t="s">
        <v>52</v>
      </c>
      <c r="AR1" s="2" t="s">
        <v>53</v>
      </c>
      <c r="AS1" s="2" t="s">
        <v>61</v>
      </c>
      <c r="AT1" s="2">
        <v>45307</v>
      </c>
      <c r="AU1" s="2" t="s">
        <v>52</v>
      </c>
      <c r="AV1" s="2" t="s">
        <v>53</v>
      </c>
      <c r="AW1" s="2" t="s">
        <v>61</v>
      </c>
      <c r="AX1" s="2">
        <v>45308</v>
      </c>
      <c r="AY1" s="2" t="s">
        <v>52</v>
      </c>
      <c r="AZ1" s="2" t="s">
        <v>53</v>
      </c>
      <c r="BA1" s="2" t="s">
        <v>61</v>
      </c>
      <c r="BB1" s="2">
        <v>45309</v>
      </c>
      <c r="BC1" s="2" t="s">
        <v>52</v>
      </c>
      <c r="BD1" s="2" t="s">
        <v>53</v>
      </c>
      <c r="BE1" s="2" t="s">
        <v>61</v>
      </c>
      <c r="BF1" s="2">
        <v>45310</v>
      </c>
      <c r="BG1" s="2" t="s">
        <v>52</v>
      </c>
      <c r="BH1" s="2" t="s">
        <v>53</v>
      </c>
      <c r="BI1" s="2" t="s">
        <v>61</v>
      </c>
      <c r="BJ1" t="s">
        <v>47</v>
      </c>
      <c r="BK1" t="s">
        <v>50</v>
      </c>
      <c r="BL1" t="s">
        <v>49</v>
      </c>
      <c r="BM1" t="s">
        <v>51</v>
      </c>
      <c r="BN1" t="s">
        <v>48</v>
      </c>
      <c r="BP1" t="s">
        <v>7</v>
      </c>
    </row>
    <row r="2" spans="1:68" x14ac:dyDescent="0.25">
      <c r="A2" s="29" t="s">
        <v>4</v>
      </c>
      <c r="B2" s="8">
        <v>99.63</v>
      </c>
      <c r="C2" s="8"/>
      <c r="D2" s="8"/>
      <c r="E2" s="8">
        <f>B2+$BJ2/2*100*(B$1-$BM$2)/(365)</f>
        <v>100.02760273972602</v>
      </c>
      <c r="F2" s="8"/>
      <c r="G2" s="8"/>
      <c r="H2" s="34">
        <f>-LN(E2/(100+100*$BJ2/2))/(($BL2-B$1)/(365/2))</f>
        <v>3.7571585187527685E-2</v>
      </c>
      <c r="I2" s="34"/>
      <c r="J2" s="34"/>
      <c r="K2" s="34"/>
      <c r="L2" s="34"/>
      <c r="M2" s="34"/>
      <c r="N2" s="8">
        <v>99.64</v>
      </c>
      <c r="O2" s="8"/>
      <c r="P2" s="8"/>
      <c r="Q2" s="8">
        <f>N2+$BJ2/2*100*(N$1-$BM$2)/365</f>
        <v>100.04068493150685</v>
      </c>
      <c r="R2" s="8"/>
      <c r="S2" s="8"/>
      <c r="T2" s="34">
        <f>-LN(Q2/(100+100*$BJ2/2))/(($BL2-N$1)/365)</f>
        <v>7.5670275537049886E-2</v>
      </c>
      <c r="U2" s="34"/>
      <c r="V2" s="34"/>
      <c r="W2" s="34"/>
      <c r="X2" s="34"/>
      <c r="Y2" s="34"/>
      <c r="Z2" s="8">
        <v>99.65</v>
      </c>
      <c r="AA2" s="8"/>
      <c r="AB2" s="8"/>
      <c r="AC2" s="8">
        <f>Z2+$BJ2*(Z$1-$BM$2)/365</f>
        <v>99.658075342465764</v>
      </c>
      <c r="AD2" s="8"/>
      <c r="AE2" s="8"/>
      <c r="AF2" s="34">
        <f>-LN(AC2/(100+100*$BJ2/2))/(($BL2-Z$1)/365)</f>
        <v>0.10457818933965783</v>
      </c>
      <c r="AG2" s="34"/>
      <c r="AH2" s="8">
        <v>99.661000000000001</v>
      </c>
      <c r="AI2" s="8">
        <f>AH2+$BJ2*(AH$1-$BM$2)/365</f>
        <v>99.669136986301368</v>
      </c>
      <c r="AJ2" s="34">
        <f>-LN(AI2/(100+100*$BJ2/2))/(($BL2-AH$1)/365)</f>
        <v>0.10585952757681903</v>
      </c>
      <c r="AK2" s="34"/>
      <c r="AL2" s="8">
        <v>99.67</v>
      </c>
      <c r="AM2" s="8">
        <f>AL2+$BJ2*(AL$1-$BM$2)/365</f>
        <v>99.67819863013699</v>
      </c>
      <c r="AN2" s="34">
        <f>-LN(AM2/(100+100*$BJ2/2))/(($BL2-AL$1)/365)</f>
        <v>0.10734271614424205</v>
      </c>
      <c r="AO2" s="34"/>
      <c r="AP2" s="8">
        <v>99.686999999999998</v>
      </c>
      <c r="AQ2" s="8">
        <f>AP2+$BJ2*(AP$1-$BM$2)/365</f>
        <v>99.695383561643837</v>
      </c>
      <c r="AR2" s="34">
        <f>-LN(AQ2/(100+100*$BJ2/2))/(($BL2-AP$1)/365)</f>
        <v>0.11297545681222813</v>
      </c>
      <c r="AS2" s="34"/>
      <c r="AT2" s="8">
        <v>99.68</v>
      </c>
      <c r="AU2" s="8">
        <f>AT2+$BJ2*(AT$1-$BM$2)/365</f>
        <v>99.688445205479454</v>
      </c>
      <c r="AV2" s="34">
        <f>-LN(AU2/(100+100*$BJ2/2))/(($BL2-AT$1)/365)</f>
        <v>0.11605053949277008</v>
      </c>
      <c r="AW2" s="34"/>
      <c r="AX2" s="8">
        <v>99.683000000000007</v>
      </c>
      <c r="AY2" s="8">
        <f>AX2+$BJ2*(AX$1-$BM$2)/365</f>
        <v>99.691506849315076</v>
      </c>
      <c r="AZ2" s="34">
        <f>-LN(AY2/(100+100*$BJ2/2))/(($BL2-AX$1)/365)</f>
        <v>0.11843328464210072</v>
      </c>
      <c r="BA2" s="34"/>
      <c r="BB2" s="8">
        <v>99.707999999999998</v>
      </c>
      <c r="BC2" s="8">
        <f>BB2+$BJ2*(BB$1-$BM$2)/365</f>
        <v>99.716568493150689</v>
      </c>
      <c r="BD2" s="34">
        <f>-LN(BC2/(100+100*$BJ2/2))/(($BL2-BB$1)/365)</f>
        <v>0.11905390671133183</v>
      </c>
      <c r="BE2" s="34"/>
      <c r="BF2" s="8">
        <v>99.72</v>
      </c>
      <c r="BG2" s="8">
        <f>BF2+$BJ2*(BF$1-$BM$2)/365</f>
        <v>99.728630136986297</v>
      </c>
      <c r="BH2" s="34">
        <f>-LN(BG2/(100+100*$BJ2/2))/(($BL2-BF$1)/365)</f>
        <v>0.12083739340862321</v>
      </c>
      <c r="BI2" s="34"/>
      <c r="BJ2" s="34">
        <v>2.2499999999999999E-2</v>
      </c>
      <c r="BK2" s="33">
        <v>43525</v>
      </c>
      <c r="BL2" s="31">
        <v>45352</v>
      </c>
      <c r="BM2" s="31">
        <v>45170</v>
      </c>
      <c r="BN2" s="31">
        <f>DATE(2024,2,13)</f>
        <v>45335</v>
      </c>
      <c r="BO2">
        <f>(BL2-$B$1)/365</f>
        <v>0.14520547945205478</v>
      </c>
      <c r="BP2" s="31">
        <v>43225</v>
      </c>
    </row>
    <row r="3" spans="1:68" x14ac:dyDescent="0.25">
      <c r="A3" s="29" t="s">
        <v>5</v>
      </c>
      <c r="B3" s="8">
        <v>97.96</v>
      </c>
      <c r="C3" s="8"/>
      <c r="D3" s="8"/>
      <c r="E3" s="8">
        <f>B3+$BJ3/2*100*(B$1-$BM$2)/(365)</f>
        <v>98.225068493150673</v>
      </c>
      <c r="F3" s="8"/>
      <c r="G3" s="8"/>
      <c r="H3" s="37">
        <f>-LN((E3-100*$BJ3/2*EXP(-H2*($BL2-B$1)/(365)))/((100+100*$BJ3/2)))/(($BL3-B$1)/(365/2))</f>
        <v>2.5414242769530398E-2</v>
      </c>
      <c r="I3" s="37"/>
      <c r="J3" s="37"/>
      <c r="K3" s="34">
        <f>H3</f>
        <v>2.5414242769530398E-2</v>
      </c>
      <c r="L3" s="34"/>
      <c r="M3" s="34"/>
      <c r="N3" s="8">
        <v>97.98</v>
      </c>
      <c r="O3" s="8"/>
      <c r="P3" s="8"/>
      <c r="Q3" s="8">
        <f t="shared" ref="Q3:Q11" si="0">N3+$BJ3*100*(N$1-$BM$2)/365</f>
        <v>98.514246575342469</v>
      </c>
      <c r="R3" s="8"/>
      <c r="S3" s="8"/>
      <c r="T3" s="37">
        <f>-LN((Q3-100*$BJ3/2*EXP(-T2*($BL2-N$1)/365))/((100+100*$BJ3/2)))/(($BL3-N$1)/365)</f>
        <v>4.6399871714788994E-2</v>
      </c>
      <c r="U3" s="37"/>
      <c r="V3" s="37"/>
      <c r="W3" s="34">
        <f>T3</f>
        <v>4.6399871714788994E-2</v>
      </c>
      <c r="X3" s="34"/>
      <c r="Y3" s="34"/>
      <c r="Z3" s="8">
        <v>97.984999999999999</v>
      </c>
      <c r="AA3" s="8"/>
      <c r="AB3" s="8"/>
      <c r="AC3" s="8">
        <f t="shared" ref="AC3:AC11" si="1">Z3+$BJ3*(Z$1-$BM$2)/365</f>
        <v>97.990383561643839</v>
      </c>
      <c r="AD3" s="8"/>
      <c r="AE3" s="8"/>
      <c r="AF3" s="37">
        <f>-LN((AC3-100*$BJ3/2*EXP(-AF2*($BL2-Z$1)/365))/((100+100*$BJ3/2)))/(($BL3-Z$1)/365)</f>
        <v>5.4896357575417144E-2</v>
      </c>
      <c r="AG3" s="34">
        <f>AF3</f>
        <v>5.4896357575417144E-2</v>
      </c>
      <c r="AH3" s="8">
        <v>97.981999999999999</v>
      </c>
      <c r="AI3" s="8">
        <f t="shared" ref="AI3:AI11" si="2">AH3+$BJ3*(AH$1-$BM$2)/365</f>
        <v>97.987424657534248</v>
      </c>
      <c r="AJ3" s="37">
        <f>-LN((AI3-100*$BJ3/2*EXP(-AJ2*($BL2-AH$1)/365))/((100+100*$BJ3/2)))/(($BL3-AH$1)/365)</f>
        <v>5.5179732351306396E-2</v>
      </c>
      <c r="AK3" s="34">
        <f>AJ3</f>
        <v>5.5179732351306396E-2</v>
      </c>
      <c r="AL3" s="8">
        <v>98.021000000000001</v>
      </c>
      <c r="AM3" s="8">
        <f t="shared" ref="AM3:AM11" si="3">AL3+$BJ3*(AL$1-$BM$2)/365</f>
        <v>98.02646575342466</v>
      </c>
      <c r="AN3" s="37">
        <f>-LN((AM3-100*$BJ3/2*EXP(-AN2*($BL2-AL$1)/365))/((100+100*$BJ3/2)))/(($BL3-AL$1)/365)</f>
        <v>5.4788869857346809E-2</v>
      </c>
      <c r="AO3" s="34">
        <f>AN3</f>
        <v>5.4788869857346809E-2</v>
      </c>
      <c r="AP3" s="8">
        <v>98.054000000000002</v>
      </c>
      <c r="AQ3" s="8">
        <f t="shared" ref="AQ3:AQ11" si="4">AP3+$BJ3*(AP$1-$BM$2)/365</f>
        <v>98.05958904109589</v>
      </c>
      <c r="AR3" s="37">
        <f>-LN((AQ3-100*$BJ3/2*EXP(-AR2*($BL2-AP$1)/365))/((100+100*$BJ3/2)))/(($BL3-AP$1)/365)</f>
        <v>5.4965367851056116E-2</v>
      </c>
      <c r="AS3" s="34">
        <f>AR3</f>
        <v>5.4965367851056116E-2</v>
      </c>
      <c r="AT3" s="8">
        <v>97.974000000000004</v>
      </c>
      <c r="AU3" s="8">
        <f t="shared" ref="AU3:AU11" si="5">AT3+$BJ3*(AT$1-$BM$2)/365</f>
        <v>97.979630136986302</v>
      </c>
      <c r="AV3" s="37">
        <f>-LN((AU3-100*$BJ3/2*EXP(-AV2*($BL2-AT$1)/365))/((100+100*$BJ3/2)))/(($BL3-AT$1)/365)</f>
        <v>5.6514633589750715E-2</v>
      </c>
      <c r="AW3" s="34">
        <f>AV3</f>
        <v>5.6514633589750715E-2</v>
      </c>
      <c r="AX3" s="8">
        <v>97.974999999999994</v>
      </c>
      <c r="AY3" s="8">
        <f t="shared" ref="AY3:AY11" si="6">AX3+$BJ3*(AX$1-$BM$2)/365</f>
        <v>97.980671232876702</v>
      </c>
      <c r="AZ3" s="37">
        <f>-LN((AY3-100*$BJ3/2*EXP(-AZ2*($BL2-AX$1)/365))/((100+100*$BJ3/2)))/(($BL3-AX$1)/365)</f>
        <v>5.6745739030344904E-2</v>
      </c>
      <c r="BA3" s="34">
        <f>AZ3</f>
        <v>5.6745739030344904E-2</v>
      </c>
      <c r="BB3" s="8">
        <v>97.998999999999995</v>
      </c>
      <c r="BC3" s="8">
        <f t="shared" ref="BC3:BC11" si="7">BB3+$BJ3*(BB$1-$BM$2)/365</f>
        <v>98.004712328767113</v>
      </c>
      <c r="BD3" s="37">
        <f>-LN((BC3-100*$BJ3/2*EXP(-BD2*($BL2-BB$1)/365))/((100+100*$BJ3/2)))/(($BL3-BB$1)/365)</f>
        <v>5.6601311562048937E-2</v>
      </c>
      <c r="BE3" s="34">
        <f>BD3</f>
        <v>5.6601311562048937E-2</v>
      </c>
      <c r="BF3" s="8">
        <v>98.007000000000005</v>
      </c>
      <c r="BG3" s="8">
        <f t="shared" ref="BG3:BG11" si="8">BF3+$BJ3*(BF$1-$BM$2)/365</f>
        <v>98.012753424657532</v>
      </c>
      <c r="BH3" s="37">
        <f>-LN((BG3-100*$BJ3/2*EXP(-BH2*($BL2-BF$1)/365))/((100+100*$BJ3/2)))/(($BL3-BF$1)/365)</f>
        <v>5.6719731831496784E-2</v>
      </c>
      <c r="BI3" s="34">
        <f>BH3</f>
        <v>5.6719731831496784E-2</v>
      </c>
      <c r="BJ3" s="34">
        <f>150%*0.01</f>
        <v>1.4999999999999999E-2</v>
      </c>
      <c r="BK3" s="33">
        <v>43709</v>
      </c>
      <c r="BL3" s="31">
        <v>45536</v>
      </c>
      <c r="BM3" s="31"/>
      <c r="BO3">
        <f t="shared" ref="BO3:BO11" si="9">(BL3-$B$1)/365</f>
        <v>0.64931506849315068</v>
      </c>
      <c r="BP3" s="31">
        <v>43560</v>
      </c>
    </row>
    <row r="4" spans="1:68" x14ac:dyDescent="0.25">
      <c r="A4" s="29" t="s">
        <v>9</v>
      </c>
      <c r="B4" s="8">
        <v>96.46</v>
      </c>
      <c r="C4" s="8"/>
      <c r="D4" s="8"/>
      <c r="E4" s="8">
        <f>B4+$BJ4/2*100*(B$1-$BM$2)/(365)</f>
        <v>96.680890410958895</v>
      </c>
      <c r="F4" s="8"/>
      <c r="G4" s="8"/>
      <c r="H4" s="37">
        <f>-LN((E4-(100*$BJ4/2*EXP(-H2*($BL2-B$1)/365))-(100*$BJ4/2*EXP(-H3*($BL3-B$1)/365)))/((100+100*$BJ4/2)))/(($BL4-B$1)/365)</f>
        <v>4.6153813829280584E-2</v>
      </c>
      <c r="I4" s="37"/>
      <c r="J4" s="37"/>
      <c r="K4" s="34">
        <f>((1+H4)^($BO4)/((1+H$3)^($BO$3)))^(1/($BO4-$BO$3))-1</f>
        <v>7.3945582772875218E-2</v>
      </c>
      <c r="L4" s="34"/>
      <c r="M4" s="34"/>
      <c r="N4" s="8">
        <v>96.481999999999999</v>
      </c>
      <c r="O4" s="8"/>
      <c r="P4" s="8"/>
      <c r="Q4" s="8">
        <f t="shared" si="0"/>
        <v>96.927205479452056</v>
      </c>
      <c r="R4" s="8"/>
      <c r="S4" s="8"/>
      <c r="T4" s="37">
        <f>-LN((Q4-(100*$BJ4/2*EXP(-T2*($BL2-N$1)/365))-(100*$BJ4/2*EXP(-T3*($BL3-N$1)/365)))/((100+100*$BJ4/2)))/(($BL4-N$1)/365)</f>
        <v>4.3902914631003369E-2</v>
      </c>
      <c r="U4" s="37"/>
      <c r="V4" s="37"/>
      <c r="W4" s="34">
        <f>((1+T4)^($BO4)/((1+T$3)^($BO$3)))^(1/($BO4-$BO$3))-1</f>
        <v>4.0642424817669998E-2</v>
      </c>
      <c r="X4" s="34"/>
      <c r="Y4" s="34"/>
      <c r="Z4" s="8">
        <v>96.552000000000007</v>
      </c>
      <c r="AA4" s="8"/>
      <c r="AB4" s="8"/>
      <c r="AC4" s="8">
        <f t="shared" si="1"/>
        <v>96.556486301369873</v>
      </c>
      <c r="AD4" s="8"/>
      <c r="AE4" s="8"/>
      <c r="AF4" s="37">
        <f>-LN((AC4-(100*$BJ4/2*EXP(-AF2*($BL2-Z$1)/365))-(100*$BJ4/2*EXP(-AF3*($BL3-Z$1)/365)))/((100+100*$BJ4/2)))/(($BL4-Z$1)/365)</f>
        <v>4.7362310554346546E-2</v>
      </c>
      <c r="AG4" s="34">
        <f>((1+AF4)^($BO4)/((1+AF$3)^($BO$3)))^(1/($BO4-$BO$3))-1</f>
        <v>3.7578582680037664E-2</v>
      </c>
      <c r="AH4" s="8">
        <v>96.575999999999993</v>
      </c>
      <c r="AI4" s="8">
        <f t="shared" si="2"/>
        <v>96.580520547945198</v>
      </c>
      <c r="AJ4" s="37">
        <f>-LN((AI4-(100*$BJ4/2*EXP(-AJ2*($BL2-AH$1)/365))-(100*$BJ4/2*EXP(-AJ3*($BL3-AH$1)/365)))/((100+100*$BJ4/2)))/(($BL4-AH$1)/365)</f>
        <v>4.7255197141462119E-2</v>
      </c>
      <c r="AK4" s="34">
        <f>((1+AJ4)^($BO4)/((1+AJ$3)^($BO$3)))^(1/($BO4-$BO$3))-1</f>
        <v>3.696878486929811E-2</v>
      </c>
      <c r="AL4" s="8">
        <v>96.661000000000001</v>
      </c>
      <c r="AM4" s="8">
        <f t="shared" si="3"/>
        <v>96.665554794520546</v>
      </c>
      <c r="AN4" s="37">
        <f>-LN((AM4-(100*$BJ4/2*EXP(-AN2*($BL2-AL$1)/365))-(100*$BJ4/2*EXP(-AN3*($BL3-AL$1)/365)))/((100+100*$BJ4/2)))/(($BL4-AL$1)/365)</f>
        <v>4.6586274610708862E-2</v>
      </c>
      <c r="AO4" s="34">
        <f>((1+AN4)^($BO4)/((1+AN$3)^($BO$3)))^(1/($BO4-$BO$3))-1</f>
        <v>3.5942226231362007E-2</v>
      </c>
      <c r="AP4" s="8">
        <v>96.715000000000003</v>
      </c>
      <c r="AQ4" s="8">
        <f t="shared" si="4"/>
        <v>96.719657534246579</v>
      </c>
      <c r="AR4" s="37">
        <f>-LN((AQ4-(100*$BJ4/2*EXP(-AR2*($BL2-AP$1)/365))-(100*$BJ4/2*EXP(-AR3*($BL3-AP$1)/365)))/((100+100*$BJ4/2)))/(($BL4-AP$1)/365)</f>
        <v>4.6425954795776506E-2</v>
      </c>
      <c r="AS4" s="34">
        <f>((1+AR4)^($BO4)/((1+AR$3)^($BO$3)))^(1/($BO4-$BO$3))-1</f>
        <v>3.5348935418194172E-2</v>
      </c>
      <c r="AT4" s="8">
        <v>96.54</v>
      </c>
      <c r="AU4" s="8">
        <f t="shared" si="5"/>
        <v>96.544691780821921</v>
      </c>
      <c r="AV4" s="37">
        <f>-LN((AU4-(100*$BJ4/2*EXP(-AV2*($BL2-AT$1)/365))-(100*$BJ4/2*EXP(-AV3*($BL3-AT$1)/365)))/((100+100*$BJ4/2)))/(($BL4-AT$1)/365)</f>
        <v>4.8166676568425368E-2</v>
      </c>
      <c r="AW4" s="34">
        <f>((1+AV4)^($BO4)/((1+AV$3)^($BO$3)))^(1/($BO4-$BO$3))-1</f>
        <v>3.7335574045206599E-2</v>
      </c>
      <c r="AX4" s="8">
        <v>96.447999999999993</v>
      </c>
      <c r="AY4" s="8">
        <f t="shared" si="6"/>
        <v>96.452726027397247</v>
      </c>
      <c r="AZ4" s="37">
        <f>-LN((AY4-(100*$BJ4/2*EXP(-AZ2*($BL2-AX$1)/365))-(100*$BJ4/2*EXP(-AZ3*($BL3-AX$1)/365)))/((100+100*$BJ4/2)))/(($BL4-AX$1)/365)</f>
        <v>4.9146064206425748E-2</v>
      </c>
      <c r="BA4" s="34">
        <f>((1+AZ4)^($BO4)/((1+AZ$3)^($BO$3)))^(1/($BO4-$BO$3))-1</f>
        <v>3.9277681072082515E-2</v>
      </c>
      <c r="BB4" s="8">
        <v>96.495000000000005</v>
      </c>
      <c r="BC4" s="8">
        <f t="shared" si="7"/>
        <v>96.499760273972612</v>
      </c>
      <c r="BD4" s="37">
        <f>-LN((BC4-(100*$BJ4/2*EXP(-BD2*($BL2-BB$1)/365))-(100*$BJ4/2*EXP(-BD3*($BL3-BB$1)/365)))/((100+100*$BJ4/2)))/(($BL4-BB$1)/365)</f>
        <v>4.8827640440134414E-2</v>
      </c>
      <c r="BE4" s="34">
        <f>((1+BD4)^($BO4)/((1+BD$3)^($BO$3)))^(1/($BO4-$BO$3))-1</f>
        <v>3.873526253466486E-2</v>
      </c>
      <c r="BF4" s="8">
        <v>96.46</v>
      </c>
      <c r="BG4" s="8">
        <f t="shared" si="8"/>
        <v>96.46479452054794</v>
      </c>
      <c r="BH4" s="37">
        <f>-LN((BG4-(100*$BJ4/2*EXP(-BH2*($BL2-BF$1)/365))-(100*$BJ4/2*EXP(-BH3*($BL3-BF$1)/365)))/((100+100*$BJ4/2)))/(($BL4-BF$1)/365)</f>
        <v>4.9277945439151268E-2</v>
      </c>
      <c r="BI4" s="34">
        <f>((1+BH4)^($BO4)/((1+BH$3)^($BO$3)))^(1/($BO4-$BO$3))-1</f>
        <v>3.9612908015959292E-2</v>
      </c>
      <c r="BJ4" s="34">
        <v>1.2500000000000001E-2</v>
      </c>
      <c r="BK4" s="33">
        <v>43891</v>
      </c>
      <c r="BL4" s="31">
        <v>45717</v>
      </c>
      <c r="BM4" s="31"/>
      <c r="BO4">
        <f t="shared" si="9"/>
        <v>1.1452054794520548</v>
      </c>
    </row>
    <row r="5" spans="1:68" x14ac:dyDescent="0.25">
      <c r="A5" s="29" t="s">
        <v>10</v>
      </c>
      <c r="B5" s="8">
        <v>94.34</v>
      </c>
      <c r="C5" s="8"/>
      <c r="D5" s="8"/>
      <c r="E5" s="8">
        <f>B5+$BJ5/2*100*(B$1-$BM$2)/(365)</f>
        <v>94.428356164383558</v>
      </c>
      <c r="F5" s="8"/>
      <c r="G5" s="8"/>
      <c r="H5" s="34">
        <f>-LN((E5-(100*$BJ5/2*EXP(-H2*($BL2-B$1)/365))-(100*$BJ5/2*EXP(-H3*($BL3-B$1)/365))-(100*$BJ5/2*EXP(-H4*($BL4-B$1)/365)))/((100+100*$BJ5/2)))/(($BL5-B$1)/365)</f>
        <v>4.0989332337966838E-2</v>
      </c>
      <c r="I5" s="34"/>
      <c r="J5" s="34"/>
      <c r="K5" s="34">
        <f t="shared" ref="K5:K11" si="10">((1+H5)^($BO5)/((1+H$3)^($BO$3)))^(1/($BO5-$BO$3))-1</f>
        <v>5.1228923906882162E-2</v>
      </c>
      <c r="L5" s="34"/>
      <c r="M5" s="34"/>
      <c r="N5" s="8">
        <v>94.37</v>
      </c>
      <c r="O5" s="8"/>
      <c r="P5" s="8"/>
      <c r="Q5" s="8">
        <f t="shared" si="0"/>
        <v>94.548082191780821</v>
      </c>
      <c r="R5" s="8"/>
      <c r="S5" s="8"/>
      <c r="T5" s="34">
        <f>-LN((Q5-(100*$BJ5/2*EXP(-T2*($BL2-N$1)/365))-(100*$BJ5/2*EXP(-T3*($BL3-N$1)/365))-(100*$BJ5/2*EXP(-T4*($BL4-N$1)/365)))/((100+100*$BJ5/2)))/(($BL5-N$1)/365)</f>
        <v>4.0256247076302161E-2</v>
      </c>
      <c r="U5" s="34"/>
      <c r="V5" s="34"/>
      <c r="W5" s="34">
        <f t="shared" ref="W5:W11" si="11">((1+T5)^($BO5)/((1+T$3)^($BO$3)))^(1/($BO5-$BO$3))-1</f>
        <v>3.6286426685900208E-2</v>
      </c>
      <c r="X5" s="34"/>
      <c r="Y5" s="34"/>
      <c r="Z5" s="8">
        <v>94.38</v>
      </c>
      <c r="AA5" s="8"/>
      <c r="AB5" s="8"/>
      <c r="AC5" s="8">
        <f t="shared" si="1"/>
        <v>94.381794520547942</v>
      </c>
      <c r="AD5" s="8"/>
      <c r="AE5" s="8"/>
      <c r="AF5" s="34">
        <f>-LN((AC5-(100*$BJ5/2*EXP(-AF2*($BL2-Z$1)/365))-(100*$BJ5/2*EXP(-AF3*($BL3-Z$1)/365))-(100*$BJ5/2*EXP(-AF4*($BL4-Z$1)/365)))/((100+100*$BJ5/2)))/(($BL5-Z$1)/365)</f>
        <v>4.138207636749211E-2</v>
      </c>
      <c r="AG5" s="34">
        <f t="shared" ref="AG5:AG11" si="12">((1+AF5)^($BO5)/((1+AF$3)^($BO$3)))^(1/($BO5-$BO$3))-1</f>
        <v>3.2699894814594233E-2</v>
      </c>
      <c r="AH5" s="8">
        <v>94.43</v>
      </c>
      <c r="AI5" s="8">
        <f t="shared" si="2"/>
        <v>94.431808219178095</v>
      </c>
      <c r="AJ5" s="34">
        <f>-LN((AI5-(100*$BJ5/2*EXP(-AJ2*($BL2-AH$1)/365))-(100*$BJ5/2*EXP(-AJ3*($BL3-AH$1)/365))-(100*$BJ5/2*EXP(-AJ4*($BL4-AH$1)/365)))/((100+100*$BJ5/2)))/(($BL5-AH$1)/365)</f>
        <v>4.112636765153492E-2</v>
      </c>
      <c r="AK5" s="34">
        <f t="shared" ref="AK5:AK11" si="13">((1+AJ5)^($BO5)/((1+AJ$3)^($BO$3)))^(1/($BO5-$BO$3))-1</f>
        <v>3.2101684982327017E-2</v>
      </c>
      <c r="AL5" s="8">
        <v>94.49</v>
      </c>
      <c r="AM5" s="8">
        <f t="shared" si="3"/>
        <v>94.49182191780821</v>
      </c>
      <c r="AN5" s="34">
        <f>-LN((AM5-(100*$BJ5/2*EXP(-AN2*($BL2-AL$1)/365))-(100*$BJ5/2*EXP(-AN3*($BL3-AL$1)/365))-(100*$BJ5/2*EXP(-AN4*($BL4-AL$1)/365)))/((100+100*$BJ5/2)))/(($BL5-AL$1)/365)</f>
        <v>4.080650849904436E-2</v>
      </c>
      <c r="AO5" s="34">
        <f t="shared" ref="AO5:AO11" si="14">((1+AN5)^($BO5)/((1+AN$3)^($BO$3)))^(1/($BO5-$BO$3))-1</f>
        <v>3.1826953713528061E-2</v>
      </c>
      <c r="AP5" s="8">
        <v>94.49</v>
      </c>
      <c r="AQ5" s="8">
        <f t="shared" si="4"/>
        <v>94.49186301369862</v>
      </c>
      <c r="AR5" s="34">
        <f>-LN((AQ5-(100*$BJ5/2*EXP(-AR2*($BL2-AP$1)/365))-(100*$BJ5/2*EXP(-AR3*($BL3-AP$1)/365))-(100*$BJ5/2*EXP(-AR4*($BL4-AP$1)/365)))/((100+100*$BJ5/2)))/(($BL5-AP$1)/365)</f>
        <v>4.1013674668927275E-2</v>
      </c>
      <c r="AS5" s="34">
        <f t="shared" ref="AS5:AS11" si="15">((1+AR5)^($BO5)/((1+AR$3)^($BO$3)))^(1/($BO5-$BO$3))-1</f>
        <v>3.2053580697207096E-2</v>
      </c>
      <c r="AT5" s="8">
        <v>94.42</v>
      </c>
      <c r="AU5" s="8">
        <f t="shared" si="5"/>
        <v>94.421876712328768</v>
      </c>
      <c r="AV5" s="34">
        <f>-LN((AU5-(100*$BJ5/2*EXP(-AV2*($BL2-AT$1)/365))-(100*$BJ5/2*EXP(-AV3*($BL3-AT$1)/365))-(100*$BJ5/2*EXP(-AV4*($BL4-AT$1)/365)))/((100+100*$BJ5/2)))/(($BL5-AT$1)/365)</f>
        <v>4.1537276749715295E-2</v>
      </c>
      <c r="AW5" s="34">
        <f t="shared" ref="AW5:AW11" si="16">((1+AV5)^($BO5)/((1+AV$3)^($BO$3)))^(1/($BO5-$BO$3))-1</f>
        <v>3.1926133015316216E-2</v>
      </c>
      <c r="AX5" s="8">
        <v>94.25</v>
      </c>
      <c r="AY5" s="8">
        <f t="shared" si="6"/>
        <v>94.251890410958907</v>
      </c>
      <c r="AZ5" s="34">
        <f>-LN((AY5-(100*$BJ5/2*EXP(-AZ2*($BL2-AX$1)/365))-(100*$BJ5/2*EXP(-AZ3*($BL3-AX$1)/365))-(100*$BJ5/2*EXP(-AZ4*($BL4-AX$1)/365)))/((100+100*$BJ5/2)))/(($BL5-AX$1)/365)</f>
        <v>4.2723569637193912E-2</v>
      </c>
      <c r="BA5" s="34">
        <f t="shared" ref="BA5:BA11" si="17">((1+AZ5)^($BO5)/((1+AZ$3)^($BO$3)))^(1/($BO5-$BO$3))-1</f>
        <v>3.3718548736620724E-2</v>
      </c>
      <c r="BB5" s="8">
        <v>94.24</v>
      </c>
      <c r="BC5" s="8">
        <f t="shared" si="7"/>
        <v>94.241904109589029</v>
      </c>
      <c r="BD5" s="34">
        <f>-LN((BC5-(100*$BJ5/2*EXP(-BD2*($BL2-BB$1)/365))-(100*$BJ5/2*EXP(-BD3*($BL3-BB$1)/365))-(100*$BJ5/2*EXP(-BD4*($BL4-BB$1)/365)))/((100+100*$BJ5/2)))/(($BL5-BB$1)/365)</f>
        <v>4.2863137434609067E-2</v>
      </c>
      <c r="BE5" s="34">
        <f t="shared" ref="BE5:BE11" si="18">((1+BD5)^($BO5)/((1+BD$3)^($BO$3)))^(1/($BO5-$BO$3))-1</f>
        <v>3.4038528000874146E-2</v>
      </c>
      <c r="BF5" s="8">
        <v>94.22</v>
      </c>
      <c r="BG5" s="8">
        <f t="shared" si="8"/>
        <v>94.221917808219175</v>
      </c>
      <c r="BH5" s="34">
        <f>-LN((BG5-(100*$BJ5/2*EXP(-BH2*($BL2-BF$1)/365))-(100*$BJ5/2*EXP(-BH3*($BL3-BF$1)/365))-(100*$BJ5/2*EXP(-BH4*($BL4-BF$1)/365)))/((100+100*$BJ5/2)))/(($BL5-BF$1)/365)</f>
        <v>4.3067420888170602E-2</v>
      </c>
      <c r="BI5" s="34">
        <f t="shared" ref="BI5:BI11" si="19">((1+BH5)^($BO5)/((1+BH$3)^($BO$3)))^(1/($BO5-$BO$3))-1</f>
        <v>3.4297358513238008E-2</v>
      </c>
      <c r="BJ5" s="34">
        <v>5.0000000000000001E-3</v>
      </c>
      <c r="BK5" s="33">
        <v>44075</v>
      </c>
      <c r="BL5" s="31">
        <v>45901</v>
      </c>
      <c r="BM5" s="31"/>
      <c r="BO5">
        <f t="shared" si="9"/>
        <v>1.6493150684931508</v>
      </c>
    </row>
    <row r="6" spans="1:68" x14ac:dyDescent="0.25">
      <c r="A6" s="29" t="s">
        <v>11</v>
      </c>
      <c r="B6" s="8">
        <v>92.861999999999995</v>
      </c>
      <c r="C6" s="8"/>
      <c r="D6" s="8"/>
      <c r="E6" s="8">
        <f>B6+$BJ6/2*100*(B$1-$BM$2)/(365)</f>
        <v>92.906178082191772</v>
      </c>
      <c r="F6" s="8"/>
      <c r="G6" s="8"/>
      <c r="H6" s="34">
        <f>-LN((E6-(100*$BJ6/2*EXP(-H$2*($BL$2-B$1)/365))-(100*$BJ6/2*EXP(-H$3*($BL$3-B$1)/365))-(100*$BJ6/2*EXP(-H$4*($BL$4-B$1)/365))-(100*$BJ6/2*EXP(-H$5*($BL$5-B$1)/365)))/((100+100*$BJ6/2)))/(($BL6-B$1)/365)</f>
        <v>3.7310186056046218E-2</v>
      </c>
      <c r="I6" s="34"/>
      <c r="J6" s="34"/>
      <c r="K6" s="34">
        <f t="shared" si="10"/>
        <v>4.2516669187884215E-2</v>
      </c>
      <c r="L6" s="34"/>
      <c r="M6" s="34"/>
      <c r="N6" s="8">
        <v>92.86</v>
      </c>
      <c r="O6" s="8"/>
      <c r="P6" s="8"/>
      <c r="Q6" s="8">
        <f t="shared" si="0"/>
        <v>92.949041095890408</v>
      </c>
      <c r="R6" s="8"/>
      <c r="S6" s="8"/>
      <c r="T6" s="34">
        <f>-LN((Q6-(100*$BJ6/2*EXP(-T$2*($BL$2-N$1)/365))-(100*$BJ6/2*EXP(-T$3*($BL$3-N$1)/365))-(100*$BJ6/2*EXP(-T$4*($BL$4-N$1)/365))-(100*$BJ6/2*EXP(-T$5*($BL$5-N$1)/365)))/((100+100*$BJ6/2)))/(($BL6-N$1)/365)</f>
        <v>3.7132224130268093E-2</v>
      </c>
      <c r="U6" s="34"/>
      <c r="V6" s="34"/>
      <c r="W6" s="34">
        <f t="shared" si="11"/>
        <v>3.3135043636499439E-2</v>
      </c>
      <c r="X6" s="34"/>
      <c r="Y6" s="34"/>
      <c r="Z6" s="8">
        <v>92.843999999999994</v>
      </c>
      <c r="AA6" s="8"/>
      <c r="AB6" s="8"/>
      <c r="AC6" s="8">
        <f t="shared" si="1"/>
        <v>92.844897260273967</v>
      </c>
      <c r="AD6" s="8"/>
      <c r="AE6" s="8"/>
      <c r="AF6" s="34">
        <f>-LN((AC6-(100*$BJ6/2*EXP(-AF$2*($BL$2-Z$1)/365))-(100*$BJ6/2*EXP(-AF$3*($BL$3-Z$1)/365))-(100*$BJ6/2*EXP(-AF$4*($BL$4-Z$1)/365))-(100*$BJ6/2*EXP(-AF$5*($BL$5-Z$1)/365)))/((100+100*$BJ6/2)))/(($BL6-Z$1)/365)</f>
        <v>3.7697437261569204E-2</v>
      </c>
      <c r="AG6" s="34">
        <f t="shared" si="12"/>
        <v>3.0319516510351585E-2</v>
      </c>
      <c r="AH6" s="8">
        <v>92.855999999999995</v>
      </c>
      <c r="AI6" s="8">
        <f t="shared" si="2"/>
        <v>92.856904109589038</v>
      </c>
      <c r="AJ6" s="34">
        <f>-LN((AI6-(100*$BJ6/2*EXP(-AJ$2*($BL$2-AH$1)/365))-(100*$BJ6/2*EXP(-AJ$3*($BL$3-AH$1)/365))-(100*$BJ6/2*EXP(-AJ$4*($BL$4-AH$1)/365))-(100*$BJ6/2*EXP(-AJ$5*($BL$5-AH$1)/365)))/((100+100*$BJ6/2)))/(($BL6-AH$1)/365)</f>
        <v>3.7685458000674882E-2</v>
      </c>
      <c r="AK6" s="34">
        <f t="shared" si="13"/>
        <v>3.0182347147450939E-2</v>
      </c>
      <c r="AL6" s="8">
        <v>93.022999999999996</v>
      </c>
      <c r="AM6" s="8">
        <f t="shared" si="3"/>
        <v>93.023910958904111</v>
      </c>
      <c r="AN6" s="34">
        <f>-LN((AM6-(100*$BJ6/2*EXP(-AN$2*($BL$2-AL$1)/365))-(100*$BJ6/2*EXP(-AN$3*($BL$3-AL$1)/365))-(100*$BJ6/2*EXP(-AN$4*($BL$4-AL$1)/365))-(100*$BJ6/2*EXP(-AN$5*($BL$5-AL$1)/365)))/((100+100*$BJ6/2)))/(($BL6-AL$1)/365)</f>
        <v>3.6888734828937113E-2</v>
      </c>
      <c r="AO6" s="34">
        <f t="shared" si="14"/>
        <v>2.9213746428308651E-2</v>
      </c>
      <c r="AP6" s="8">
        <v>93.007999999999996</v>
      </c>
      <c r="AQ6" s="8">
        <f t="shared" si="4"/>
        <v>93.008931506849308</v>
      </c>
      <c r="AR6" s="34">
        <f>-LN((AQ6-(100*$BJ6/2*EXP(-AR$2*($BL$2-AP$1)/365))-(100*$BJ6/2*EXP(-AR$3*($BL$3-AP$1)/365))-(100*$BJ6/2*EXP(-AR$4*($BL$4-AP$1)/365))-(100*$BJ6/2*EXP(-AR$5*($BL$5-AP$1)/365)))/((100+100*$BJ6/2)))/(($BL6-AP$1)/365)</f>
        <v>3.7108140074416866E-2</v>
      </c>
      <c r="AS6" s="34">
        <f t="shared" si="15"/>
        <v>2.9451305500199476E-2</v>
      </c>
      <c r="AT6" s="8">
        <v>92.796000000000006</v>
      </c>
      <c r="AU6" s="8">
        <f t="shared" si="5"/>
        <v>92.796938356164389</v>
      </c>
      <c r="AV6" s="34">
        <f>-LN((AU6-(100*$BJ6/2*EXP(-AV$2*($BL$2-AT$1)/365))-(100*$BJ6/2*EXP(-AV$3*($BL$3-AT$1)/365))-(100*$BJ6/2*EXP(-AV$4*($BL$4-AT$1)/365))-(100*$BJ6/2*EXP(-AV$5*($BL$5-AT$1)/365)))/((100+100*$BJ6/2)))/(($BL6-AT$1)/365)</f>
        <v>3.8234192770279229E-2</v>
      </c>
      <c r="AW6" s="34">
        <f t="shared" si="16"/>
        <v>3.0398044442523808E-2</v>
      </c>
      <c r="AX6" s="8">
        <v>92.57</v>
      </c>
      <c r="AY6" s="8">
        <f t="shared" si="6"/>
        <v>92.570945205479447</v>
      </c>
      <c r="AZ6" s="34">
        <f>-LN((AY6-(100*$BJ6/2*EXP(-AZ$2*($BL$2-AX$1)/365))-(100*$BJ6/2*EXP(-AZ$3*($BL$3-AX$1)/365))-(100*$BJ6/2*EXP(-AZ$4*($BL$4-AX$1)/365))-(100*$BJ6/2*EXP(-AZ$5*($BL$5-AX$1)/365)))/((100+100*$BJ6/2)))/(($BL6-AX$1)/365)</f>
        <v>3.9437777104371172E-2</v>
      </c>
      <c r="BA6" s="34">
        <f t="shared" si="17"/>
        <v>3.2013484794105151E-2</v>
      </c>
      <c r="BB6" s="8">
        <v>92.546000000000006</v>
      </c>
      <c r="BC6" s="8">
        <f t="shared" si="7"/>
        <v>92.546952054794531</v>
      </c>
      <c r="BD6" s="34">
        <f>-LN((BC6-(100*$BJ6/2*EXP(-BD$2*($BL$2-BB$1)/365))-(100*$BJ6/2*EXP(-BD$3*($BL$3-BB$1)/365))-(100*$BJ6/2*EXP(-BD$4*($BL$4-BB$1)/365))-(100*$BJ6/2*EXP(-BD$5*($BL$5-BB$1)/365)))/((100+100*$BJ6/2)))/(($BL6-BB$1)/365)</f>
        <v>3.9612375925228968E-2</v>
      </c>
      <c r="BE6" s="34">
        <f t="shared" si="18"/>
        <v>3.2323336230901001E-2</v>
      </c>
      <c r="BF6" s="8">
        <v>92.545000000000002</v>
      </c>
      <c r="BG6" s="8">
        <f t="shared" si="8"/>
        <v>92.545958904109597</v>
      </c>
      <c r="BH6" s="34">
        <f>-LN((BG6-(100*$BJ6/2*EXP(-BH$2*($BL$2-BF$1)/365))-(100*$BJ6/2*EXP(-BH$3*($BL$3-BF$1)/365))-(100*$BJ6/2*EXP(-BH$4*($BL$4-BF$1)/365))-(100*$BJ6/2*EXP(-BH$5*($BL$5-BF$1)/365)))/((100+100*$BJ6/2)))/(($BL6-BF$1)/365)</f>
        <v>3.9668563100876207E-2</v>
      </c>
      <c r="BI6" s="34">
        <f t="shared" si="19"/>
        <v>3.2353127368904611E-2</v>
      </c>
      <c r="BJ6" s="34">
        <v>2.5000000000000001E-3</v>
      </c>
      <c r="BK6" s="33">
        <v>44256</v>
      </c>
      <c r="BL6" s="31">
        <v>46082</v>
      </c>
      <c r="BM6" s="31"/>
      <c r="BO6">
        <f t="shared" si="9"/>
        <v>2.1452054794520548</v>
      </c>
    </row>
    <row r="7" spans="1:68" x14ac:dyDescent="0.25">
      <c r="A7" s="29" t="s">
        <v>13</v>
      </c>
      <c r="B7" s="8">
        <v>93.46</v>
      </c>
      <c r="C7" s="8"/>
      <c r="D7" s="8"/>
      <c r="E7" s="8">
        <f>B7+$BJ7/2*100*(B$1-$BM$2)/(365)</f>
        <v>93.636712328767118</v>
      </c>
      <c r="F7" s="8"/>
      <c r="G7" s="8"/>
      <c r="H7" s="34">
        <f>-LN((E7-(100*$BJ7/2*EXP(-H$2*($BL$2-B$1)/365))-(100*$BJ7/2*EXP(-H$3*($BL$3-B$1)/365))-(100*$BJ7/2*EXP(-H$4*($BL$4-B$1)/365))-(100*$BJ7/2*EXP(-H$5*($BL$5-B$1)/365))-(100*$BJ7/2*EXP(-H$6*($BL$6-B$1)/365)))/((100+100*$BJ7/2)))/(($BL7-B$1)/365)</f>
        <v>3.6467913268787837E-2</v>
      </c>
      <c r="I7" s="34"/>
      <c r="J7" s="34"/>
      <c r="K7" s="34">
        <f t="shared" si="10"/>
        <v>4.0082130766458501E-2</v>
      </c>
      <c r="L7" s="34"/>
      <c r="M7" s="34"/>
      <c r="N7" s="8">
        <v>93.44</v>
      </c>
      <c r="O7" s="8"/>
      <c r="P7" s="8"/>
      <c r="Q7" s="8">
        <f t="shared" si="0"/>
        <v>93.796164383561646</v>
      </c>
      <c r="R7" s="8"/>
      <c r="S7" s="8"/>
      <c r="T7" s="34">
        <f>-LN((Q7-(100*$BJ7/2*EXP(-T$2*($BL$2-N$1)/365))-(100*$BJ7/2*EXP(-T$3*($BL$3-N$1)/365))-(100*$BJ7/2*EXP(-T$4*($BL$4-N$1)/365))-(100*$BJ7/2*EXP(-T$5*($BL$5-N$1)/365))-(100*$BJ7/2*EXP(-T$6*($BL$6-N$1)/365)))/((100+100*$BJ7/2)))/(($BL7-N$1)/365)</f>
        <v>3.5816537779643484E-2</v>
      </c>
      <c r="U7" s="34"/>
      <c r="V7" s="34"/>
      <c r="W7" s="34">
        <f t="shared" si="11"/>
        <v>3.2403648187039336E-2</v>
      </c>
      <c r="X7" s="34"/>
      <c r="Y7" s="34"/>
      <c r="Z7" s="22">
        <v>93.55</v>
      </c>
      <c r="AA7" s="22"/>
      <c r="AB7" s="22"/>
      <c r="AC7" s="8">
        <f t="shared" si="1"/>
        <v>93.55358904109589</v>
      </c>
      <c r="AD7" s="8"/>
      <c r="AE7" s="8"/>
      <c r="AF7" s="34">
        <f>-LN((AC7-(100*$BJ7/2*EXP(-AF$2*($BL$2-Z$1)/365))-(100*$BJ7/2*EXP(-AF$3*($BL$3-Z$1)/365))-(100*$BJ7/2*EXP(-AF$4*($BL$4-Z$1)/365))-(100*$BJ7/2*EXP(-AF$5*($BL$5-Z$1)/365))-(100*$BJ7/2*EXP(-AF$6*($BL$6-Z$1)/365)))/((100+100*$BJ7/2)))/(($BL7-Z$1)/365)</f>
        <v>3.6827110961541835E-2</v>
      </c>
      <c r="AG7" s="34">
        <f t="shared" si="12"/>
        <v>3.1027605665899127E-2</v>
      </c>
      <c r="AH7" s="22">
        <v>93.53</v>
      </c>
      <c r="AI7" s="8">
        <f t="shared" si="2"/>
        <v>93.533616438356162</v>
      </c>
      <c r="AJ7" s="34">
        <f>-LN((AI7-(100*$BJ7/2*EXP(-AJ$2*($BL$2-AH$1)/365))-(100*$BJ7/2*EXP(-AJ$3*($BL$3-AH$1)/365))-(100*$BJ7/2*EXP(-AJ$4*($BL$4-AH$1)/365))-(100*$BJ7/2*EXP(-AJ$5*($BL$5-AH$1)/365))-(100*$BJ7/2*EXP(-AJ$6*($BL$6-AH$1)/365)))/((100+100*$BJ7/2)))/(($BL7-AH$1)/365)</f>
        <v>3.6950204397270252E-2</v>
      </c>
      <c r="AK7" s="34">
        <f t="shared" si="13"/>
        <v>3.1099837123137686E-2</v>
      </c>
      <c r="AL7" s="8">
        <v>93.6</v>
      </c>
      <c r="AM7" s="8">
        <f t="shared" si="3"/>
        <v>93.603643835616438</v>
      </c>
      <c r="AN7" s="34">
        <f>-LN((AM7-(100*$BJ7/2*EXP(-AN$2*($BL$2-AL$1)/365))-(100*$BJ7/2*EXP(-AN$3*($BL$3-AL$1)/365))-(100*$BJ7/2*EXP(-AN$4*($BL$4-AL$1)/365))-(100*$BJ7/2*EXP(-AN$5*($BL$5-AL$1)/365))-(100*$BJ7/2*EXP(-AN$6*($BL$6-AL$1)/365)))/((100+100*$BJ7/2)))/(($BL7-AL$1)/365)</f>
        <v>3.6704949322186098E-2</v>
      </c>
      <c r="AO7" s="34">
        <f t="shared" si="14"/>
        <v>3.0900795644198009E-2</v>
      </c>
      <c r="AP7" s="8">
        <v>93.57</v>
      </c>
      <c r="AQ7" s="8">
        <f t="shared" si="4"/>
        <v>93.573726027397257</v>
      </c>
      <c r="AR7" s="34">
        <f>-LN((AQ7-(100*$BJ7/2*EXP(-AR$2*($BL$2-AP$1)/365))-(100*$BJ7/2*EXP(-AR$3*($BL$3-AP$1)/365))-(100*$BJ7/2*EXP(-AR$4*($BL$4-AP$1)/365))-(100*$BJ7/2*EXP(-AR$5*($BL$5-AP$1)/365))-(100*$BJ7/2*EXP(-AR$6*($BL$6-AP$1)/365)))/((100+100*$BJ7/2)))/(($BL7-AP$1)/365)</f>
        <v>3.6946198226942922E-2</v>
      </c>
      <c r="AS7" s="34">
        <f t="shared" si="15"/>
        <v>3.1162575912488055E-2</v>
      </c>
      <c r="AT7" s="8">
        <v>93.4</v>
      </c>
      <c r="AU7" s="8">
        <f t="shared" si="5"/>
        <v>93.403753424657538</v>
      </c>
      <c r="AV7" s="34">
        <f>-LN((AU7-(100*$BJ7/2*EXP(-AV$2*($BL$2-AT$1)/365))-(100*$BJ7/2*EXP(-AV$3*($BL$3-AT$1)/365))-(100*$BJ7/2*EXP(-AV$4*($BL$4-AT$1)/365))-(100*$BJ7/2*EXP(-AV$5*($BL$5-AT$1)/365))-(100*$BJ7/2*EXP(-AV$6*($BL$6-AT$1)/365)))/((100+100*$BJ7/2)))/(($BL7-AT$1)/365)</f>
        <v>3.7683492864557459E-2</v>
      </c>
      <c r="AW7" s="34">
        <f t="shared" si="16"/>
        <v>3.1642286267365316E-2</v>
      </c>
      <c r="AX7" s="8">
        <v>93.12</v>
      </c>
      <c r="AY7" s="8">
        <f t="shared" si="6"/>
        <v>93.123780821917819</v>
      </c>
      <c r="AZ7" s="34">
        <f>-LN((AY7-(100*$BJ7/2*EXP(-AZ$2*($BL$2-AX$1)/365))-(100*$BJ7/2*EXP(-AZ$3*($BL$3-AX$1)/365))-(100*$BJ7/2*EXP(-AZ$4*($BL$4-AX$1)/365))-(100*$BJ7/2*EXP(-AZ$5*($BL$5-AX$1)/365))-(100*$BJ7/2*EXP(-AZ$6*($BL$6-AX$1)/365)))/((100+100*$BJ7/2)))/(($BL7-AX$1)/365)</f>
        <v>3.888637455818568E-2</v>
      </c>
      <c r="BA7" s="34">
        <f t="shared" si="17"/>
        <v>3.3153348387262582E-2</v>
      </c>
      <c r="BB7" s="8">
        <v>93.08</v>
      </c>
      <c r="BC7" s="8">
        <f t="shared" si="7"/>
        <v>93.083808219178081</v>
      </c>
      <c r="BD7" s="34">
        <f>-LN((BC7-(100*$BJ7/2*EXP(-BD$2*($BL$2-BB$1)/365))-(100*$BJ7/2*EXP(-BD$3*($BL$3-BB$1)/365))-(100*$BJ7/2*EXP(-BD$4*($BL$4-BB$1)/365))-(100*$BJ7/2*EXP(-BD$5*($BL$5-BB$1)/365))-(100*$BJ7/2*EXP(-BD$6*($BL$6-BB$1)/365)))/((100+100*$BJ7/2)))/(($BL7-BB$1)/365)</f>
        <v>3.9096317452588236E-2</v>
      </c>
      <c r="BE7" s="34">
        <f t="shared" si="18"/>
        <v>3.3475784264044961E-2</v>
      </c>
      <c r="BF7" s="8">
        <v>93.07</v>
      </c>
      <c r="BG7" s="8">
        <f t="shared" si="8"/>
        <v>93.073835616438345</v>
      </c>
      <c r="BH7" s="34">
        <f>-LN((BG7-(100*$BJ7/2*EXP(-BH$2*($BL$2-BF$1)/365))-(100*$BJ7/2*EXP(-BH$3*($BL$3-BF$1)/365))-(100*$BJ7/2*EXP(-BH$4*($BL$4-BF$1)/365))-(100*$BJ7/2*EXP(-BH$5*($BL$5-BF$1)/365))-(100*$BJ7/2*EXP(-BH$6*($BL$6-BF$1)/365)))/((100+100*$BJ7/2)))/(($BL7-BF$1)/365)</f>
        <v>3.917843539119556E-2</v>
      </c>
      <c r="BI7" s="34">
        <f t="shared" si="19"/>
        <v>3.354636968992275E-2</v>
      </c>
      <c r="BJ7" s="34">
        <v>0.01</v>
      </c>
      <c r="BK7" s="33">
        <v>44440</v>
      </c>
      <c r="BL7" s="31">
        <v>46266</v>
      </c>
      <c r="BM7" s="31"/>
      <c r="BO7">
        <f t="shared" si="9"/>
        <v>2.6493150684931508</v>
      </c>
    </row>
    <row r="8" spans="1:68" x14ac:dyDescent="0.25">
      <c r="A8" s="30" t="s">
        <v>33</v>
      </c>
      <c r="B8" s="28">
        <v>93.281999999999996</v>
      </c>
      <c r="C8" s="28"/>
      <c r="D8" s="28"/>
      <c r="E8" s="8">
        <f>B8+$BJ8/2*100*(B$1-$BM$2)/(365)</f>
        <v>93.502890410958898</v>
      </c>
      <c r="F8" s="8"/>
      <c r="G8" s="8"/>
      <c r="H8" s="34">
        <f>-LN((E8-(100*$BJ8/2*EXP(-H$2*($BL$2-B$1)/365))-(100*$BJ8/2*EXP(-H$3*($BL$3-B$1)/365))-(100*$BJ8/2*EXP(-H$4*($BL$4-B$1)/365))-(100*$BJ8/2*EXP(-H$5*($BL$5-B$1)/365))-(100*$BJ8/2*EXP(-H$6*($BL$6-B$1)/365))-(100*$BJ8/2*EXP(-H$7*($BL$7-B$1)/365)))/((100+100*$BJ8/2)))/(($BL8-B$1)/365)</f>
        <v>3.5673438159234218E-2</v>
      </c>
      <c r="I8" s="34"/>
      <c r="J8" s="34"/>
      <c r="K8" s="34">
        <f t="shared" si="10"/>
        <v>3.8359189064561372E-2</v>
      </c>
      <c r="L8" s="34"/>
      <c r="M8" s="34"/>
      <c r="N8" s="28">
        <v>93.301000000000002</v>
      </c>
      <c r="O8" s="28"/>
      <c r="P8" s="28"/>
      <c r="Q8" s="8">
        <f t="shared" si="0"/>
        <v>93.746205479452058</v>
      </c>
      <c r="R8" s="8"/>
      <c r="S8" s="8"/>
      <c r="T8" s="34">
        <f>-LN((Q8-(100*$BJ8/2*EXP(-T$2*($BL$2-N$1)/365))-(100*$BJ8/2*EXP(-T$3*($BL$3-N$1)/365))-(100*$BJ8/2*EXP(-T$4*($BL$4-N$1)/365))-(100*$BJ8/2*EXP(-T$5*($BL$5-N$1)/365))-(100*$BJ8/2*EXP(-T$6*($BL$6-N$1)/365))-(100*$BJ8/2*EXP(-T$7*($BL$7-N$1)/365)))/((100+100*$BJ8/2)))/(($BL8-N$1)/365)</f>
        <v>3.4817145852138444E-2</v>
      </c>
      <c r="U8" s="34"/>
      <c r="V8" s="34"/>
      <c r="W8" s="34">
        <f t="shared" si="11"/>
        <v>3.1824930642882165E-2</v>
      </c>
      <c r="X8" s="34"/>
      <c r="Y8" s="34"/>
      <c r="Z8" s="28">
        <v>93.245000000000005</v>
      </c>
      <c r="AA8" s="28"/>
      <c r="AB8" s="28"/>
      <c r="AC8" s="8">
        <f t="shared" si="1"/>
        <v>93.24948630136987</v>
      </c>
      <c r="AD8" s="8"/>
      <c r="AE8" s="8"/>
      <c r="AF8" s="34">
        <f>-LN((AC8-(100*$BJ8/2*EXP(-AF$2*($BL$2-Z$1)/365))-(100*$BJ8/2*EXP(-AF$3*($BL$3-Z$1)/365))-(100*$BJ8/2*EXP(-AF$4*($BL$4-Z$1)/365))-(100*$BJ8/2*EXP(-AF$5*($BL$5-Z$1)/365))-(100*$BJ8/2*EXP(-AF$6*($BL$6-Z$1)/365))-(100*$BJ8/2*EXP(-AF$7*($BL$7-Z$1)/365)))/((100+100*$BJ8/2)))/(($BL8-Z$1)/365)</f>
        <v>3.6567385503368972E-2</v>
      </c>
      <c r="AG8" s="34">
        <f t="shared" si="12"/>
        <v>3.1851463743480801E-2</v>
      </c>
      <c r="AH8" s="28">
        <v>93.186000000000007</v>
      </c>
      <c r="AI8" s="8">
        <f t="shared" si="2"/>
        <v>93.190520547945212</v>
      </c>
      <c r="AJ8" s="34">
        <f>-LN((AI8-(100*$BJ8/2*EXP(-AJ$2*($BL$2-AH$1)/365))-(100*$BJ8/2*EXP(-AJ$3*($BL$3-AH$1)/365))-(100*$BJ8/2*EXP(-AJ$4*($BL$4-AH$1)/365))-(100*$BJ8/2*EXP(-AJ$5*($BL$5-AH$1)/365))-(100*$BJ8/2*EXP(-AJ$6*($BL$6-AH$1)/365))-(100*$BJ8/2*EXP(-AJ$7*($BL$7-AH$1)/365)))/((100+100*$BJ8/2)))/(($BL8-AH$1)/365)</f>
        <v>3.6810544524976167E-2</v>
      </c>
      <c r="AK8" s="34">
        <f t="shared" si="13"/>
        <v>3.2084377102729933E-2</v>
      </c>
      <c r="AL8" s="28">
        <v>93.466999999999999</v>
      </c>
      <c r="AM8" s="8">
        <f t="shared" si="3"/>
        <v>93.471554794520543</v>
      </c>
      <c r="AN8" s="34">
        <f>-LN((AM8-(100*$BJ8/2*EXP(-AN$2*($BL$2-AL$1)/365))-(100*$BJ8/2*EXP(-AN$3*($BL$3-AL$1)/365))-(100*$BJ8/2*EXP(-AN$4*($BL$4-AL$1)/365))-(100*$BJ8/2*EXP(-AN$5*($BL$5-AL$1)/365))-(100*$BJ8/2*EXP(-AN$6*($BL$6-AL$1)/365))-(100*$BJ8/2*EXP(-AN$7*($BL$7-AL$1)/365)))/((100+100*$BJ8/2)))/(($BL8-AL$1)/365)</f>
        <v>3.5853567375961716E-2</v>
      </c>
      <c r="AO8" s="34">
        <f t="shared" si="14"/>
        <v>3.0983446315763663E-2</v>
      </c>
      <c r="AP8" s="28">
        <v>93.492999999999995</v>
      </c>
      <c r="AQ8" s="8">
        <f t="shared" si="4"/>
        <v>93.497657534246571</v>
      </c>
      <c r="AR8" s="34">
        <f>-LN((AQ8-(100*$BJ8/2*EXP(-AR$2*($BL$2-AP$1)/365))-(100*$BJ8/2*EXP(-AR$3*($BL$3-AP$1)/365))-(100*$BJ8/2*EXP(-AR$4*($BL$4-AP$1)/365))-(100*$BJ8/2*EXP(-AR$5*($BL$5-AP$1)/365))-(100*$BJ8/2*EXP(-AR$6*($BL$6-AP$1)/365))-(100*$BJ8/2*EXP(-AR$7*($BL$7-AP$1)/365)))/((100+100*$BJ8/2)))/(($BL8-AP$1)/365)</f>
        <v>3.5856279957375135E-2</v>
      </c>
      <c r="AS8" s="34">
        <f t="shared" si="15"/>
        <v>3.0941972783337546E-2</v>
      </c>
      <c r="AT8" s="28">
        <v>93.141000000000005</v>
      </c>
      <c r="AU8" s="8">
        <f t="shared" si="5"/>
        <v>93.14569178082192</v>
      </c>
      <c r="AV8" s="34">
        <f>-LN((AU8-(100*$BJ8/2*EXP(-AV$2*($BL$2-AT$1)/365))-(100*$BJ8/2*EXP(-AV$3*($BL$3-AT$1)/365))-(100*$BJ8/2*EXP(-AV$4*($BL$4-AT$1)/365))-(100*$BJ8/2*EXP(-AV$5*($BL$5-AT$1)/365))-(100*$BJ8/2*EXP(-AV$6*($BL$6-AT$1)/365))-(100*$BJ8/2*EXP(-AV$7*($BL$7-AT$1)/365)))/((100+100*$BJ8/2)))/(($BL8-AT$1)/365)</f>
        <v>3.7127155499090618E-2</v>
      </c>
      <c r="AW8" s="34">
        <f t="shared" si="16"/>
        <v>3.2142014205841285E-2</v>
      </c>
      <c r="AX8" s="28">
        <v>92.855999999999995</v>
      </c>
      <c r="AY8" s="8">
        <f t="shared" si="6"/>
        <v>92.860726027397249</v>
      </c>
      <c r="AZ8" s="34">
        <f>-LN((AY8-(100*$BJ8/2*EXP(-AZ$2*($BL$2-AX$1)/365))-(100*$BJ8/2*EXP(-AZ$3*($BL$3-AX$1)/365))-(100*$BJ8/2*EXP(-AZ$4*($BL$4-AX$1)/365))-(100*$BJ8/2*EXP(-AZ$5*($BL$5-AX$1)/365))-(100*$BJ8/2*EXP(-AZ$6*($BL$6-AX$1)/365))-(100*$BJ8/2*EXP(-AZ$7*($BL$7-AX$1)/365)))/((100+100*$BJ8/2)))/(($BL8-AX$1)/365)</f>
        <v>3.8163471614956895E-2</v>
      </c>
      <c r="BA8" s="34">
        <f t="shared" si="17"/>
        <v>3.3383021692952708E-2</v>
      </c>
      <c r="BB8" s="28">
        <v>92.753</v>
      </c>
      <c r="BC8" s="8">
        <f t="shared" si="7"/>
        <v>92.757760273972607</v>
      </c>
      <c r="BD8" s="34">
        <f>-LN((BC8-(100*$BJ8/2*EXP(-BD$2*($BL$2-BB$1)/365))-(100*$BJ8/2*EXP(-BD$3*($BL$3-BB$1)/365))-(100*$BJ8/2*EXP(-BD$4*($BL$4-BB$1)/365))-(100*$BJ8/2*EXP(-BD$5*($BL$5-BB$1)/365))-(100*$BJ8/2*EXP(-BD$6*($BL$6-BB$1)/365))-(100*$BJ8/2*EXP(-BD$7*($BL$7-BB$1)/365)))/((100+100*$BJ8/2)))/(($BL8-BB$1)/365)</f>
        <v>3.8567389644389174E-2</v>
      </c>
      <c r="BE8" s="34">
        <f t="shared" si="18"/>
        <v>3.3926466166512181E-2</v>
      </c>
      <c r="BF8" s="28">
        <v>92.763999999999996</v>
      </c>
      <c r="BG8" s="8">
        <f t="shared" si="8"/>
        <v>92.768794520547942</v>
      </c>
      <c r="BH8" s="34">
        <f>-LN((BG8-(100*$BJ8/2*EXP(-BH$2*($BL$2-BF$1)/365))-(100*$BJ8/2*EXP(-BH$3*($BL$3-BF$1)/365))-(100*$BJ8/2*EXP(-BH$4*($BL$4-BF$1)/365))-(100*$BJ8/2*EXP(-BH$5*($BL$5-BF$1)/365))-(100*$BJ8/2*EXP(-BH$6*($BL$6-BF$1)/365))-(100*$BJ8/2*EXP(-BH$7*($BL$7-BF$1)/365)))/((100+100*$BJ8/2)))/(($BL8-BF$1)/365)</f>
        <v>3.8560586092234492E-2</v>
      </c>
      <c r="BI8" s="34">
        <f t="shared" si="19"/>
        <v>3.3887787006504411E-2</v>
      </c>
      <c r="BJ8" s="34">
        <v>1.2500000000000001E-2</v>
      </c>
      <c r="BK8" s="33">
        <v>44621</v>
      </c>
      <c r="BL8" s="31">
        <v>46447</v>
      </c>
      <c r="BM8" s="31"/>
      <c r="BO8">
        <f t="shared" si="9"/>
        <v>3.1452054794520548</v>
      </c>
    </row>
    <row r="9" spans="1:68" x14ac:dyDescent="0.25">
      <c r="A9" s="30" t="s">
        <v>37</v>
      </c>
      <c r="B9" s="28">
        <v>97.58</v>
      </c>
      <c r="C9" s="28"/>
      <c r="D9" s="28"/>
      <c r="E9" s="8">
        <f>B9+$BJ9/2*100*(B$1-$BM$2)/(365)</f>
        <v>98.065958904109593</v>
      </c>
      <c r="F9" s="8"/>
      <c r="G9" s="8"/>
      <c r="H9" s="34">
        <f>-LN((E9-(100*$BJ9/2*EXP(-H$2*($BL$2-B$1)/365))-(100*$BJ9/2*EXP(-H$3*($BL$3-B$1)/365))-(100*$BJ9/2*EXP(-H$4*($BL$4-B$1)/365))-(100*$BJ9/2*EXP(-H$5*($BL$5-B$1)/365))-(100*$BJ9/2*EXP(-H$6*($BL$6-B$1)/365))-(100*$BJ9/2*EXP(-H$7*($BL$7-B$1)/365))-(100*$BJ9/2*EXP(-H$8*($BL$8-B$1)/365)))/((100+100*$BJ9/2)))/(($BL9-B$1)/365)</f>
        <v>3.5644608674941548E-2</v>
      </c>
      <c r="I9" s="34"/>
      <c r="J9" s="34"/>
      <c r="K9" s="34">
        <f t="shared" si="10"/>
        <v>3.7872253623826291E-2</v>
      </c>
      <c r="L9" s="34"/>
      <c r="M9" s="34"/>
      <c r="N9" s="28">
        <v>97.590999999999994</v>
      </c>
      <c r="O9" s="28"/>
      <c r="P9" s="28"/>
      <c r="Q9" s="8">
        <f t="shared" si="0"/>
        <v>98.570452054794515</v>
      </c>
      <c r="R9" s="8"/>
      <c r="S9" s="8"/>
      <c r="T9" s="34">
        <f>-LN((Q9-(100*$BJ9/2*EXP(-T$2*($BL$2-N$1)/365))-(100*$BJ9/2*EXP(-T$3*($BL$3-N$1)/365))-(100*$BJ9/2*EXP(-T$4*($BL$4-N$1)/365))-(100*$BJ9/2*EXP(-T$5*($BL$5-N$1)/365))-(100*$BJ9/2*EXP(-T$6*($BL$6-N$1)/365))-(100*$BJ9/2*EXP(-T$7*($BL$7-N$1)/365))-(100*$BJ9/2*EXP(-T$8*($BL$8-N$1)/365)))/((100+100*$BJ9/2)))/(($BL9-N$1)/365)</f>
        <v>3.4079055500355185E-2</v>
      </c>
      <c r="U9" s="34"/>
      <c r="V9" s="34"/>
      <c r="W9" s="34">
        <f t="shared" si="11"/>
        <v>3.1431514794332482E-2</v>
      </c>
      <c r="X9" s="34"/>
      <c r="Y9" s="34"/>
      <c r="Z9" s="28">
        <v>97.602999999999994</v>
      </c>
      <c r="AA9" s="28"/>
      <c r="AB9" s="28"/>
      <c r="AC9" s="8">
        <f t="shared" si="1"/>
        <v>97.6128698630137</v>
      </c>
      <c r="AD9" s="8"/>
      <c r="AE9" s="8"/>
      <c r="AF9" s="34">
        <f>-LN((AC9-(100*$BJ9/2*EXP(-AF$2*($BL$2-Z$1)/365))-(100*$BJ9/2*EXP(-AF$3*($BL$3-Z$1)/365))-(100*$BJ9/2*EXP(-AF$4*($BL$4-Z$1)/365))-(100*$BJ9/2*EXP(-AF$5*($BL$5-Z$1)/365))-(100*$BJ9/2*EXP(-AF$6*($BL$6-Z$1)/365))-(100*$BJ9/2*EXP(-AF$7*($BL$7-Z$1)/365))-(100*$BJ9/2*EXP(-AF$8*($BL$8-Z$1)/365)))/((100+100*$BJ9/2)))/(($BL9-Z$1)/365)</f>
        <v>3.6960409776449488E-2</v>
      </c>
      <c r="AG9" s="34">
        <f t="shared" si="12"/>
        <v>3.3118707523131397E-2</v>
      </c>
      <c r="AH9" s="28">
        <v>97.52</v>
      </c>
      <c r="AI9" s="8">
        <f t="shared" si="2"/>
        <v>97.52994520547945</v>
      </c>
      <c r="AJ9" s="34">
        <f>-LN((AI9-(100*$BJ9/2*EXP(-AJ$2*($BL$2-AH$1)/365))-(100*$BJ9/2*EXP(-AJ$3*($BL$3-AH$1)/365))-(100*$BJ9/2*EXP(-AJ$4*($BL$4-AH$1)/365))-(100*$BJ9/2*EXP(-AJ$5*($BL$5-AH$1)/365))-(100*$BJ9/2*EXP(-AJ$6*($BL$6-AH$1)/365))-(100*$BJ9/2*EXP(-AJ$7*($BL$7-AH$1)/365))-(100*$BJ9/2*EXP(-AJ$8*($BL$8-AH$1)/365)))/((100+100*$BJ9/2)))/(($BL9-AH$1)/365)</f>
        <v>3.7245986597621003E-2</v>
      </c>
      <c r="AK9" s="34">
        <f t="shared" si="13"/>
        <v>3.3404740152796597E-2</v>
      </c>
      <c r="AL9" s="28">
        <v>97.74</v>
      </c>
      <c r="AM9" s="8">
        <f t="shared" si="3"/>
        <v>97.750020547945198</v>
      </c>
      <c r="AN9" s="34">
        <f>-LN((AM9-(100*$BJ9/2*EXP(-AN$2*($BL$2-AL$1)/365))-(100*$BJ9/2*EXP(-AN$3*($BL$3-AL$1)/365))-(100*$BJ9/2*EXP(-AN$4*($BL$4-AL$1)/365))-(100*$BJ9/2*EXP(-AN$5*($BL$5-AL$1)/365))-(100*$BJ9/2*EXP(-AN$6*($BL$6-AL$1)/365))-(100*$BJ9/2*EXP(-AN$7*($BL$7-AL$1)/365))-(100*$BJ9/2*EXP(-AN$8*($BL$8-AL$1)/365)))/((100+100*$BJ9/2)))/(($BL9-AL$1)/365)</f>
        <v>3.6621467085753277E-2</v>
      </c>
      <c r="AO9" s="34">
        <f t="shared" si="14"/>
        <v>3.2730723191426225E-2</v>
      </c>
      <c r="AP9" s="28">
        <v>97.772000000000006</v>
      </c>
      <c r="AQ9" s="8">
        <f t="shared" si="4"/>
        <v>97.782246575342469</v>
      </c>
      <c r="AR9" s="34">
        <f>-LN((AQ9-(100*$BJ9/2*EXP(-AR$2*($BL$2-AP$1)/365))-(100*$BJ9/2*EXP(-AR$3*($BL$3-AP$1)/365))-(100*$BJ9/2*EXP(-AR$4*($BL$4-AP$1)/365))-(100*$BJ9/2*EXP(-AR$5*($BL$5-AP$1)/365))-(100*$BJ9/2*EXP(-AR$6*($BL$6-AP$1)/365))-(100*$BJ9/2*EXP(-AR$7*($BL$7-AP$1)/365))-(100*$BJ9/2*EXP(-AR$8*($BL$8-AP$1)/365)))/((100+100*$BJ9/2)))/(($BL9-AP$1)/365)</f>
        <v>3.6607904834735937E-2</v>
      </c>
      <c r="AS9" s="34">
        <f t="shared" si="15"/>
        <v>3.267688983098993E-2</v>
      </c>
      <c r="AT9" s="28">
        <v>97.441000000000003</v>
      </c>
      <c r="AU9" s="8">
        <f t="shared" si="5"/>
        <v>97.451321917808215</v>
      </c>
      <c r="AV9" s="34">
        <f>-LN((AU9-(100*$BJ9/2*EXP(-AV$2*($BL$2-AT$1)/365))-(100*$BJ9/2*EXP(-AV$3*($BL$3-AT$1)/365))-(100*$BJ9/2*EXP(-AV$4*($BL$4-AT$1)/365))-(100*$BJ9/2*EXP(-AV$5*($BL$5-AT$1)/365))-(100*$BJ9/2*EXP(-AV$6*($BL$6-AT$1)/365))-(100*$BJ9/2*EXP(-AV$7*($BL$7-AT$1)/365))-(100*$BJ9/2*EXP(-AV$8*($BL$8-AT$1)/365)))/((100+100*$BJ9/2)))/(($BL9-AT$1)/365)</f>
        <v>3.7620211430875579E-2</v>
      </c>
      <c r="AW9" s="34">
        <f t="shared" si="16"/>
        <v>3.357542538656233E-2</v>
      </c>
      <c r="AX9" s="28">
        <v>97.091999999999999</v>
      </c>
      <c r="AY9" s="8">
        <f t="shared" si="6"/>
        <v>97.102397260273975</v>
      </c>
      <c r="AZ9" s="34">
        <f>-LN((AY9-(100*$BJ9/2*EXP(-AZ$2*($BL$2-AX$1)/365))-(100*$BJ9/2*EXP(-AZ$3*($BL$3-AX$1)/365))-(100*$BJ9/2*EXP(-AZ$4*($BL$4-AX$1)/365))-(100*$BJ9/2*EXP(-AZ$5*($BL$5-AX$1)/365))-(100*$BJ9/2*EXP(-AZ$6*($BL$6-AX$1)/365))-(100*$BJ9/2*EXP(-AZ$7*($BL$7-AX$1)/365))-(100*$BJ9/2*EXP(-AZ$8*($BL$8-AX$1)/365)))/((100+100*$BJ9/2)))/(($BL9-AX$1)/365)</f>
        <v>3.8694584623066519E-2</v>
      </c>
      <c r="BA9" s="34">
        <f t="shared" si="17"/>
        <v>3.4828396307522214E-2</v>
      </c>
      <c r="BB9" s="28">
        <v>96.956000000000003</v>
      </c>
      <c r="BC9" s="8">
        <f t="shared" si="7"/>
        <v>96.966472602739728</v>
      </c>
      <c r="BD9" s="34">
        <f>-LN((BC9-(100*$BJ9/2*EXP(-BD$2*($BL$2-BB$1)/365))-(100*$BJ9/2*EXP(-BD$3*($BL$3-BB$1)/365))-(100*$BJ9/2*EXP(-BD$4*($BL$4-BB$1)/365))-(100*$BJ9/2*EXP(-BD$5*($BL$5-BB$1)/365))-(100*$BJ9/2*EXP(-BD$6*($BL$6-BB$1)/365))-(100*$BJ9/2*EXP(-BD$7*($BL$7-BB$1)/365))-(100*$BJ9/2*EXP(-BD$8*($BL$8-BB$1)/365)))/((100+100*$BJ9/2)))/(($BL9-BB$1)/365)</f>
        <v>3.9146581536476995E-2</v>
      </c>
      <c r="BE9" s="34">
        <f t="shared" si="18"/>
        <v>3.5406831997812915E-2</v>
      </c>
      <c r="BF9" s="28">
        <v>96.947000000000003</v>
      </c>
      <c r="BG9" s="8">
        <f t="shared" si="8"/>
        <v>96.957547945205476</v>
      </c>
      <c r="BH9" s="34">
        <f>-LN((BG9-(100*$BJ9/2*EXP(-BH$2*($BL$2-BF$1)/365))-(100*$BJ9/2*EXP(-BH$3*($BL$3-BF$1)/365))-(100*$BJ9/2*EXP(-BH$4*($BL$4-BF$1)/365))-(100*$BJ9/2*EXP(-BH$5*($BL$5-BF$1)/365))-(100*$BJ9/2*EXP(-BH$6*($BL$6-BF$1)/365))-(100*$BJ9/2*EXP(-BH$7*($BL$7-BF$1)/365))-(100*$BJ9/2*EXP(-BH$8*($BL$8-BF$1)/365)))/((100+100*$BJ9/2)))/(($BL9-BF$1)/365)</f>
        <v>3.9202761815170219E-2</v>
      </c>
      <c r="BI9" s="34">
        <f t="shared" si="19"/>
        <v>3.5449809796677778E-2</v>
      </c>
      <c r="BJ9" s="34">
        <v>2.75E-2</v>
      </c>
      <c r="BK9" s="33">
        <v>44805</v>
      </c>
      <c r="BL9" s="31">
        <v>46631</v>
      </c>
      <c r="BM9" s="31"/>
      <c r="BO9">
        <f t="shared" si="9"/>
        <v>3.6493150684931508</v>
      </c>
    </row>
    <row r="10" spans="1:68" x14ac:dyDescent="0.25">
      <c r="A10" s="30" t="s">
        <v>39</v>
      </c>
      <c r="B10" s="28">
        <v>100.5</v>
      </c>
      <c r="C10" s="28"/>
      <c r="D10" s="28"/>
      <c r="E10" s="8">
        <f>B10+$BJ10/2*100*(B$1-$BM$2)/(365)</f>
        <v>101.11849315068493</v>
      </c>
      <c r="F10" s="8"/>
      <c r="G10" s="8"/>
      <c r="H10" s="34">
        <f>-LN((E10-(100*$BJ10/2*EXP(-H$2*($BL$2-B$1)/365))-(100*$BJ10/2*EXP(-H$3*($BL$3-B$1)/365))-(100*$BJ10/2*EXP(-H$4*($BL$4-B$1)/365))-(100*$BJ10/2*EXP(-H$5*($BL$5-B$1)/365))-(100*$BJ10/2*EXP(-H$6*($BL$6-B$1)/365))-(100*$BJ10/2*EXP(-H$7*($BL$7-B$1)/365))-(100*$BJ10/2*EXP(-H$8*($BL$8-B$1)/365))-(100*$BJ10/2*EXP(-H$9*($BL$9-B$1)/365)))/((100+100*$BJ10/2)))/(($BL10-B$1)/365)</f>
        <v>3.4847275926431033E-2</v>
      </c>
      <c r="I10" s="34"/>
      <c r="J10" s="34"/>
      <c r="K10" s="34">
        <f t="shared" si="10"/>
        <v>3.6607487380071468E-2</v>
      </c>
      <c r="L10" s="34"/>
      <c r="M10" s="34"/>
      <c r="N10" s="28">
        <v>100.48</v>
      </c>
      <c r="O10" s="28"/>
      <c r="P10" s="28"/>
      <c r="Q10" s="8">
        <f t="shared" si="0"/>
        <v>101.72657534246576</v>
      </c>
      <c r="R10" s="8"/>
      <c r="S10" s="8"/>
      <c r="T10" s="34">
        <f>-LN((Q10-(100*$BJ10/2*EXP(-T$2*($BL$2-N$1)/365))-(100*$BJ10/2*EXP(-T$3*($BL$3-N$1)/365))-(100*$BJ10/2*EXP(-T$4*($BL$4-N$1)/365))-(100*$BJ10/2*EXP(-T$5*($BL$5-N$1)/365))-(100*$BJ10/2*EXP(-T$6*($BL$6-N$1)/365))-(100*$BJ10/2*EXP(-T$7*($BL$7-N$1)/365))-(100*$BJ10/2*EXP(-T$8*($BL$8-N$1)/365))-(100*$BJ10/2*EXP(-T$9*($BL$9-N$1)/365)))/((100+100*$BJ10/2)))/(($BL10-N$1)/365)</f>
        <v>3.318648208834598E-2</v>
      </c>
      <c r="U10" s="34"/>
      <c r="V10" s="34"/>
      <c r="W10" s="34">
        <f t="shared" si="11"/>
        <v>3.0752612793494061E-2</v>
      </c>
      <c r="X10" s="34"/>
      <c r="Y10" s="34"/>
      <c r="Z10" s="28">
        <v>100.43899999999999</v>
      </c>
      <c r="AA10" s="28"/>
      <c r="AB10" s="28"/>
      <c r="AC10" s="8">
        <f t="shared" si="1"/>
        <v>100.4515616438356</v>
      </c>
      <c r="AD10" s="8"/>
      <c r="AE10" s="8"/>
      <c r="AF10" s="34">
        <f>-LN((AC10-(100*$BJ10/2*EXP(-AF$2*($BL$2-Z$1)/365))-(100*$BJ10/2*EXP(-AF$3*($BL$3-Z$1)/365))-(100*$BJ10/2*EXP(-AF$4*($BL$4-Z$1)/365))-(100*$BJ10/2*EXP(-AF$5*($BL$5-Z$1)/365))-(100*$BJ10/2*EXP(-AF$6*($BL$6-Z$1)/365))-(100*$BJ10/2*EXP(-AF$7*($BL$7-Z$1)/365))-(100*$BJ10/2*EXP(-AF$8*($BL$8-Z$1)/365))-(100*$BJ10/2*EXP(-AF$9*($BL$9-Z$1)/365)))/((100+100*$BJ10/2)))/(($BL10-Z$1)/365)</f>
        <v>3.655230297604458E-2</v>
      </c>
      <c r="AG10" s="34">
        <f t="shared" si="12"/>
        <v>3.3183069165295231E-2</v>
      </c>
      <c r="AH10" s="28">
        <v>100.328</v>
      </c>
      <c r="AI10" s="8">
        <f t="shared" si="2"/>
        <v>100.34065753424657</v>
      </c>
      <c r="AJ10" s="34">
        <f>-LN((AI10-(100*$BJ10/2*EXP(-AJ$2*($BL$2-AH$1)/365))-(100*$BJ10/2*EXP(-AJ$3*($BL$3-AH$1)/365))-(100*$BJ10/2*EXP(-AJ$4*($BL$4-AH$1)/365))-(100*$BJ10/2*EXP(-AJ$5*($BL$5-AH$1)/365))-(100*$BJ10/2*EXP(-AJ$6*($BL$6-AH$1)/365))-(100*$BJ10/2*EXP(-AJ$7*($BL$7-AH$1)/365))-(100*$BJ10/2*EXP(-AJ$8*($BL$8-AH$1)/365))-(100*$BJ10/2*EXP(-AJ$9*($BL$9-AH$1)/365)))/((100+100*$BJ10/2)))/(($BL10-AH$1)/365)</f>
        <v>3.6879738699433451E-2</v>
      </c>
      <c r="AK10" s="34">
        <f t="shared" si="13"/>
        <v>3.3518503153883605E-2</v>
      </c>
      <c r="AL10" s="28">
        <v>100.637</v>
      </c>
      <c r="AM10" s="8">
        <f t="shared" si="3"/>
        <v>100.64975342465753</v>
      </c>
      <c r="AN10" s="34">
        <f>-LN((AM10-(100*$BJ10/2*EXP(-AN$2*($BL$2-AL$1)/365))-(100*$BJ10/2*EXP(-AN$3*($BL$3-AL$1)/365))-(100*$BJ10/2*EXP(-AN$4*($BL$4-AL$1)/365))-(100*$BJ10/2*EXP(-AN$5*($BL$5-AL$1)/365))-(100*$BJ10/2*EXP(-AN$6*($BL$6-AL$1)/365))-(100*$BJ10/2*EXP(-AN$7*($BL$7-AL$1)/365))-(100*$BJ10/2*EXP(-AN$8*($BL$8-AL$1)/365))-(100*$BJ10/2*EXP(-AN$9*($BL$9-AL$1)/365)))/((100+100*$BJ10/2)))/(($BL10-AL$1)/365)</f>
        <v>3.6094175955101927E-2</v>
      </c>
      <c r="AO10" s="34">
        <f t="shared" si="14"/>
        <v>3.2661234573162057E-2</v>
      </c>
      <c r="AP10" s="28">
        <v>100.673</v>
      </c>
      <c r="AQ10" s="8">
        <f t="shared" si="4"/>
        <v>100.68604109589042</v>
      </c>
      <c r="AR10" s="34">
        <f>-LN((AQ10-(100*$BJ10/2*EXP(-AR$2*($BL$2-AP$1)/365))-(100*$BJ10/2*EXP(-AR$3*($BL$3-AP$1)/365))-(100*$BJ10/2*EXP(-AR$4*($BL$4-AP$1)/365))-(100*$BJ10/2*EXP(-AR$5*($BL$5-AP$1)/365))-(100*$BJ10/2*EXP(-AR$6*($BL$6-AP$1)/365))-(100*$BJ10/2*EXP(-AR$7*($BL$7-AP$1)/365))-(100*$BJ10/2*EXP(-AR$8*($BL$8-AP$1)/365))-(100*$BJ10/2*EXP(-AR$9*($BL$9-AP$1)/365)))/((100+100*$BJ10/2)))/(($BL10-AP$1)/365)</f>
        <v>3.6071268771683485E-2</v>
      </c>
      <c r="AS10" s="34">
        <f t="shared" si="15"/>
        <v>3.2602100774195897E-2</v>
      </c>
      <c r="AT10" s="28">
        <v>100.22</v>
      </c>
      <c r="AU10" s="8">
        <f t="shared" si="5"/>
        <v>100.23313698630137</v>
      </c>
      <c r="AV10" s="34">
        <f>-LN((AU10-(100*$BJ10/2*EXP(-AV$2*($BL$2-AT$1)/365))-(100*$BJ10/2*EXP(-AV$3*($BL$3-AT$1)/365))-(100*$BJ10/2*EXP(-AV$4*($BL$4-AT$1)/365))-(100*$BJ10/2*EXP(-AV$5*($BL$5-AT$1)/365))-(100*$BJ10/2*EXP(-AV$6*($BL$6-AT$1)/365))-(100*$BJ10/2*EXP(-AV$7*($BL$7-AT$1)/365))-(100*$BJ10/2*EXP(-AV$8*($BL$8-AT$1)/365))-(100*$BJ10/2*EXP(-AV$9*($BL$9-AT$1)/365)))/((100+100*$BJ10/2)))/(($BL10-AT$1)/365)</f>
        <v>3.7284186664736055E-2</v>
      </c>
      <c r="AW10" s="34">
        <f t="shared" si="16"/>
        <v>3.3753885551809804E-2</v>
      </c>
      <c r="AX10" s="28">
        <v>99.834000000000003</v>
      </c>
      <c r="AY10" s="8">
        <f t="shared" si="6"/>
        <v>99.847232876712326</v>
      </c>
      <c r="AZ10" s="34">
        <f>-LN((AY10-(100*$BJ10/2*EXP(-AZ$2*($BL$2-AX$1)/365))-(100*$BJ10/2*EXP(-AZ$3*($BL$3-AX$1)/365))-(100*$BJ10/2*EXP(-AZ$4*($BL$4-AX$1)/365))-(100*$BJ10/2*EXP(-AZ$5*($BL$5-AX$1)/365))-(100*$BJ10/2*EXP(-AZ$6*($BL$6-AX$1)/365))-(100*$BJ10/2*EXP(-AZ$7*($BL$7-AX$1)/365))-(100*$BJ10/2*EXP(-AZ$8*($BL$8-AX$1)/365))-(100*$BJ10/2*EXP(-AZ$9*($BL$9-AX$1)/365)))/((100+100*$BJ10/2)))/(($BL10-AX$1)/365)</f>
        <v>3.8317336844725769E-2</v>
      </c>
      <c r="BA10" s="34">
        <f t="shared" si="17"/>
        <v>3.4932712083383999E-2</v>
      </c>
      <c r="BB10" s="28">
        <v>99.662000000000006</v>
      </c>
      <c r="BC10" s="8">
        <f t="shared" si="7"/>
        <v>99.67532876712329</v>
      </c>
      <c r="BD10" s="34">
        <f>-LN((BC10-(100*$BJ10/2*EXP(-BD$2*($BL$2-BB$1)/365))-(100*$BJ10/2*EXP(-BD$3*($BL$3-BB$1)/365))-(100*$BJ10/2*EXP(-BD$4*($BL$4-BB$1)/365))-(100*$BJ10/2*EXP(-BD$5*($BL$5-BB$1)/365))-(100*$BJ10/2*EXP(-BD$6*($BL$6-BB$1)/365))-(100*$BJ10/2*EXP(-BD$7*($BL$7-BB$1)/365))-(100*$BJ10/2*EXP(-BD$8*($BL$8-BB$1)/365))-(100*$BJ10/2*EXP(-BD$9*($BL$9-BB$1)/365)))/((100+100*$BJ10/2)))/(($BL10-BB$1)/365)</f>
        <v>3.881295484916672E-2</v>
      </c>
      <c r="BE10" s="34">
        <f t="shared" si="18"/>
        <v>3.5544691134807183E-2</v>
      </c>
      <c r="BF10" s="28">
        <v>99.623000000000005</v>
      </c>
      <c r="BG10" s="8">
        <f t="shared" si="8"/>
        <v>99.636424657534249</v>
      </c>
      <c r="BH10" s="34">
        <f>-LN((BG10-(100*$BJ10/2*EXP(-BH$2*($BL$2-BF$1)/365))-(100*$BJ10/2*EXP(-BH$3*($BL$3-BF$1)/365))-(100*$BJ10/2*EXP(-BH$4*($BL$4-BF$1)/365))-(100*$BJ10/2*EXP(-BH$5*($BL$5-BF$1)/365))-(100*$BJ10/2*EXP(-BH$6*($BL$6-BF$1)/365))-(100*$BJ10/2*EXP(-BH$7*($BL$7-BF$1)/365))-(100*$BJ10/2*EXP(-BH$8*($BL$8-BF$1)/365))-(100*$BJ10/2*EXP(-BH$9*($BL$9-BF$1)/365)))/((100+100*$BJ10/2)))/(($BL10-BF$1)/365)</f>
        <v>3.8945663915708334E-2</v>
      </c>
      <c r="BI10" s="34">
        <f t="shared" si="19"/>
        <v>3.5679995080027949E-2</v>
      </c>
      <c r="BJ10" s="34">
        <v>3.5000000000000003E-2</v>
      </c>
      <c r="BK10" s="33">
        <v>44986</v>
      </c>
      <c r="BL10" s="31">
        <v>46813</v>
      </c>
      <c r="BM10" s="31"/>
      <c r="BO10">
        <f t="shared" si="9"/>
        <v>4.1479452054794521</v>
      </c>
    </row>
    <row r="11" spans="1:68" x14ac:dyDescent="0.25">
      <c r="A11" s="30" t="s">
        <v>41</v>
      </c>
      <c r="B11" s="28">
        <v>99.74</v>
      </c>
      <c r="C11" s="28"/>
      <c r="D11" s="28"/>
      <c r="E11" s="8">
        <f>B11+$BJ11/2*100*(B$1-$BM$2)/(365)</f>
        <v>100.31431506849314</v>
      </c>
      <c r="F11" s="8"/>
      <c r="G11" s="8"/>
      <c r="H11" s="34">
        <f>-LN((E11-(100*$BJ11/2*EXP(-H$2*($BL$2-B$1)/365))-(100*$BJ11/2*EXP(-H$3*($BL$3-B$1)/365))-(100*$BJ11/2*EXP(-H$4*($BL$4-B$1)/365))-(100*$BJ11/2*EXP(-H$5*($BL$5-B$1)/365))-(100*$BJ11/2*EXP(-H$6*($BL$6-B$1)/365))-(100*$BJ11/2*EXP(-H$7*($BL$7-B$1)/365))-(100*$BJ11/2*EXP(-H$8*($BL$8-B$1)/365))-(100*$BJ11/2*EXP(-H$9*($BL$9-B$1)/365))-(100*$BJ10/2*EXP(-H$10*($BL$10-B$1)/365)))/((100+100*$BJ11/2)))/(($BL11-B$1)/365)</f>
        <v>3.4216323185100359E-2</v>
      </c>
      <c r="I11" s="34"/>
      <c r="J11" s="34"/>
      <c r="K11" s="34">
        <f t="shared" si="10"/>
        <v>3.5651281468377372E-2</v>
      </c>
      <c r="L11" s="34"/>
      <c r="M11" s="34"/>
      <c r="N11" s="28">
        <v>99.72</v>
      </c>
      <c r="O11" s="28"/>
      <c r="P11" s="28"/>
      <c r="Q11" s="8">
        <f t="shared" si="0"/>
        <v>100.87753424657534</v>
      </c>
      <c r="R11" s="8"/>
      <c r="S11" s="8"/>
      <c r="T11" s="34">
        <f>-LN((Q11-(100*$BJ11/2*EXP(-T$2*($BL$2-N$1)/365))-(100*$BJ11/2*EXP(-T$3*($BL$3-N$1)/365))-(100*$BJ11/2*EXP(-T$4*($BL$4-N$1)/365))-(100*$BJ11/2*EXP(-T$5*($BL$5-N$1)/365))-(100*$BJ11/2*EXP(-T$6*($BL$6-N$1)/365))-(100*$BJ11/2*EXP(-T$7*($BL$7-N$1)/365))-(100*$BJ11/2*EXP(-T$8*($BL$8-N$1)/365))-(100*$BJ11/2*EXP(-T$9*($BL$9-N$1)/365))-(100*$BJ10/2*EXP(-T$10*($BL$10-N$1)/365)))/((100+100*$BJ11/2)))/(($BL11-N$1)/365)</f>
        <v>3.2849574317089028E-2</v>
      </c>
      <c r="U11" s="34"/>
      <c r="V11" s="34"/>
      <c r="W11" s="34">
        <f t="shared" si="11"/>
        <v>3.0668077731628607E-2</v>
      </c>
      <c r="X11" s="34"/>
      <c r="Y11" s="34"/>
      <c r="Z11" s="28">
        <v>99.72</v>
      </c>
      <c r="AA11" s="28"/>
      <c r="AB11" s="28"/>
      <c r="AC11" s="8">
        <f t="shared" si="1"/>
        <v>99.731664383561636</v>
      </c>
      <c r="AD11" s="8"/>
      <c r="AE11" s="8"/>
      <c r="AF11" s="34">
        <f>-LN((AC11-(100*$BJ11/2*EXP(-AF$2*($BL$2-Z$1)/365))-(100*$BJ11/2*EXP(-AF$3*($BL$3-Z$1)/365))-(100*$BJ11/2*EXP(-AF$4*($BL$4-Z$1)/365))-(100*$BJ11/2*EXP(-AF$5*($BL$5-Z$1)/365))-(100*$BJ11/2*EXP(-AF$6*($BL$6-Z$1)/365))-(100*$BJ11/2*EXP(-AF$7*($BL$7-Z$1)/365))-(100*$BJ11/2*EXP(-AF$8*($BL$8-Z$1)/365))-(100*$BJ11/2*EXP(-AF$9*($BL$9-Z$1)/365))-(100*$BJ10/2*EXP(-AF$10*($BL$10-Z$1)/365)))/((100+100*$BJ11/2)))/(($BL11-Z$1)/365)</f>
        <v>3.5534201102128168E-2</v>
      </c>
      <c r="AG11" s="34">
        <f t="shared" si="12"/>
        <v>3.2426991233306168E-2</v>
      </c>
      <c r="AH11" s="28">
        <v>99.55</v>
      </c>
      <c r="AI11" s="8">
        <f t="shared" si="2"/>
        <v>99.561753424657525</v>
      </c>
      <c r="AJ11" s="34">
        <f>-LN((AI11-(100*$BJ11/2*EXP(-AJ$2*($BL$2-AH$1)/365))-(100*$BJ11/2*EXP(-AJ$3*($BL$3-AH$1)/365))-(100*$BJ11/2*EXP(-AJ$4*($BL$4-AH$1)/365))-(100*$BJ11/2*EXP(-AJ$5*($BL$5-AH$1)/365))-(100*$BJ11/2*EXP(-AJ$6*($BL$6-AH$1)/365))-(100*$BJ11/2*EXP(-AJ$7*($BL$7-AH$1)/365))-(100*$BJ11/2*EXP(-AJ$8*($BL$8-AH$1)/365))-(100*$BJ11/2*EXP(-AJ$9*($BL$9-AH$1)/365))-(100*$BJ10/2*EXP(-AJ$10*($BL$10-AH$1)/365)))/((100+100*$BJ11/2)))/(($BL11-AH$1)/365)</f>
        <v>3.5972764565919406E-2</v>
      </c>
      <c r="AK11" s="34">
        <f t="shared" si="13"/>
        <v>3.2890181089269666E-2</v>
      </c>
      <c r="AL11" s="28">
        <v>99.88</v>
      </c>
      <c r="AM11" s="8">
        <f t="shared" si="3"/>
        <v>99.891842465753413</v>
      </c>
      <c r="AN11" s="34">
        <f>-LN((AM11-(100*$BJ11/2*EXP(-AN$2*($BL$2-AL$1)/365))-(100*$BJ11/2*EXP(-AN$3*($BL$3-AL$1)/365))-(100*$BJ11/2*EXP(-AN$4*($BL$4-AL$1)/365))-(100*$BJ11/2*EXP(-AN$5*($BL$5-AL$1)/365))-(100*$BJ11/2*EXP(-AN$6*($BL$6-AL$1)/365))-(100*$BJ11/2*EXP(-AN$7*($BL$7-AL$1)/365))-(100*$BJ11/2*EXP(-AN$8*($BL$8-AL$1)/365))-(100*$BJ11/2*EXP(-AN$9*($BL$9-AL$1)/365))-(100*$BJ10/2*EXP(-AN$10*($BL$10-AL$1)/365)))/((100+100*$BJ11/2)))/(($BL11-AL$1)/365)</f>
        <v>3.5217985545232131E-2</v>
      </c>
      <c r="AO11" s="34">
        <f t="shared" si="14"/>
        <v>3.207765171759358E-2</v>
      </c>
      <c r="AP11" s="28">
        <v>99.91</v>
      </c>
      <c r="AQ11" s="8">
        <f t="shared" si="4"/>
        <v>99.922109589041099</v>
      </c>
      <c r="AR11" s="34">
        <f>-LN((AQ11-(100*$BJ11/2*EXP(-AR$2*($BL$2-AP$1)/365))-(100*$BJ11/2*EXP(-AR$3*($BL$3-AP$1)/365))-(100*$BJ11/2*EXP(-AR$4*($BL$4-AP$1)/365))-(100*$BJ11/2*EXP(-AR$5*($BL$5-AP$1)/365))-(100*$BJ11/2*EXP(-AR$6*($BL$6-AP$1)/365))-(100*$BJ11/2*EXP(-AR$7*($BL$7-AP$1)/365))-(100*$BJ11/2*EXP(-AR$8*($BL$8-AP$1)/365))-(100*$BJ11/2*EXP(-AR$9*($BL$9-AP$1)/365))-(100*$BJ10/2*EXP(-AR$10*($BL$10-AP$1)/365)))/((100+100*$BJ11/2)))/(($BL11-AP$1)/365)</f>
        <v>3.5210881032825984E-2</v>
      </c>
      <c r="AS11" s="34">
        <f t="shared" si="15"/>
        <v>3.2041408106951774E-2</v>
      </c>
      <c r="AT11" s="28">
        <v>99.44</v>
      </c>
      <c r="AU11" s="8">
        <f t="shared" si="5"/>
        <v>99.452198630136991</v>
      </c>
      <c r="AV11" s="34">
        <f>-LN((AU11-(100*$BJ11/2*EXP(-AV$2*($BL$2-AT$1)/365))-(100*$BJ11/2*EXP(-AV$3*($BL$3-AT$1)/365))-(100*$BJ11/2*EXP(-AV$4*($BL$4-AT$1)/365))-(100*$BJ11/2*EXP(-AV$5*($BL$5-AT$1)/365))-(100*$BJ11/2*EXP(-AV$6*($BL$6-AT$1)/365))-(100*$BJ11/2*EXP(-AV$7*($BL$7-AT$1)/365))-(100*$BJ11/2*EXP(-AV$8*($BL$8-AT$1)/365))-(100*$BJ11/2*EXP(-AV$9*($BL$9-AT$1)/365))-(100*$BJ10/2*EXP(-AV$10*($BL$10-AT$1)/365)))/((100+100*$BJ11/2)))/(($BL11-AT$1)/365)</f>
        <v>3.6336241550579899E-2</v>
      </c>
      <c r="AW11" s="34">
        <f t="shared" si="16"/>
        <v>3.3099474491766534E-2</v>
      </c>
      <c r="AX11" s="28">
        <v>98.99</v>
      </c>
      <c r="AY11" s="8">
        <f t="shared" si="6"/>
        <v>99.002287671232878</v>
      </c>
      <c r="AZ11" s="34">
        <f>-LN((AY11-(100*$BJ11/2*EXP(-AZ$2*($BL$2-AX$1)/365))-(100*$BJ11/2*EXP(-AZ$3*($BL$3-AX$1)/365))-(100*$BJ11/2*EXP(-AZ$4*($BL$4-AX$1)/365))-(100*$BJ11/2*EXP(-AZ$5*($BL$5-AX$1)/365))-(100*$BJ11/2*EXP(-AZ$6*($BL$6-AX$1)/365))-(100*$BJ11/2*EXP(-AZ$7*($BL$7-AX$1)/365))-(100*$BJ11/2*EXP(-AZ$8*($BL$8-AX$1)/365))-(100*$BJ11/2*EXP(-AZ$9*($BL$9-AX$1)/365))-(100*$BJ10/2*EXP(-AZ$10*($BL$10-AX$1)/365)))/((100+100*$BJ11/2)))/(($BL11-AX$1)/365)</f>
        <v>3.7420836445319725E-2</v>
      </c>
      <c r="BA11" s="34">
        <f t="shared" si="17"/>
        <v>3.431948101638338E-2</v>
      </c>
      <c r="BB11" s="28">
        <v>98.81</v>
      </c>
      <c r="BC11" s="8">
        <f t="shared" si="7"/>
        <v>98.822376712328776</v>
      </c>
      <c r="BD11" s="34">
        <f>-LN((BC11-(100*$BJ11/2*EXP(-BD$2*($BL$2-BB$1)/365))-(100*$BJ11/2*EXP(-BD$3*($BL$3-BB$1)/365))-(100*$BJ11/2*EXP(-BD$4*($BL$4-BB$1)/365))-(100*$BJ11/2*EXP(-BD$5*($BL$5-BB$1)/365))-(100*$BJ11/2*EXP(-BD$6*($BL$6-BB$1)/365))-(100*$BJ11/2*EXP(-BD$7*($BL$7-BB$1)/365))-(100*$BJ11/2*EXP(-BD$8*($BL$8-BB$1)/365))-(100*$BJ11/2*EXP(-BD$9*($BL$9-BB$1)/365))-(100*$BJ10/2*EXP(-BD$10*($BL$10-BB$1)/365)))/((100+100*$BJ11/2)))/(($BL11-BB$1)/365)</f>
        <v>3.788247830109237E-2</v>
      </c>
      <c r="BE11" s="34">
        <f t="shared" si="18"/>
        <v>3.4877369858343554E-2</v>
      </c>
      <c r="BF11" s="28">
        <v>98.77</v>
      </c>
      <c r="BG11" s="8">
        <f t="shared" si="8"/>
        <v>98.78246575342466</v>
      </c>
      <c r="BH11" s="34">
        <f>-LN((BG11-(100*$BJ11/2*EXP(-BH$2*($BL$2-BF$1)/365))-(100*$BJ11/2*EXP(-BH$3*($BL$3-BF$1)/365))-(100*$BJ11/2*EXP(-BH$4*($BL$4-BF$1)/365))-(100*$BJ11/2*EXP(-BH$5*($BL$5-BF$1)/365))-(100*$BJ11/2*EXP(-BH$6*($BL$6-BF$1)/365))-(100*$BJ11/2*EXP(-BH$7*($BL$7-BF$1)/365))-(100*$BJ11/2*EXP(-BH$8*($BL$8-BF$1)/365))-(100*$BJ11/2*EXP(-BH$9*($BL$9-BF$1)/365))-(100*$BJ10/2*EXP(-BH$10*($BL$10-BF$1)/365)))/((100+100*$BJ11/2)))/(($BL11-BF$1)/365)</f>
        <v>3.8002770500629085E-2</v>
      </c>
      <c r="BI11" s="34">
        <f t="shared" si="19"/>
        <v>3.4997955881455489E-2</v>
      </c>
      <c r="BJ11" s="34">
        <v>3.2500000000000001E-2</v>
      </c>
      <c r="BK11" s="33">
        <v>45170</v>
      </c>
      <c r="BL11" s="31">
        <v>46997</v>
      </c>
      <c r="BM11" s="31"/>
      <c r="BO11">
        <f t="shared" si="9"/>
        <v>4.6520547945205477</v>
      </c>
    </row>
    <row r="13" spans="1:68" x14ac:dyDescent="0.25">
      <c r="A13" s="32"/>
      <c r="H13" s="38"/>
      <c r="I13" s="38"/>
      <c r="J13" s="38"/>
      <c r="K13" s="38"/>
      <c r="L13" s="38"/>
      <c r="M13" s="38"/>
      <c r="Z13" s="36"/>
      <c r="AA13" s="36"/>
      <c r="AB13" s="36"/>
      <c r="AC13" s="36"/>
      <c r="AD13" s="36"/>
      <c r="AE13" s="36"/>
      <c r="AF13" s="36"/>
      <c r="AG13" s="36"/>
    </row>
    <row r="14" spans="1:68" x14ac:dyDescent="0.25">
      <c r="E14">
        <f>(B$1-$BM$2)/365</f>
        <v>0.35342465753424657</v>
      </c>
      <c r="H14">
        <f>99.637952*EXP(0.1020226*(BL2-B1)/365)</f>
        <v>101.12500013729267</v>
      </c>
      <c r="T14">
        <f>(1+K3)^BO3*(1+K4)^(BO4-BO3)</f>
        <v>1.053030433383904</v>
      </c>
    </row>
    <row r="15" spans="1:68" x14ac:dyDescent="0.25">
      <c r="K15">
        <f>BL2-B1</f>
        <v>53</v>
      </c>
      <c r="N15" s="35">
        <f>(101.125/E2)^(1/((BL2-B1)/(365/2)))-1</f>
        <v>3.8286320342520552E-2</v>
      </c>
      <c r="O15" s="35"/>
      <c r="P15" s="35"/>
      <c r="T15">
        <f>(1+H4)^BO4</f>
        <v>1.053030433383904</v>
      </c>
    </row>
    <row r="16" spans="1:68" x14ac:dyDescent="0.25">
      <c r="A16" t="s">
        <v>54</v>
      </c>
      <c r="B16" s="39">
        <f>H3</f>
        <v>2.5414242769530398E-2</v>
      </c>
      <c r="C16" s="39"/>
      <c r="D16" s="39"/>
      <c r="E16">
        <v>1</v>
      </c>
      <c r="Q16" s="31">
        <v>45335</v>
      </c>
      <c r="R16" s="31"/>
      <c r="S16" s="31"/>
      <c r="T16" s="31">
        <v>45352</v>
      </c>
      <c r="U16" s="31"/>
      <c r="V16" s="31"/>
    </row>
    <row r="17" spans="1:33" x14ac:dyDescent="0.25">
      <c r="A17" t="s">
        <v>55</v>
      </c>
      <c r="B17" s="35">
        <f>((1+H4)^1.5/((1+H3)^1))^(2)-1</f>
        <v>8.8899847886363847E-2</v>
      </c>
      <c r="C17" s="35"/>
      <c r="D17" s="35"/>
      <c r="E17">
        <v>1.5</v>
      </c>
      <c r="Q17">
        <v>99.894999999999996</v>
      </c>
    </row>
    <row r="18" spans="1:33" x14ac:dyDescent="0.25">
      <c r="A18" t="s">
        <v>56</v>
      </c>
      <c r="B18">
        <f>((1+H5)^2/(1+H3))^(1/E18-E16)-1</f>
        <v>-2.7245174983808851E-2</v>
      </c>
      <c r="E18">
        <v>2</v>
      </c>
    </row>
    <row r="19" spans="1:33" x14ac:dyDescent="0.25">
      <c r="A19" t="s">
        <v>57</v>
      </c>
      <c r="E19">
        <v>2.5</v>
      </c>
    </row>
    <row r="20" spans="1:33" x14ac:dyDescent="0.25">
      <c r="A20" t="s">
        <v>58</v>
      </c>
      <c r="E20">
        <v>3</v>
      </c>
      <c r="K20">
        <f>2.25/2</f>
        <v>1.125</v>
      </c>
    </row>
    <row r="21" spans="1:33" x14ac:dyDescent="0.25">
      <c r="A21" t="s">
        <v>59</v>
      </c>
      <c r="E21">
        <v>3.5</v>
      </c>
    </row>
    <row r="22" spans="1:33" x14ac:dyDescent="0.25">
      <c r="A22" t="s">
        <v>60</v>
      </c>
      <c r="E22">
        <v>4</v>
      </c>
      <c r="K22">
        <f>((101.125/E2)^(1/(BL2-B1)))</f>
        <v>1.0002058928926905</v>
      </c>
    </row>
    <row r="24" spans="1:33" x14ac:dyDescent="0.25">
      <c r="K24">
        <f>YIELDMAT(B1,BL2,2023-3-1,2.25%,2,3)</f>
        <v>2.5192316383420241</v>
      </c>
    </row>
    <row r="25" spans="1:33" x14ac:dyDescent="0.25">
      <c r="B25" s="2">
        <v>45299</v>
      </c>
      <c r="C25" s="2"/>
      <c r="D25" s="2"/>
      <c r="E25" s="2">
        <v>45300</v>
      </c>
      <c r="F25" s="2"/>
      <c r="G25" s="2"/>
      <c r="H25" s="2">
        <v>45301</v>
      </c>
      <c r="I25" s="2"/>
      <c r="J25" s="2"/>
      <c r="K25" s="2">
        <v>45302</v>
      </c>
      <c r="L25" s="2"/>
      <c r="M25" s="2"/>
      <c r="N25" s="2">
        <v>45303</v>
      </c>
      <c r="O25" s="2"/>
      <c r="P25" s="2"/>
      <c r="Q25" s="2">
        <v>45306</v>
      </c>
      <c r="R25" s="2"/>
      <c r="S25" s="2"/>
      <c r="T25" s="2">
        <v>45307</v>
      </c>
      <c r="U25" s="2"/>
      <c r="V25" s="2"/>
      <c r="W25" s="2">
        <v>45308</v>
      </c>
      <c r="X25" s="2"/>
      <c r="Y25" s="2"/>
      <c r="Z25" s="2">
        <v>45309</v>
      </c>
      <c r="AA25" s="2"/>
      <c r="AB25" s="2"/>
      <c r="AC25" s="2">
        <v>45310</v>
      </c>
      <c r="AD25" s="2"/>
      <c r="AE25" s="2"/>
      <c r="AF25" t="s">
        <v>53</v>
      </c>
    </row>
    <row r="26" spans="1:33" x14ac:dyDescent="0.25">
      <c r="A26" s="29" t="s">
        <v>4</v>
      </c>
      <c r="B26" s="40">
        <v>4.8520000000000001E-2</v>
      </c>
      <c r="C26" s="40"/>
      <c r="D26" s="40"/>
      <c r="E26" s="40">
        <v>4.9439999999999998E-2</v>
      </c>
      <c r="F26" s="40"/>
      <c r="G26" s="40"/>
      <c r="H26" s="40">
        <v>4.9390000000000003E-2</v>
      </c>
      <c r="I26" s="40"/>
      <c r="J26" s="40"/>
      <c r="K26" s="40">
        <v>4.9349999999999998E-2</v>
      </c>
      <c r="L26" s="40"/>
      <c r="M26" s="40"/>
      <c r="N26" s="40">
        <v>4.82E-2</v>
      </c>
      <c r="O26" s="40"/>
      <c r="P26" s="40"/>
      <c r="Q26" s="40">
        <v>4.8129999999999999E-2</v>
      </c>
      <c r="R26" s="40"/>
      <c r="S26" s="40"/>
      <c r="T26" s="40">
        <v>4.9180000000000001E-2</v>
      </c>
      <c r="U26" s="40"/>
      <c r="V26" s="40"/>
      <c r="W26" s="40">
        <v>4.9210000000000004E-2</v>
      </c>
      <c r="X26" s="40"/>
      <c r="Y26" s="40"/>
      <c r="Z26" s="40">
        <v>4.7869999999999996E-2</v>
      </c>
      <c r="AA26" s="40"/>
      <c r="AB26" s="40"/>
      <c r="AC26" s="40">
        <v>4.7779999999999996E-2</v>
      </c>
      <c r="AD26" s="40"/>
      <c r="AE26" s="40"/>
      <c r="AF26" s="31">
        <v>45352</v>
      </c>
      <c r="AG26">
        <v>0.14520547945205478</v>
      </c>
    </row>
    <row r="27" spans="1:33" x14ac:dyDescent="0.25">
      <c r="A27" s="29" t="s">
        <v>5</v>
      </c>
      <c r="B27" s="40">
        <v>4.6940000000000003E-2</v>
      </c>
      <c r="C27" s="40"/>
      <c r="D27" s="40"/>
      <c r="E27" s="40">
        <v>4.6920000000000003E-2</v>
      </c>
      <c r="F27" s="40"/>
      <c r="G27" s="40"/>
      <c r="H27" s="40">
        <v>4.6959999999999995E-2</v>
      </c>
      <c r="I27" s="40"/>
      <c r="J27" s="40"/>
      <c r="K27" s="40">
        <v>4.6969999999999998E-2</v>
      </c>
      <c r="L27" s="40"/>
      <c r="M27" s="40"/>
      <c r="N27" s="40">
        <v>4.6809999999999997E-2</v>
      </c>
      <c r="O27" s="40"/>
      <c r="P27" s="40"/>
      <c r="Q27" s="40">
        <v>4.6379999999999998E-2</v>
      </c>
      <c r="R27" s="40"/>
      <c r="S27" s="40"/>
      <c r="T27" s="40">
        <v>4.7320000000000001E-2</v>
      </c>
      <c r="U27" s="40"/>
      <c r="V27" s="40"/>
      <c r="W27" s="40">
        <v>4.8059999999999999E-2</v>
      </c>
      <c r="X27" s="40"/>
      <c r="Y27" s="40"/>
      <c r="Z27" s="40">
        <v>4.7809999999999998E-2</v>
      </c>
      <c r="AA27" s="40"/>
      <c r="AB27" s="40"/>
      <c r="AC27" s="40">
        <v>4.7899999999999998E-2</v>
      </c>
      <c r="AD27" s="40"/>
      <c r="AE27" s="40"/>
      <c r="AF27" s="31">
        <v>45536</v>
      </c>
      <c r="AG27">
        <v>0.64931506849315068</v>
      </c>
    </row>
    <row r="28" spans="1:33" x14ac:dyDescent="0.25">
      <c r="A28" s="29" t="s">
        <v>9</v>
      </c>
      <c r="B28" s="40">
        <v>4.4320000000000005E-2</v>
      </c>
      <c r="C28" s="40"/>
      <c r="D28" s="40"/>
      <c r="E28" s="40">
        <v>4.4150000000000002E-2</v>
      </c>
      <c r="F28" s="40"/>
      <c r="G28" s="40"/>
      <c r="H28" s="40">
        <v>4.4089999999999997E-2</v>
      </c>
      <c r="I28" s="40"/>
      <c r="J28" s="40"/>
      <c r="K28" s="40">
        <v>4.3769999999999996E-2</v>
      </c>
      <c r="L28" s="40"/>
      <c r="M28" s="40"/>
      <c r="N28" s="40">
        <v>4.3179999999999996E-2</v>
      </c>
      <c r="O28" s="40"/>
      <c r="P28" s="40"/>
      <c r="Q28" s="40">
        <v>4.2779999999999999E-2</v>
      </c>
      <c r="R28" s="40"/>
      <c r="S28" s="40"/>
      <c r="T28" s="40">
        <v>4.4059999999999995E-2</v>
      </c>
      <c r="U28" s="40"/>
      <c r="V28" s="40"/>
      <c r="W28" s="40">
        <v>4.5279999999999994E-2</v>
      </c>
      <c r="X28" s="40"/>
      <c r="Y28" s="40"/>
      <c r="Z28" s="40">
        <v>4.5319999999999999E-2</v>
      </c>
      <c r="AA28" s="40"/>
      <c r="AB28" s="40"/>
      <c r="AC28" s="40">
        <v>4.5609999999999998E-2</v>
      </c>
      <c r="AD28" s="40"/>
      <c r="AE28" s="40"/>
      <c r="AF28" s="31">
        <v>45717</v>
      </c>
      <c r="AG28">
        <v>1.1452054794520548</v>
      </c>
    </row>
    <row r="29" spans="1:33" x14ac:dyDescent="0.25">
      <c r="A29" s="29" t="s">
        <v>10</v>
      </c>
      <c r="B29" s="40">
        <v>4.0849999999999997E-2</v>
      </c>
      <c r="C29" s="40"/>
      <c r="D29" s="40"/>
      <c r="E29" s="40">
        <v>4.0599999999999997E-2</v>
      </c>
      <c r="F29" s="40"/>
      <c r="G29" s="40"/>
      <c r="H29" s="40">
        <v>4.0519999999999994E-2</v>
      </c>
      <c r="I29" s="40"/>
      <c r="J29" s="40"/>
      <c r="K29" s="40">
        <v>4.0759999999999998E-2</v>
      </c>
      <c r="L29" s="40"/>
      <c r="M29" s="40"/>
      <c r="N29" s="40">
        <v>4.0220000000000006E-2</v>
      </c>
      <c r="O29" s="40"/>
      <c r="P29" s="40"/>
      <c r="Q29" s="40">
        <v>3.9759999999999997E-2</v>
      </c>
      <c r="R29" s="40"/>
      <c r="S29" s="40"/>
      <c r="T29" s="40">
        <v>4.1009999999999998E-2</v>
      </c>
      <c r="U29" s="40"/>
      <c r="V29" s="40"/>
      <c r="W29" s="40">
        <v>4.2389999999999997E-2</v>
      </c>
      <c r="X29" s="40"/>
      <c r="Y29" s="40"/>
      <c r="Z29" s="40">
        <v>4.2460000000000005E-2</v>
      </c>
      <c r="AA29" s="40"/>
      <c r="AB29" s="40"/>
      <c r="AC29" s="40">
        <v>4.2859999999999995E-2</v>
      </c>
      <c r="AD29" s="40"/>
      <c r="AE29" s="40"/>
      <c r="AF29" s="31">
        <v>45901</v>
      </c>
      <c r="AG29">
        <v>1.6493150684931508</v>
      </c>
    </row>
    <row r="30" spans="1:33" x14ac:dyDescent="0.25">
      <c r="A30" s="29" t="s">
        <v>11</v>
      </c>
      <c r="B30" s="40">
        <v>3.7949999999999998E-2</v>
      </c>
      <c r="C30" s="40"/>
      <c r="D30" s="40"/>
      <c r="E30" s="40">
        <v>3.755E-2</v>
      </c>
      <c r="F30" s="40"/>
      <c r="G30" s="40"/>
      <c r="H30" s="40">
        <v>3.7499999999999999E-2</v>
      </c>
      <c r="I30" s="40"/>
      <c r="J30" s="40"/>
      <c r="K30" s="40">
        <v>3.7740000000000003E-2</v>
      </c>
      <c r="L30" s="40"/>
      <c r="M30" s="40"/>
      <c r="N30" s="40">
        <v>3.7580000000000002E-2</v>
      </c>
      <c r="O30" s="40"/>
      <c r="P30" s="40"/>
      <c r="Q30" s="40">
        <v>3.6840000000000005E-2</v>
      </c>
      <c r="R30" s="40"/>
      <c r="S30" s="40"/>
      <c r="T30" s="40">
        <v>3.8079999999999996E-2</v>
      </c>
      <c r="U30" s="40"/>
      <c r="V30" s="40"/>
      <c r="W30" s="40">
        <v>3.9399999999999998E-2</v>
      </c>
      <c r="X30" s="40"/>
      <c r="Y30" s="40"/>
      <c r="Z30" s="40">
        <v>3.952E-2</v>
      </c>
      <c r="AA30" s="40"/>
      <c r="AB30" s="40"/>
      <c r="AC30" s="40">
        <v>3.9879999999999999E-2</v>
      </c>
      <c r="AD30" s="40"/>
      <c r="AE30" s="40"/>
      <c r="AF30" s="31">
        <v>46082</v>
      </c>
      <c r="AG30">
        <v>2.1452054794520548</v>
      </c>
    </row>
    <row r="31" spans="1:33" x14ac:dyDescent="0.25">
      <c r="A31" s="29" t="s">
        <v>13</v>
      </c>
      <c r="B31" s="40">
        <v>3.6429999999999997E-2</v>
      </c>
      <c r="C31" s="40"/>
      <c r="D31" s="40"/>
      <c r="E31" s="40">
        <v>3.601E-2</v>
      </c>
      <c r="F31" s="40"/>
      <c r="G31" s="40"/>
      <c r="H31" s="40">
        <v>3.5979999999999998E-2</v>
      </c>
      <c r="I31" s="40"/>
      <c r="J31" s="40"/>
      <c r="K31" s="40">
        <v>3.6220000000000002E-2</v>
      </c>
      <c r="L31" s="40"/>
      <c r="M31" s="40"/>
      <c r="N31" s="40">
        <v>3.5639999999999998E-2</v>
      </c>
      <c r="O31" s="40"/>
      <c r="P31" s="40"/>
      <c r="Q31" s="40">
        <v>3.5470000000000002E-2</v>
      </c>
      <c r="R31" s="40"/>
      <c r="S31" s="40"/>
      <c r="T31" s="40">
        <v>3.6720000000000003E-2</v>
      </c>
      <c r="U31" s="40"/>
      <c r="V31" s="40"/>
      <c r="W31" s="40">
        <v>3.8089999999999999E-2</v>
      </c>
      <c r="X31" s="40"/>
      <c r="Y31" s="40"/>
      <c r="Z31" s="40">
        <v>3.8179999999999999E-2</v>
      </c>
      <c r="AA31" s="40"/>
      <c r="AB31" s="40"/>
      <c r="AC31" s="40">
        <v>3.8510000000000003E-2</v>
      </c>
      <c r="AD31" s="40"/>
      <c r="AE31" s="40"/>
      <c r="AF31" s="31">
        <v>46266</v>
      </c>
      <c r="AG31">
        <v>2.6493150684931508</v>
      </c>
    </row>
    <row r="32" spans="1:33" x14ac:dyDescent="0.25">
      <c r="A32" s="30" t="s">
        <v>33</v>
      </c>
      <c r="B32" s="40">
        <v>3.5680000000000003E-2</v>
      </c>
      <c r="C32" s="40"/>
      <c r="D32" s="40"/>
      <c r="E32" s="40">
        <v>3.5339999999999996E-2</v>
      </c>
      <c r="F32" s="40"/>
      <c r="G32" s="40"/>
      <c r="H32" s="40">
        <v>3.5209999999999998E-2</v>
      </c>
      <c r="I32" s="40"/>
      <c r="J32" s="40"/>
      <c r="K32" s="40">
        <v>3.5490000000000001E-2</v>
      </c>
      <c r="L32" s="40"/>
      <c r="M32" s="40"/>
      <c r="N32" s="40">
        <v>3.5089999999999996E-2</v>
      </c>
      <c r="O32" s="40"/>
      <c r="P32" s="40"/>
      <c r="Q32" s="40">
        <v>3.4689999999999999E-2</v>
      </c>
      <c r="R32" s="40"/>
      <c r="S32" s="40"/>
      <c r="T32" s="40">
        <v>3.5819999999999998E-2</v>
      </c>
      <c r="U32" s="40"/>
      <c r="V32" s="40"/>
      <c r="W32" s="40">
        <v>3.7069999999999999E-2</v>
      </c>
      <c r="X32" s="40"/>
      <c r="Y32" s="40"/>
      <c r="Z32" s="40">
        <v>3.7260000000000001E-2</v>
      </c>
      <c r="AA32" s="40"/>
      <c r="AB32" s="40"/>
      <c r="AC32" s="40">
        <v>3.7530000000000001E-2</v>
      </c>
      <c r="AD32" s="40"/>
      <c r="AE32" s="40"/>
      <c r="AF32" s="31">
        <v>46447</v>
      </c>
      <c r="AG32">
        <v>3.1452054794520548</v>
      </c>
    </row>
    <row r="33" spans="1:33" x14ac:dyDescent="0.25">
      <c r="A33" s="30" t="s">
        <v>37</v>
      </c>
      <c r="B33" s="40">
        <v>3.5000000000000003E-2</v>
      </c>
      <c r="C33" s="40"/>
      <c r="D33" s="40"/>
      <c r="E33" s="40">
        <v>3.4569999999999997E-2</v>
      </c>
      <c r="F33" s="40"/>
      <c r="G33" s="40"/>
      <c r="H33" s="40">
        <v>3.4439999999999998E-2</v>
      </c>
      <c r="I33" s="40"/>
      <c r="J33" s="40"/>
      <c r="K33" s="40">
        <v>3.4729999999999997E-2</v>
      </c>
      <c r="L33" s="40"/>
      <c r="M33" s="40"/>
      <c r="N33" s="40">
        <v>3.4409999999999996E-2</v>
      </c>
      <c r="O33" s="40"/>
      <c r="P33" s="40"/>
      <c r="Q33" s="40">
        <v>3.4079999999999999E-2</v>
      </c>
      <c r="R33" s="40"/>
      <c r="S33" s="40"/>
      <c r="T33" s="40">
        <v>3.5089999999999996E-2</v>
      </c>
      <c r="U33" s="40"/>
      <c r="V33" s="40"/>
      <c r="W33" s="40">
        <v>3.6299999999999999E-2</v>
      </c>
      <c r="X33" s="40"/>
      <c r="Y33" s="40"/>
      <c r="Z33" s="40">
        <v>3.662E-2</v>
      </c>
      <c r="AA33" s="40"/>
      <c r="AB33" s="40"/>
      <c r="AC33" s="40">
        <v>3.7010000000000001E-2</v>
      </c>
      <c r="AD33" s="40"/>
      <c r="AE33" s="40"/>
      <c r="AF33" s="31">
        <v>46631</v>
      </c>
      <c r="AG33">
        <v>3.6493150684931508</v>
      </c>
    </row>
    <row r="34" spans="1:33" x14ac:dyDescent="0.25">
      <c r="A34" s="30" t="s">
        <v>39</v>
      </c>
      <c r="B34" s="40">
        <v>3.4169999999999999E-2</v>
      </c>
      <c r="C34" s="40"/>
      <c r="D34" s="40"/>
      <c r="E34" s="40">
        <v>3.3799999999999997E-2</v>
      </c>
      <c r="F34" s="40"/>
      <c r="G34" s="40"/>
      <c r="H34" s="40">
        <v>3.3730000000000003E-2</v>
      </c>
      <c r="I34" s="40"/>
      <c r="J34" s="40"/>
      <c r="K34" s="40">
        <v>3.4029999999999998E-2</v>
      </c>
      <c r="L34" s="40"/>
      <c r="M34" s="40"/>
      <c r="N34" s="40">
        <v>3.3690000000000005E-2</v>
      </c>
      <c r="O34" s="40"/>
      <c r="P34" s="40"/>
      <c r="Q34" s="40">
        <v>3.3309999999999999E-2</v>
      </c>
      <c r="R34" s="40"/>
      <c r="S34" s="40"/>
      <c r="T34" s="40">
        <v>3.4430000000000002E-2</v>
      </c>
      <c r="U34" s="40"/>
      <c r="V34" s="40"/>
      <c r="W34" s="40">
        <v>3.5630000000000002E-2</v>
      </c>
      <c r="X34" s="40"/>
      <c r="Y34" s="40"/>
      <c r="Z34" s="40">
        <v>3.5979999999999998E-2</v>
      </c>
      <c r="AA34" s="40"/>
      <c r="AB34" s="40"/>
      <c r="AC34" s="40">
        <v>3.6309999999999995E-2</v>
      </c>
      <c r="AD34" s="40"/>
      <c r="AE34" s="40"/>
      <c r="AF34" s="31">
        <v>46813</v>
      </c>
      <c r="AG34">
        <v>4.1479452054794521</v>
      </c>
    </row>
    <row r="35" spans="1:33" x14ac:dyDescent="0.25">
      <c r="A35" s="30" t="s">
        <v>41</v>
      </c>
      <c r="B35" s="40">
        <v>3.3570000000000003E-2</v>
      </c>
      <c r="C35" s="40"/>
      <c r="D35" s="40"/>
      <c r="E35" s="40">
        <v>3.3189999999999997E-2</v>
      </c>
      <c r="F35" s="40"/>
      <c r="G35" s="40"/>
      <c r="H35" s="40">
        <v>3.3119999999999997E-2</v>
      </c>
      <c r="I35" s="40"/>
      <c r="J35" s="40"/>
      <c r="K35" s="40">
        <v>3.3419999999999998E-2</v>
      </c>
      <c r="L35" s="40"/>
      <c r="M35" s="40"/>
      <c r="N35" s="40">
        <v>3.3070000000000002E-2</v>
      </c>
      <c r="O35" s="40"/>
      <c r="P35" s="40"/>
      <c r="Q35" s="40">
        <v>3.2730000000000002E-2</v>
      </c>
      <c r="R35" s="40"/>
      <c r="S35" s="40"/>
      <c r="T35" s="40">
        <v>3.3820000000000003E-2</v>
      </c>
      <c r="U35" s="40"/>
      <c r="V35" s="40"/>
      <c r="W35" s="40">
        <v>3.5019999999999996E-2</v>
      </c>
      <c r="X35" s="40"/>
      <c r="Y35" s="40"/>
      <c r="Z35" s="40">
        <v>3.5379999999999995E-2</v>
      </c>
      <c r="AA35" s="40"/>
      <c r="AB35" s="40"/>
      <c r="AC35" s="40">
        <v>3.5720000000000002E-2</v>
      </c>
      <c r="AD35" s="40"/>
      <c r="AE35" s="40"/>
      <c r="AF35" s="31">
        <v>46997</v>
      </c>
      <c r="AG35">
        <v>4.6520547945205477</v>
      </c>
    </row>
    <row r="37" spans="1:33" x14ac:dyDescent="0.25"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</row>
    <row r="38" spans="1:33" x14ac:dyDescent="0.25"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</row>
    <row r="39" spans="1:33" x14ac:dyDescent="0.25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</row>
    <row r="40" spans="1:33" x14ac:dyDescent="0.25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</row>
    <row r="41" spans="1:33" x14ac:dyDescent="0.25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1:33" x14ac:dyDescent="0.25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</row>
    <row r="43" spans="1:33" x14ac:dyDescent="0.25">
      <c r="A43" s="1" t="s">
        <v>0</v>
      </c>
      <c r="B43" s="41" t="s">
        <v>62</v>
      </c>
      <c r="C43" s="41"/>
      <c r="D43" s="41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</row>
    <row r="44" spans="1:33" x14ac:dyDescent="0.25">
      <c r="A44" s="29" t="s">
        <v>4</v>
      </c>
      <c r="B44" s="35" t="s">
        <v>63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</row>
    <row r="45" spans="1:33" x14ac:dyDescent="0.25">
      <c r="A45" s="29" t="s">
        <v>5</v>
      </c>
      <c r="B45" s="35" t="s">
        <v>64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</row>
    <row r="46" spans="1:33" x14ac:dyDescent="0.25">
      <c r="A46" s="29" t="s">
        <v>9</v>
      </c>
      <c r="B46" s="35" t="s">
        <v>65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</row>
    <row r="47" spans="1:33" x14ac:dyDescent="0.25">
      <c r="A47" s="29" t="s">
        <v>10</v>
      </c>
      <c r="B47" s="35" t="s">
        <v>66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3" x14ac:dyDescent="0.25">
      <c r="A48" s="29" t="s">
        <v>11</v>
      </c>
      <c r="B48" s="35" t="s">
        <v>67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1:32" x14ac:dyDescent="0.25">
      <c r="A49" s="29" t="s">
        <v>13</v>
      </c>
      <c r="B49" s="35" t="s">
        <v>68</v>
      </c>
      <c r="C49" s="35"/>
      <c r="D49" s="35"/>
    </row>
    <row r="50" spans="1:32" x14ac:dyDescent="0.25">
      <c r="A50" s="30" t="s">
        <v>33</v>
      </c>
      <c r="B50" s="35" t="s">
        <v>69</v>
      </c>
      <c r="C50" s="35"/>
      <c r="D50" s="35"/>
    </row>
    <row r="51" spans="1:32" x14ac:dyDescent="0.25">
      <c r="A51" s="30" t="s">
        <v>37</v>
      </c>
      <c r="B51" s="35" t="s">
        <v>70</v>
      </c>
      <c r="C51" s="35"/>
      <c r="D51" s="35"/>
    </row>
    <row r="52" spans="1:32" x14ac:dyDescent="0.25">
      <c r="A52" s="30" t="s">
        <v>39</v>
      </c>
      <c r="B52" s="35" t="s">
        <v>71</v>
      </c>
      <c r="C52" s="35"/>
      <c r="D52" s="35"/>
    </row>
    <row r="53" spans="1:32" x14ac:dyDescent="0.25">
      <c r="A53" s="30" t="s">
        <v>41</v>
      </c>
      <c r="B53" s="35" t="s">
        <v>72</v>
      </c>
      <c r="C53" s="35"/>
      <c r="D53" s="35"/>
    </row>
    <row r="59" spans="1:32" x14ac:dyDescent="0.25">
      <c r="B59" s="31">
        <v>45299</v>
      </c>
      <c r="C59" t="s">
        <v>83</v>
      </c>
      <c r="D59" t="s">
        <v>61</v>
      </c>
      <c r="E59" s="31">
        <v>45300</v>
      </c>
      <c r="F59" t="s">
        <v>83</v>
      </c>
      <c r="G59" t="s">
        <v>61</v>
      </c>
      <c r="H59" s="31">
        <v>45301</v>
      </c>
      <c r="I59" t="s">
        <v>83</v>
      </c>
      <c r="J59" t="s">
        <v>61</v>
      </c>
      <c r="K59" s="31">
        <v>45302</v>
      </c>
      <c r="L59" t="s">
        <v>83</v>
      </c>
      <c r="M59" t="s">
        <v>61</v>
      </c>
      <c r="N59" s="31">
        <v>45303</v>
      </c>
      <c r="O59" t="s">
        <v>83</v>
      </c>
      <c r="P59" t="s">
        <v>61</v>
      </c>
      <c r="Q59" s="31">
        <v>45306</v>
      </c>
      <c r="R59" t="s">
        <v>83</v>
      </c>
      <c r="S59" t="s">
        <v>61</v>
      </c>
      <c r="T59" s="31">
        <v>45307</v>
      </c>
      <c r="U59" t="s">
        <v>83</v>
      </c>
      <c r="V59" t="s">
        <v>61</v>
      </c>
      <c r="W59" s="31">
        <v>45308</v>
      </c>
      <c r="X59" t="s">
        <v>83</v>
      </c>
      <c r="Y59" t="s">
        <v>61</v>
      </c>
      <c r="Z59" s="31">
        <v>45309</v>
      </c>
      <c r="AA59" t="s">
        <v>83</v>
      </c>
      <c r="AB59" t="s">
        <v>61</v>
      </c>
      <c r="AC59" s="31">
        <v>45310</v>
      </c>
      <c r="AD59" t="s">
        <v>83</v>
      </c>
      <c r="AE59" t="s">
        <v>61</v>
      </c>
      <c r="AF59" t="s">
        <v>49</v>
      </c>
    </row>
    <row r="60" spans="1:32" x14ac:dyDescent="0.25">
      <c r="A60" t="s">
        <v>73</v>
      </c>
      <c r="B60" s="35">
        <v>7.5143000000000001E-2</v>
      </c>
      <c r="C60" s="35">
        <f>B60</f>
        <v>7.5143000000000001E-2</v>
      </c>
      <c r="D60" s="35"/>
      <c r="E60" s="35">
        <v>7.5670000000000001E-2</v>
      </c>
      <c r="F60" s="35">
        <f>E60</f>
        <v>7.5670000000000001E-2</v>
      </c>
      <c r="G60" s="35"/>
      <c r="H60" s="35">
        <v>7.6217999999999994E-2</v>
      </c>
      <c r="I60" s="35">
        <f>H60</f>
        <v>7.6217999999999994E-2</v>
      </c>
      <c r="J60" s="35"/>
      <c r="K60" s="35">
        <v>7.6715000000000005E-2</v>
      </c>
      <c r="L60" s="35">
        <f>K60</f>
        <v>7.6715000000000005E-2</v>
      </c>
      <c r="M60" s="35"/>
      <c r="N60" s="35">
        <v>7.7381000000000005E-2</v>
      </c>
      <c r="O60" s="35">
        <f>N60</f>
        <v>7.7381000000000005E-2</v>
      </c>
      <c r="P60" s="35"/>
      <c r="Q60" s="35">
        <v>8.0347000000000002E-2</v>
      </c>
      <c r="R60" s="35">
        <f>Q60</f>
        <v>8.0347000000000002E-2</v>
      </c>
      <c r="S60" s="35"/>
      <c r="T60" s="35">
        <v>8.2449999999999996E-2</v>
      </c>
      <c r="U60" s="35">
        <f>T60</f>
        <v>8.2449999999999996E-2</v>
      </c>
      <c r="V60" s="35"/>
      <c r="W60" s="35">
        <v>8.3820000000000006E-2</v>
      </c>
      <c r="X60" s="35">
        <f>W60</f>
        <v>8.3820000000000006E-2</v>
      </c>
      <c r="Y60" s="35"/>
      <c r="Z60" s="35">
        <v>8.3389000000000005E-2</v>
      </c>
      <c r="AA60" s="35">
        <f>Z60</f>
        <v>8.3389000000000005E-2</v>
      </c>
      <c r="AB60" s="35"/>
      <c r="AC60" s="35">
        <v>8.4065000000000001E-2</v>
      </c>
      <c r="AD60" s="35">
        <f>AC60</f>
        <v>8.4065000000000001E-2</v>
      </c>
      <c r="AE60" s="35"/>
      <c r="AF60" s="31">
        <v>45352</v>
      </c>
    </row>
    <row r="61" spans="1:32" x14ac:dyDescent="0.25">
      <c r="A61" t="s">
        <v>74</v>
      </c>
      <c r="B61" s="35">
        <v>5.0805999999999997E-2</v>
      </c>
      <c r="C61" s="35">
        <f>-LN((C86-$B73/2*100*EXP(-C$60*$C$72))/(100+100*$B73/2))/$C73</f>
        <v>5.0764376490784587E-2</v>
      </c>
      <c r="D61" s="35">
        <f>C61</f>
        <v>5.0764376490784587E-2</v>
      </c>
      <c r="E61" s="35">
        <v>5.0673000000000003E-2</v>
      </c>
      <c r="F61" s="35">
        <f>-LN((F86-$B73/2*100*EXP(-F$60*$C$72))/(100+100*$B73/2))/$C73</f>
        <v>5.0415084265139659E-2</v>
      </c>
      <c r="G61" s="35">
        <f>F61</f>
        <v>5.0415084265139659E-2</v>
      </c>
      <c r="H61" s="35">
        <v>5.0777999999999997E-2</v>
      </c>
      <c r="I61" s="35">
        <f>-LN((I86-$B73/2*100*EXP(-I$60*$C$72))/(100+100*$B73/2))/$C73</f>
        <v>5.0302723224196287E-2</v>
      </c>
      <c r="J61" s="35">
        <f>I61</f>
        <v>5.0302723224196287E-2</v>
      </c>
      <c r="K61" s="35">
        <v>5.1011000000000001E-2</v>
      </c>
      <c r="L61" s="35">
        <f>-LN((L86-$B73/2*100*EXP(-L$60*$C$72))/(100+100*$B73/2))/$C73</f>
        <v>5.03168029555639E-2</v>
      </c>
      <c r="M61" s="35">
        <f>L61</f>
        <v>5.03168029555639E-2</v>
      </c>
      <c r="N61" s="35">
        <v>5.0573E-2</v>
      </c>
      <c r="O61" s="35">
        <f>-LN((O86-$B73/2*100*EXP(-O$60*$C$72))/(100+100*$B73/2))/$C73</f>
        <v>4.9667389866817922E-2</v>
      </c>
      <c r="P61" s="35">
        <f>O61</f>
        <v>4.9667389866817922E-2</v>
      </c>
      <c r="Q61" s="35">
        <v>5.0601E-2</v>
      </c>
      <c r="R61" s="35">
        <f>-LN((R86-$B73/2*100*EXP(-R$60*$C$72))/(100+100*$B73/2))/$C73</f>
        <v>4.9044184353117276E-2</v>
      </c>
      <c r="S61" s="35">
        <f>R61</f>
        <v>4.9044184353117276E-2</v>
      </c>
      <c r="T61" s="35">
        <v>5.2095000000000002E-2</v>
      </c>
      <c r="U61" s="35">
        <f>-LN((U86-$B73/2*100*EXP(-U$60*$C$72))/(100+100*$B73/2))/$C73</f>
        <v>5.0271137412803202E-2</v>
      </c>
      <c r="V61" s="35">
        <f>U61</f>
        <v>5.0271137412803202E-2</v>
      </c>
      <c r="W61" s="35">
        <v>5.2275000000000002E-2</v>
      </c>
      <c r="X61" s="35">
        <f>-LN((X86-$B73/2*100*EXP(-X$60*$C$72))/(100+100*$B73/2))/$C73</f>
        <v>5.0220561328410879E-2</v>
      </c>
      <c r="Y61" s="35">
        <f>X61</f>
        <v>5.0220561328410879E-2</v>
      </c>
      <c r="Z61" s="35">
        <v>5.2076999999999998E-2</v>
      </c>
      <c r="AA61" s="35">
        <f>-LN((AA86-$B73/2*100*EXP(-AA$60*$C$72))/(100+100*$B73/2))/$C73</f>
        <v>4.980988070895262E-2</v>
      </c>
      <c r="AB61" s="35">
        <f>AA61</f>
        <v>4.980988070895262E-2</v>
      </c>
      <c r="AC61" s="35">
        <v>5.2143000000000002E-2</v>
      </c>
      <c r="AD61" s="35">
        <f>-LN((AD86-$B73/2*100*EXP(-AD$60*$C$72))/(100+100*$B73/2))/$C73</f>
        <v>4.9649985629255926E-2</v>
      </c>
      <c r="AE61" s="35">
        <f>AD61</f>
        <v>4.9649985629255926E-2</v>
      </c>
      <c r="AF61" s="31">
        <v>45536</v>
      </c>
    </row>
    <row r="62" spans="1:32" x14ac:dyDescent="0.25">
      <c r="A62" t="s">
        <v>75</v>
      </c>
      <c r="B62" s="35">
        <v>4.6072000000000002E-2</v>
      </c>
      <c r="C62" s="35">
        <f>-LN((C87-$B74/2*100*EXP(-C$60*$C$72)-$B74/2*100*EXP(-C61*$C73))/(100+100*$B74/2))/$C74</f>
        <v>4.6031063643872251E-2</v>
      </c>
      <c r="D62" s="35">
        <f>((1+C62^$C74)/((1+$C$61)^$C$73))^(1/($C74-$C$73))-1</f>
        <v>-6.310029659425842E-3</v>
      </c>
      <c r="E62" s="35">
        <v>4.5967000000000001E-2</v>
      </c>
      <c r="F62" s="35">
        <f>-LN((F87-$B74/2*100*EXP(-F$60*$C$72)-$B74/2*100*EXP(-F61*$C73))/(100+100*$B74/2))/$C74</f>
        <v>4.5814996684284362E-2</v>
      </c>
      <c r="G62" s="35">
        <f>((1+F62^$C74)/((1+$C$61)^$C$73))^(1/($C74-$C$73))-1</f>
        <v>-6.617938395320988E-3</v>
      </c>
      <c r="H62" s="35">
        <v>4.5421999999999997E-2</v>
      </c>
      <c r="I62" s="35">
        <f>-LN((I87-$B74/2*100*EXP(-I$60*$C$72)-$B74/2*100*EXP(-I61*$C73))/(100+100*$B74/2))/$C74</f>
        <v>4.5159370222319944E-2</v>
      </c>
      <c r="J62" s="35">
        <f>((1+I62^$C74)/((1+$C$61)^$C$73))^(1/($C74-$C$73))-1</f>
        <v>-7.5506590544531793E-3</v>
      </c>
      <c r="K62" s="35">
        <v>4.5296999999999997E-2</v>
      </c>
      <c r="L62" s="35">
        <f>-LN((L87-$B74/2*100*EXP(-L$60*$C$72)-$B74/2*100*EXP(-L61*$C73))/(100+100*$B74/2))/$C74</f>
        <v>4.4923976794709795E-2</v>
      </c>
      <c r="M62" s="35">
        <f>((1+L62^$C74)/((1+$C$61)^$C$73))^(1/($C74-$C$73))-1</f>
        <v>-7.8849537278726789E-3</v>
      </c>
      <c r="N62" s="35">
        <v>4.4610999999999998E-2</v>
      </c>
      <c r="O62" s="35">
        <f>-LN((O87-$B74/2*100*EXP(-O$60*$C$72)-$B74/2*100*EXP(-O61*$C73))/(100+100*$B74/2))/$C74</f>
        <v>4.4133913110778078E-2</v>
      </c>
      <c r="P62" s="35">
        <f>((1+O62^$C74)/((1+$C$61)^$C$73))^(1/($C74-$C$73))-1</f>
        <v>-9.0046858068340008E-3</v>
      </c>
      <c r="Q62" s="35">
        <v>4.4393000000000002E-2</v>
      </c>
      <c r="R62" s="35">
        <f>-LN((R87-$B74/2*100*EXP(-R$60*$C$72)-$B74/2*100*EXP(-R61*$C73))/(100+100*$B74/2))/$C74</f>
        <v>4.3594102392899584E-2</v>
      </c>
      <c r="S62" s="35">
        <f>((1+R62^$C74)/((1+$C$61)^$C$73))^(1/($C74-$C$73))-1</f>
        <v>-9.7677079864654237E-3</v>
      </c>
      <c r="T62" s="35">
        <v>4.6108999999999997E-2</v>
      </c>
      <c r="U62" s="35">
        <f>-LN((U87-$B74/2*100*EXP(-U$60*$C$72)-$B74/2*100*EXP(-U61*$C73))/(100+100*$B74/2))/$C74</f>
        <v>4.5170147306413409E-2</v>
      </c>
      <c r="V62" s="35">
        <f>((1+U62^$C74)/((1+$C$61)^$C$73))^(1/($C74-$C$73))-1</f>
        <v>-7.5353465186610569E-3</v>
      </c>
      <c r="W62" s="35">
        <v>4.7063000000000001E-2</v>
      </c>
      <c r="X62" s="35">
        <f>-LN((X87-$B74/2*100*EXP(-X$60*$C$72)-$B74/2*100*EXP(-X61*$C73))/(100+100*$B74/2))/$C74</f>
        <v>4.5994695067099405E-2</v>
      </c>
      <c r="Y62" s="35">
        <f>((1+X62^$C74)/((1+$C$61)^$C$73))^(1/($C74-$C$73))-1</f>
        <v>-6.3618752084124708E-3</v>
      </c>
      <c r="Z62" s="35">
        <v>4.6724000000000002E-2</v>
      </c>
      <c r="AA62" s="35">
        <f>-LN((AA87-$B74/2*100*EXP(-AA$60*$C$72)-$B74/2*100*EXP(-AA61*$C73))/(100+100*$B74/2))/$C74</f>
        <v>4.5551051259189512E-2</v>
      </c>
      <c r="AB62" s="35">
        <f>((1+AA62^$C74)/((1+$C$61)^$C$73))^(1/($C74-$C$73))-1</f>
        <v>-6.9937255913941065E-3</v>
      </c>
      <c r="AC62" s="35">
        <v>4.7151999999999999E-2</v>
      </c>
      <c r="AD62" s="35">
        <f>-LN((AD87-$B74/2*100*EXP(-AD$60*$C$72)-$B74/2*100*EXP(-AD61*$C73))/(100+100*$B74/2))/$C74</f>
        <v>4.5855460722122592E-2</v>
      </c>
      <c r="AE62" s="35">
        <f>((1+AD62^$C74)/((1+$C$61)^$C$73))^(1/($C74-$C$73))-1</f>
        <v>-6.5602943226902299E-3</v>
      </c>
      <c r="AF62" s="31">
        <v>45717</v>
      </c>
    </row>
    <row r="63" spans="1:32" x14ac:dyDescent="0.25">
      <c r="A63" t="s">
        <v>76</v>
      </c>
      <c r="B63" s="35">
        <v>4.0981999999999998E-2</v>
      </c>
      <c r="C63" s="35">
        <f>-LN((C88-$B75/2*100*EXP(-C$60*$C$72)-$B75/2*100*EXP(-C$61*$C$73)-$B75/2*100*EXP(-C$62*$C$74))/(100+100*$B75/2))/$C75</f>
        <v>4.0954817883704468E-2</v>
      </c>
      <c r="D63" s="35">
        <f t="shared" ref="D63:D69" si="20">((1+C63^$C75)/((1+$C$61)^$C$73))^(1/($C75-$C$73))-1</f>
        <v>-2.6660605722220398E-2</v>
      </c>
      <c r="E63" s="35">
        <v>4.0851999999999999E-2</v>
      </c>
      <c r="F63" s="35">
        <f>-LN((F88-$B75/2*100*EXP(-F$60*$C$72)-$B75/2*100*EXP(-F$61*$C$73)-$B75/2*100*EXP(-F$62*$C$74))/(100+100*$B75/2))/$C75</f>
        <v>4.0756910858164429E-2</v>
      </c>
      <c r="G63" s="35">
        <f t="shared" ref="G63:G69" si="21">((1+F63^$C75)/((1+$C$61)^$C$73))^(1/($C75-$C$73))-1</f>
        <v>-2.670023969050983E-2</v>
      </c>
      <c r="H63" s="35">
        <v>4.0850999999999998E-2</v>
      </c>
      <c r="I63" s="35">
        <f>-LN((I88-$B75/2*100*EXP(-I$60*$C$72)-$B75/2*100*EXP(-I$61*$C$73)-$B75/2*100*EXP(-I$62*$C$74))/(100+100*$B75/2))/$C75</f>
        <v>4.0688937884861262E-2</v>
      </c>
      <c r="J63" s="35">
        <f t="shared" ref="J63:J69" si="22">((1+I63^$C75)/((1+$C$61)^$C$73))^(1/($C75-$C$73))-1</f>
        <v>-2.6713823564012196E-2</v>
      </c>
      <c r="K63" s="35">
        <v>4.0591000000000002E-2</v>
      </c>
      <c r="L63" s="35">
        <f>-LN((L88-$B75/2*100*EXP(-L$60*$C$72)-$B75/2*100*EXP(-L$61*$C$73)-$B75/2*100*EXP(-L$62*$C$74))/(100+100*$B75/2))/$C75</f>
        <v>4.0361489822565939E-2</v>
      </c>
      <c r="M63" s="35">
        <f t="shared" ref="M63:M69" si="23">((1+L63^$C75)/((1+$C$61)^$C$73))^(1/($C75-$C$73))-1</f>
        <v>-2.6779055025457188E-2</v>
      </c>
      <c r="N63" s="35">
        <v>4.0266000000000003E-2</v>
      </c>
      <c r="O63" s="35">
        <f>-LN((O88-$B75/2*100*EXP(-O$60*$C$72)-$B75/2*100*EXP(-O$61*$C$73)-$B75/2*100*EXP(-O$62*$C$74))/(100+100*$B75/2))/$C75</f>
        <v>3.9971223195594367E-2</v>
      </c>
      <c r="P63" s="35">
        <f t="shared" ref="P63:P69" si="24">((1+O63^$C75)/((1+$C$61)^$C$73))^(1/($C75-$C$73))-1</f>
        <v>-2.6856352936011629E-2</v>
      </c>
      <c r="Q63" s="35">
        <v>4.0455999999999999E-2</v>
      </c>
      <c r="R63" s="35">
        <f>-LN((R88-$B75/2*100*EXP(-R$60*$C$72)-$B75/2*100*EXP(-R$61*$C$73)-$B75/2*100*EXP(-R$62*$C$74))/(100+100*$B75/2))/$C75</f>
        <v>3.9958842477196811E-2</v>
      </c>
      <c r="S63" s="35">
        <f t="shared" ref="S63:S69" si="25">((1+R63^$C75)/((1+$C$61)^$C$73))^(1/($C75-$C$73))-1</f>
        <v>-2.6858797129578615E-2</v>
      </c>
      <c r="T63" s="35">
        <v>4.0978000000000001E-2</v>
      </c>
      <c r="U63" s="35">
        <f>-LN((U88-$B75/2*100*EXP(-U$60*$C$72)-$B75/2*100*EXP(-U$61*$C$73)-$B75/2*100*EXP(-U$62*$C$74))/(100+100*$B75/2))/$C75</f>
        <v>4.0402277416527639E-2</v>
      </c>
      <c r="V63" s="35">
        <f t="shared" ref="V63:V69" si="26">((1+U63^$C75)/((1+$C$61)^$C$73))^(1/($C75-$C$73))-1</f>
        <v>-2.6770948329087219E-2</v>
      </c>
      <c r="W63" s="35">
        <v>4.2155999999999999E-2</v>
      </c>
      <c r="X63" s="35">
        <f>-LN((X88-$B75/2*100*EXP(-X$60*$C$72)-$B75/2*100*EXP(-X$61*$C$73)-$B75/2*100*EXP(-X$62*$C$74))/(100+100*$B75/2))/$C75</f>
        <v>4.1496127744051661E-2</v>
      </c>
      <c r="Y63" s="35">
        <f t="shared" ref="Y63:Y69" si="27">((1+X63^$C75)/((1+$C$61)^$C$73))^(1/($C75-$C$73))-1</f>
        <v>-2.6551564352343515E-2</v>
      </c>
      <c r="Z63" s="35">
        <v>4.2289E-2</v>
      </c>
      <c r="AA63" s="35">
        <f>-LN((AA88-$B75/2*100*EXP(-AA$60*$C$72)-$B75/2*100*EXP(-AA$61*$C$73)-$B75/2*100*EXP(-AA$62*$C$74))/(100+100*$B75/2))/$C75</f>
        <v>4.155776389232356E-2</v>
      </c>
      <c r="AB63" s="35">
        <f t="shared" ref="AB63:AB69" si="28">((1+AA63^$C75)/((1+$C$61)^$C$73))^(1/($C75-$C$73))-1</f>
        <v>-2.6539089477108591E-2</v>
      </c>
      <c r="AC63" s="35">
        <v>4.2487999999999998E-2</v>
      </c>
      <c r="AD63" s="35">
        <f>-LN((AD88-$B75/2*100*EXP(-AD$60*$C$72)-$B75/2*100*EXP(-AD$61*$C$73)-$B75/2*100*EXP(-AD$62*$C$74))/(100+100*$B75/2))/$C75</f>
        <v>4.1682351553015397E-2</v>
      </c>
      <c r="AE63" s="35">
        <f t="shared" ref="AE63:AE69" si="29">((1+AD63^$C75)/((1+$C$61)^$C$73))^(1/($C75-$C$73))-1</f>
        <v>-2.6513836807108282E-2</v>
      </c>
      <c r="AF63" s="31">
        <v>45901</v>
      </c>
    </row>
    <row r="64" spans="1:32" x14ac:dyDescent="0.25">
      <c r="A64" t="s">
        <v>77</v>
      </c>
      <c r="B64" s="35">
        <v>3.7315000000000001E-2</v>
      </c>
      <c r="C64" s="35">
        <f>-LN((C89-$B76/2*100*EXP(-C$60*$C$72)-$B76/2*100*EXP(-C$61*$C$73)-$B76/2*100*EXP(-C$62*$C$74)-$B76/2*100*EXP(-C$63*$C$75))/(100+100*$B76/2))/$C76</f>
        <v>3.7296768630003974E-2</v>
      </c>
      <c r="D64" s="35">
        <f t="shared" si="20"/>
        <v>-2.0700198236768608E-2</v>
      </c>
      <c r="E64" s="35">
        <v>3.7371000000000001E-2</v>
      </c>
      <c r="F64" s="35">
        <f>-LN((F89-$B76/2*100*EXP(-F$60*$C$72)-$B76/2*100*EXP(-F$61*$C$73)-$B76/2*100*EXP(-F$62*$C$74)-$B76/2*100*EXP(-F$63*$C$75))/(100+100*$B76/2))/$C76</f>
        <v>3.7305556897271608E-2</v>
      </c>
      <c r="G64" s="35">
        <f t="shared" si="21"/>
        <v>-2.0699912910295604E-2</v>
      </c>
      <c r="H64" s="35">
        <v>3.7497999999999997E-2</v>
      </c>
      <c r="I64" s="35">
        <f>-LN((I89-$B76/2*100*EXP(-I$60*$C$72)-$B76/2*100*EXP(-I$61*$C$73)-$B76/2*100*EXP(-I$62*$C$74)-$B76/2*100*EXP(-I$63*$C$75))/(100+100*$B76/2))/$C76</f>
        <v>3.7385047358817321E-2</v>
      </c>
      <c r="J64" s="35">
        <f t="shared" si="22"/>
        <v>-2.06973286175135E-2</v>
      </c>
      <c r="K64" s="35">
        <v>3.7484000000000003E-2</v>
      </c>
      <c r="L64" s="35">
        <f>-LN((L89-$B76/2*100*EXP(-L$60*$C$72)-$B76/2*100*EXP(-L$61*$C$73)-$B76/2*100*EXP(-L$62*$C$74)-$B76/2*100*EXP(-L$63*$C$75))/(100+100*$B76/2))/$C76</f>
        <v>3.7323221584607359E-2</v>
      </c>
      <c r="M64" s="35">
        <f t="shared" si="23"/>
        <v>-2.0699339162542851E-2</v>
      </c>
      <c r="N64" s="35">
        <v>3.6686999999999997E-2</v>
      </c>
      <c r="O64" s="35">
        <f>-LN((O89-$B76/2*100*EXP(-O$60*$C$72)-$B76/2*100*EXP(-O$61*$C$73)-$B76/2*100*EXP(-O$62*$C$74)-$B76/2*100*EXP(-O$63*$C$75))/(100+100*$B76/2))/$C76</f>
        <v>3.6481051439571505E-2</v>
      </c>
      <c r="P64" s="35">
        <f t="shared" si="24"/>
        <v>-2.072634725675182E-2</v>
      </c>
      <c r="Q64" s="35">
        <v>3.6900000000000002E-2</v>
      </c>
      <c r="R64" s="35">
        <f>-LN((R89-$B76/2*100*EXP(-R$60*$C$72)-$B76/2*100*EXP(-R$61*$C$73)-$B76/2*100*EXP(-R$62*$C$74)-$B76/2*100*EXP(-R$63*$C$75))/(100+100*$B76/2))/$C76</f>
        <v>3.655176778671352E-2</v>
      </c>
      <c r="S64" s="35">
        <f t="shared" si="25"/>
        <v>-2.0724106529443898E-2</v>
      </c>
      <c r="T64" s="35">
        <v>3.8023000000000001E-2</v>
      </c>
      <c r="U64" s="35">
        <f>-LN((U89-$B76/2*100*EXP(-U$60*$C$72)-$B76/2*100*EXP(-U$61*$C$73)-$B76/2*100*EXP(-U$62*$C$74)-$B76/2*100*EXP(-U$63*$C$75))/(100+100*$B76/2))/$C76</f>
        <v>3.7616594441686482E-2</v>
      </c>
      <c r="V64" s="35">
        <f t="shared" si="26"/>
        <v>-2.0689764959940682E-2</v>
      </c>
      <c r="W64" s="35">
        <v>3.9224000000000002E-2</v>
      </c>
      <c r="X64" s="35">
        <f>-LN((X89-$B76/2*100*EXP(-X$60*$C$72)-$B76/2*100*EXP(-X$61*$C$73)-$B76/2*100*EXP(-X$62*$C$74)-$B76/2*100*EXP(-X$63*$C$75))/(100+100*$B76/2))/$C76</f>
        <v>3.875514856292199E-2</v>
      </c>
      <c r="Y64" s="35">
        <f t="shared" si="27"/>
        <v>-2.0651794373371835E-2</v>
      </c>
      <c r="Z64" s="35">
        <v>3.9396E-2</v>
      </c>
      <c r="AA64" s="35">
        <f>-LN((AA89-$B76/2*100*EXP(-AA$60*$C$72)-$B76/2*100*EXP(-AA$61*$C$73)-$B76/2*100*EXP(-AA$62*$C$74)-$B76/2*100*EXP(-AA$63*$C$75))/(100+100*$B76/2))/$C76</f>
        <v>3.8875300341550081E-2</v>
      </c>
      <c r="AB64" s="35">
        <f t="shared" si="28"/>
        <v>-2.0647711679409597E-2</v>
      </c>
      <c r="AC64" s="35">
        <v>3.9449999999999999E-2</v>
      </c>
      <c r="AD64" s="35">
        <f>-LN((AD89-$B76/2*100*EXP(-AD$60*$C$72)-$B76/2*100*EXP(-AD$61*$C$73)-$B76/2*100*EXP(-AD$62*$C$74)-$B76/2*100*EXP(-AD$63*$C$75))/(100+100*$B76/2))/$C76</f>
        <v>3.8878301866519784E-2</v>
      </c>
      <c r="AE64" s="35">
        <f t="shared" si="29"/>
        <v>-2.0647609503978703E-2</v>
      </c>
      <c r="AF64" s="31">
        <v>46082</v>
      </c>
    </row>
    <row r="65" spans="1:32" x14ac:dyDescent="0.25">
      <c r="A65" t="s">
        <v>78</v>
      </c>
      <c r="B65" s="35">
        <v>3.6492999999999998E-2</v>
      </c>
      <c r="C65" s="35">
        <f>-LN((C90-$B77/2*100*EXP(-C$60*$C$72)-$B77/2*100*EXP(-C$61*$C$73)-$B77/2*100*EXP(-C$62*$C$74)-$B77/2*100*EXP(-C$63*$C$75)-$B77/2*100*EXP(-C$64*$C$76))/(100+100*$B77/2))/$C77</f>
        <v>3.6423951143865124E-2</v>
      </c>
      <c r="D65" s="35">
        <f t="shared" si="20"/>
        <v>-1.5871848692686763E-2</v>
      </c>
      <c r="E65" s="35">
        <v>3.6608000000000002E-2</v>
      </c>
      <c r="F65" s="35">
        <f>-LN((F90-$B77/2*100*EXP(-F$60*$C$72)-$B77/2*100*EXP(-F$61*$C$73)-$B77/2*100*EXP(-F$62*$C$74)-$B77/2*100*EXP(-F$63*$C$75)-$B77/2*100*EXP(-F$64*$C$76))/(100+100*$B77/2))/$C77</f>
        <v>3.6502396009944219E-2</v>
      </c>
      <c r="G65" s="35">
        <f t="shared" si="21"/>
        <v>-1.5871414484872504E-2</v>
      </c>
      <c r="H65" s="35">
        <v>3.619E-2</v>
      </c>
      <c r="I65" s="35">
        <f>-LN((I90-$B77/2*100*EXP(-I$60*$C$72)-$B77/2*100*EXP(-I$61*$C$73)-$B77/2*100*EXP(-I$62*$C$74)-$B77/2*100*EXP(-I$63*$C$75)-$B77/2*100*EXP(-I$64*$C$76))/(100+100*$B77/2))/$C77</f>
        <v>3.6043271805703214E-2</v>
      </c>
      <c r="J65" s="35">
        <f t="shared" si="22"/>
        <v>-1.5873934005491197E-2</v>
      </c>
      <c r="K65" s="35">
        <v>3.6304000000000003E-2</v>
      </c>
      <c r="L65" s="35">
        <f>-LN((L90-$B77/2*100*EXP(-L$60*$C$72)-$B77/2*100*EXP(-L$61*$C$73)-$B77/2*100*EXP(-L$62*$C$74)-$B77/2*100*EXP(-L$63*$C$75)-$B77/2*100*EXP(-L$64*$C$76))/(100+100*$B77/2))/$C77</f>
        <v>3.6121920866787068E-2</v>
      </c>
      <c r="M65" s="35">
        <f t="shared" si="23"/>
        <v>-1.5873506135166915E-2</v>
      </c>
      <c r="N65" s="35">
        <v>3.6049999999999999E-2</v>
      </c>
      <c r="O65" s="35">
        <f>-LN((O90-$B77/2*100*EXP(-O$60*$C$72)-$B77/2*100*EXP(-O$61*$C$73)-$B77/2*100*EXP(-O$62*$C$74)-$B77/2*100*EXP(-O$63*$C$75)-$B77/2*100*EXP(-O$64*$C$76))/(100+100*$B77/2))/$C77</f>
        <v>3.583417773896435E-2</v>
      </c>
      <c r="P65" s="35">
        <f t="shared" si="24"/>
        <v>-1.5875064060244415E-2</v>
      </c>
      <c r="Q65" s="35">
        <v>3.6270999999999998E-2</v>
      </c>
      <c r="R65" s="35">
        <f>-LN((R90-$B77/2*100*EXP(-R$60*$C$72)-$B77/2*100*EXP(-R$61*$C$73)-$B77/2*100*EXP(-R$62*$C$74)-$B77/2*100*EXP(-R$63*$C$75)-$B77/2*100*EXP(-R$64*$C$76))/(100+100*$B77/2))/$C77</f>
        <v>3.5942012002502521E-2</v>
      </c>
      <c r="S65" s="35">
        <f t="shared" si="25"/>
        <v>-1.5874482620939601E-2</v>
      </c>
      <c r="T65" s="35">
        <v>3.7005000000000003E-2</v>
      </c>
      <c r="U65" s="35">
        <f>-LN((U90-$B77/2*100*EXP(-U$60*$C$72)-$B77/2*100*EXP(-U$61*$C$73)-$B77/2*100*EXP(-U$62*$C$74)-$B77/2*100*EXP(-U$63*$C$75)-$B77/2*100*EXP(-U$64*$C$76))/(100+100*$B77/2))/$C77</f>
        <v>3.6627712995486859E-2</v>
      </c>
      <c r="V65" s="35">
        <f t="shared" si="26"/>
        <v>-1.5870717631330966E-2</v>
      </c>
      <c r="W65" s="35">
        <v>3.8197000000000002E-2</v>
      </c>
      <c r="X65" s="35">
        <f>-LN((X90-$B77/2*100*EXP(-X$60*$C$72)-$B77/2*100*EXP(-X$61*$C$73)-$B77/2*100*EXP(-X$62*$C$74)-$B77/2*100*EXP(-X$63*$C$75)-$B77/2*100*EXP(-X$64*$C$76))/(100+100*$B77/2))/$C77</f>
        <v>3.7772216874831573E-2</v>
      </c>
      <c r="Y65" s="35">
        <f t="shared" si="27"/>
        <v>-1.5864169820239749E-2</v>
      </c>
      <c r="Z65" s="35">
        <v>3.8398000000000002E-2</v>
      </c>
      <c r="AA65" s="35">
        <f>-LN((AA90-$B77/2*100*EXP(-AA$60*$C$72)-$B77/2*100*EXP(-AA$61*$C$73)-$B77/2*100*EXP(-AA$62*$C$74)-$B77/2*100*EXP(-AA$63*$C$75)-$B77/2*100*EXP(-AA$64*$C$76))/(100+100*$B77/2))/$C77</f>
        <v>3.7933582824550366E-2</v>
      </c>
      <c r="AB65" s="35">
        <f t="shared" si="28"/>
        <v>-1.586321979666816E-2</v>
      </c>
      <c r="AC65" s="35">
        <v>3.8474000000000001E-2</v>
      </c>
      <c r="AD65" s="35">
        <f>-LN((AD90-$B77/2*100*EXP(-AD$60*$C$72)-$B77/2*100*EXP(-AD$61*$C$73)-$B77/2*100*EXP(-AD$62*$C$74)-$B77/2*100*EXP(-AD$63*$C$75)-$B77/2*100*EXP(-AD$64*$C$76))/(100+100*$B77/2))/$C77</f>
        <v>3.7968333257867581E-2</v>
      </c>
      <c r="AE65" s="35">
        <f t="shared" si="29"/>
        <v>-1.586301433289139E-2</v>
      </c>
      <c r="AF65" s="31">
        <v>46266</v>
      </c>
    </row>
    <row r="66" spans="1:32" x14ac:dyDescent="0.25">
      <c r="A66" t="s">
        <v>79</v>
      </c>
      <c r="B66" s="35">
        <v>3.5714000000000003E-2</v>
      </c>
      <c r="C66" s="35">
        <f>-LN((C91-$B78/2*100*EXP(-C$60*$C$72)-$B78/2*100*EXP(-C$61*$C$73)-$B78/2*100*EXP(-C$62*$C$74)-$B78/2*100*EXP(-C$63*$C$75)-$B78/2*100*EXP(-C$64*$C$76)-$B78/2*100*EXP(-C$65*$C$77))/(100+100*$B78/2))/$C78</f>
        <v>3.5626715304246985E-2</v>
      </c>
      <c r="D66" s="35">
        <f t="shared" si="20"/>
        <v>-1.278861584728419E-2</v>
      </c>
      <c r="E66" s="35">
        <v>3.5673999999999997E-2</v>
      </c>
      <c r="F66" s="35">
        <f>-LN((F91-$B78/2*100*EXP(-F$60*$C$72)-$B78/2*100*EXP(-F$61*$C$73)-$B78/2*100*EXP(-F$62*$C$74)-$B78/2*100*EXP(-F$63*$C$75)-$B78/2*100*EXP(-F$64*$C$76)-$B78/2*100*EXP(-F$65*$C$77))/(100+100*$B78/2))/$C78</f>
        <v>3.5554571546146288E-2</v>
      </c>
      <c r="G66" s="35">
        <f t="shared" si="21"/>
        <v>-1.278868588601012E-2</v>
      </c>
      <c r="H66" s="35">
        <v>3.5894000000000002E-2</v>
      </c>
      <c r="I66" s="35">
        <f>-LN((I91-$B78/2*100*EXP(-I$60*$C$72)-$B78/2*100*EXP(-I$61*$C$73)-$B78/2*100*EXP(-I$62*$C$74)-$B78/2*100*EXP(-I$63*$C$75)-$B78/2*100*EXP(-I$64*$C$76)-$B78/2*100*EXP(-I$65*$C$77))/(100+100*$B78/2))/$C78</f>
        <v>3.5750341137688893E-2</v>
      </c>
      <c r="J66" s="35">
        <f t="shared" si="22"/>
        <v>-1.2788495119342991E-2</v>
      </c>
      <c r="K66" s="35">
        <v>3.6125999999999998E-2</v>
      </c>
      <c r="L66" s="35">
        <f>-LN((L91-$B78/2*100*EXP(-L$60*$C$72)-$B78/2*100*EXP(-L$61*$C$73)-$B78/2*100*EXP(-L$62*$C$74)-$B78/2*100*EXP(-L$63*$C$75)-$B78/2*100*EXP(-L$64*$C$76)-$B78/2*100*EXP(-L$65*$C$77))/(100+100*$B78/2))/$C78</f>
        <v>3.5954317813971536E-2</v>
      </c>
      <c r="M66" s="35">
        <f t="shared" si="23"/>
        <v>-1.2788293957257224E-2</v>
      </c>
      <c r="N66" s="35">
        <v>3.5173000000000003E-2</v>
      </c>
      <c r="O66" s="35">
        <f>-LN((O91-$B78/2*100*EXP(-O$60*$C$72)-$B78/2*100*EXP(-O$61*$C$73)-$B78/2*100*EXP(-O$62*$C$74)-$B78/2*100*EXP(-O$63*$C$75)-$B78/2*100*EXP(-O$64*$C$76)-$B78/2*100*EXP(-O$65*$C$77))/(100+100*$B78/2))/$C78</f>
        <v>3.4964771039772191E-2</v>
      </c>
      <c r="P66" s="35">
        <f t="shared" si="24"/>
        <v>-1.2789247131336223E-2</v>
      </c>
      <c r="Q66" s="35">
        <v>3.5159000000000003E-2</v>
      </c>
      <c r="R66" s="35">
        <f>-LN((R91-$B78/2*100*EXP(-R$60*$C$72)-$B78/2*100*EXP(-R$61*$C$73)-$B78/2*100*EXP(-R$62*$C$74)-$B78/2*100*EXP(-R$63*$C$75)-$B78/2*100*EXP(-R$64*$C$76)-$B78/2*100*EXP(-R$65*$C$77))/(100+100*$B78/2))/$C78</f>
        <v>3.4855351343535637E-2</v>
      </c>
      <c r="S66" s="35">
        <f t="shared" si="25"/>
        <v>-1.2789349048568321E-2</v>
      </c>
      <c r="T66" s="35">
        <v>3.6415999999999997E-2</v>
      </c>
      <c r="U66" s="35">
        <f>-LN((U91-$B78/2*100*EXP(-U$60*$C$72)-$B78/2*100*EXP(-U$61*$C$73)-$B78/2*100*EXP(-U$62*$C$74)-$B78/2*100*EXP(-U$63*$C$75)-$B78/2*100*EXP(-U$64*$C$76)-$B78/2*100*EXP(-U$65*$C$77))/(100+100*$B78/2))/$C78</f>
        <v>3.6076795693095944E-2</v>
      </c>
      <c r="V66" s="35">
        <f t="shared" si="26"/>
        <v>-1.2788171986924723E-2</v>
      </c>
      <c r="W66" s="35">
        <v>3.7443999999999998E-2</v>
      </c>
      <c r="X66" s="35">
        <f>-LN((X91-$B78/2*100*EXP(-X$60*$C$72)-$B78/2*100*EXP(-X$61*$C$73)-$B78/2*100*EXP(-X$62*$C$74)-$B78/2*100*EXP(-X$63*$C$75)-$B78/2*100*EXP(-X$64*$C$76)-$B78/2*100*EXP(-X$65*$C$77))/(100+100*$B78/2))/$C78</f>
        <v>3.706384968392263E-2</v>
      </c>
      <c r="Y66" s="35">
        <f t="shared" si="27"/>
        <v>-1.2787156182163528E-2</v>
      </c>
      <c r="Z66" s="35">
        <v>3.7834E-2</v>
      </c>
      <c r="AA66" s="35">
        <f>-LN((AA91-$B78/2*100*EXP(-AA$60*$C$72)-$B78/2*100*EXP(-AA$61*$C$73)-$B78/2*100*EXP(-AA$62*$C$74)-$B78/2*100*EXP(-AA$63*$C$75)-$B78/2*100*EXP(-AA$64*$C$76)-$B78/2*100*EXP(-AA$65*$C$77))/(100+100*$B78/2))/$C78</f>
        <v>3.7423843432335742E-2</v>
      </c>
      <c r="AB66" s="35">
        <f t="shared" si="28"/>
        <v>-1.2786770936343506E-2</v>
      </c>
      <c r="AC66" s="35">
        <v>3.7824000000000003E-2</v>
      </c>
      <c r="AD66" s="35">
        <f>-LN((AD91-$B78/2*100*EXP(-AD$60*$C$72)-$B78/2*100*EXP(-AD$61*$C$73)-$B78/2*100*EXP(-AD$62*$C$74)-$B78/2*100*EXP(-AD$63*$C$75)-$B78/2*100*EXP(-AD$64*$C$76)-$B78/2*100*EXP(-AD$65*$C$77))/(100+100*$B78/2))/$C78</f>
        <v>3.7377312171457733E-2</v>
      </c>
      <c r="AE66" s="35">
        <f t="shared" si="29"/>
        <v>-1.2786821181706931E-2</v>
      </c>
      <c r="AF66" s="31">
        <v>46447</v>
      </c>
    </row>
    <row r="67" spans="1:32" x14ac:dyDescent="0.25">
      <c r="A67" t="s">
        <v>80</v>
      </c>
      <c r="B67" s="35">
        <v>3.5721000000000003E-2</v>
      </c>
      <c r="C67" s="35">
        <f>-LN((C92-$B79/2*100*EXP(-C$60*$C$72)-$B79/2*100*EXP(-C$61*$C$73)-$B79/2*100*EXP(-C$62*$C$74)-$B79/2*100*EXP(-C$63*$C$75)-$B79/2*100*EXP(-C$64*$C$76)-$B79/2*100*EXP(-C$65*$C$77)-$B79/2*100*EXP(-C$66*$C$78))/(100+100*$B79/2))/$C79</f>
        <v>3.5555647675094088E-2</v>
      </c>
      <c r="D67" s="35">
        <f t="shared" si="20"/>
        <v>-1.0658641015903525E-2</v>
      </c>
      <c r="E67" s="35">
        <v>3.5706000000000002E-2</v>
      </c>
      <c r="F67" s="35">
        <f>-LN((F92-$B79/2*100*EXP(-F$60*$C$72)-$B79/2*100*EXP(-F$61*$C$73)-$B79/2*100*EXP(-F$62*$C$74)-$B79/2*100*EXP(-F$63*$C$75)-$B79/2*100*EXP(-F$64*$C$76)-$B79/2*100*EXP(-F$65*$C$77)-$B79/2*100*EXP(-F$66*$C$78))/(100+100*$B79/2))/$C79</f>
        <v>3.5513083918073299E-2</v>
      </c>
      <c r="G67" s="35">
        <f t="shared" si="21"/>
        <v>-1.0658648423639949E-2</v>
      </c>
      <c r="H67" s="35">
        <v>3.5687999999999998E-2</v>
      </c>
      <c r="I67" s="35">
        <f>-LN((I92-$B79/2*100*EXP(-I$60*$C$72)-$B79/2*100*EXP(-I$61*$C$73)-$B79/2*100*EXP(-I$62*$C$74)-$B79/2*100*EXP(-I$63*$C$75)-$B79/2*100*EXP(-I$64*$C$76)-$B79/2*100*EXP(-I$65*$C$77)-$B79/2*100*EXP(-I$66*$C$78))/(100+100*$B79/2))/$C79</f>
        <v>3.5469675653925066E-2</v>
      </c>
      <c r="J67" s="35">
        <f t="shared" si="22"/>
        <v>-1.0658655954165486E-2</v>
      </c>
      <c r="K67" s="35">
        <v>3.5950000000000003E-2</v>
      </c>
      <c r="L67" s="35">
        <f>-LN((L92-$B79/2*100*EXP(-L$60*$C$72)-$B79/2*100*EXP(-L$61*$C$73)-$B79/2*100*EXP(-L$62*$C$74)-$B79/2*100*EXP(-L$63*$C$75)-$B79/2*100*EXP(-L$64*$C$76)-$B79/2*100*EXP(-L$65*$C$77)-$B79/2*100*EXP(-L$66*$C$78))/(100+100*$B79/2))/$C79</f>
        <v>3.5713726425905916E-2</v>
      </c>
      <c r="M67" s="35">
        <f t="shared" si="23"/>
        <v>-1.0658613297752528E-2</v>
      </c>
      <c r="N67" s="35">
        <v>3.5318000000000002E-2</v>
      </c>
      <c r="O67" s="35">
        <f>-LN((O92-$B79/2*100*EXP(-O$60*$C$72)-$B79/2*100*EXP(-O$61*$C$73)-$B79/2*100*EXP(-O$62*$C$74)-$B79/2*100*EXP(-O$63*$C$75)-$B79/2*100*EXP(-O$64*$C$76)-$B79/2*100*EXP(-O$65*$C$77)-$B79/2*100*EXP(-O$66*$C$78))/(100+100*$B79/2))/$C79</f>
        <v>3.5054764992486442E-2</v>
      </c>
      <c r="P67" s="35">
        <f t="shared" si="24"/>
        <v>-1.0658726710479072E-2</v>
      </c>
      <c r="Q67" s="35">
        <v>3.5274E-2</v>
      </c>
      <c r="R67" s="35">
        <f>-LN((R92-$B79/2*100*EXP(-R$60*$C$72)-$B79/2*100*EXP(-R$61*$C$73)-$B79/2*100*EXP(-R$62*$C$74)-$B79/2*100*EXP(-R$63*$C$75)-$B79/2*100*EXP(-R$64*$C$76)-$B79/2*100*EXP(-R$65*$C$77)-$B79/2*100*EXP(-R$66*$C$78))/(100+100*$B79/2))/$C79</f>
        <v>3.4923808011121722E-2</v>
      </c>
      <c r="S67" s="35">
        <f t="shared" si="25"/>
        <v>-1.065874858754956E-2</v>
      </c>
      <c r="T67" s="35">
        <v>3.6271999999999999E-2</v>
      </c>
      <c r="U67" s="35">
        <f>-LN((U92-$B79/2*100*EXP(-U$60*$C$72)-$B79/2*100*EXP(-U$61*$C$73)-$B79/2*100*EXP(-U$62*$C$74)-$B79/2*100*EXP(-U$63*$C$75)-$B79/2*100*EXP(-U$64*$C$76)-$B79/2*100*EXP(-U$65*$C$77)-$B79/2*100*EXP(-U$66*$C$78))/(100+100*$B79/2))/$C79</f>
        <v>3.5885214507792806E-2</v>
      </c>
      <c r="V67" s="35">
        <f t="shared" si="26"/>
        <v>-1.0658582858551702E-2</v>
      </c>
      <c r="W67" s="35">
        <v>3.7328E-2</v>
      </c>
      <c r="X67" s="35">
        <f>-LN((X92-$B79/2*100*EXP(-X$60*$C$72)-$B79/2*100*EXP(-X$61*$C$73)-$B79/2*100*EXP(-X$62*$C$74)-$B79/2*100*EXP(-X$63*$C$75)-$B79/2*100*EXP(-X$64*$C$76)-$B79/2*100*EXP(-X$65*$C$77)-$B79/2*100*EXP(-X$66*$C$78))/(100+100*$B79/2))/$C79</f>
        <v>3.6906336471897255E-2</v>
      </c>
      <c r="Y67" s="35">
        <f t="shared" si="27"/>
        <v>-1.0658393474055061E-2</v>
      </c>
      <c r="Z67" s="35">
        <v>3.7753000000000002E-2</v>
      </c>
      <c r="AA67" s="35">
        <f>-LN((AA92-$B79/2*100*EXP(-AA$60*$C$72)-$B79/2*100*EXP(-AA$61*$C$73)-$B79/2*100*EXP(-AA$62*$C$74)-$B79/2*100*EXP(-AA$63*$C$75)-$B79/2*100*EXP(-AA$64*$C$76)-$B79/2*100*EXP(-AA$65*$C$77)-$B79/2*100*EXP(-AA$66*$C$78))/(100+100*$B79/2))/$C79</f>
        <v>3.7311675825204157E-2</v>
      </c>
      <c r="AB67" s="35">
        <f t="shared" si="28"/>
        <v>-1.0658314340258768E-2</v>
      </c>
      <c r="AC67" s="35">
        <v>3.7798999999999999E-2</v>
      </c>
      <c r="AD67" s="35">
        <f>-LN((AD92-$B79/2*100*EXP(-AD$60*$C$72)-$B79/2*100*EXP(-AD$61*$C$73)-$B79/2*100*EXP(-AD$62*$C$74)-$B79/2*100*EXP(-AD$63*$C$75)-$B79/2*100*EXP(-AD$64*$C$76)-$B79/2*100*EXP(-AD$65*$C$77)-$B79/2*100*EXP(-AD$66*$C$78))/(100+100*$B79/2))/$C79</f>
        <v>3.732584806227561E-2</v>
      </c>
      <c r="AE67" s="35">
        <f t="shared" si="29"/>
        <v>-1.0658311531868581E-2</v>
      </c>
      <c r="AF67" s="31">
        <v>46631</v>
      </c>
    </row>
    <row r="68" spans="1:32" x14ac:dyDescent="0.25">
      <c r="A68" t="s">
        <v>81</v>
      </c>
      <c r="B68" s="35">
        <v>3.4981999999999999E-2</v>
      </c>
      <c r="C68" s="35">
        <f>-LN((C93-$B80/2*100*EXP(-C$60*$C$72)-$B80/2*100*EXP(-C$61*$C$73)-$B80/2*100*EXP(-C$62*$C$74)-$B80/2*100*EXP(-C$63*$C$75)-$B80/2*100*EXP(-C$64*$C$76)-$B80/2*100*EXP(-C$65*$C$77)-$B80/2*100*EXP(-C$66*$C$78)-$B80/2*100*EXP(-C$67*$C$79))/(100+100*$B80/2))/$C80</f>
        <v>3.4747955336031457E-2</v>
      </c>
      <c r="D68" s="35">
        <f t="shared" si="20"/>
        <v>-9.1477327375191209E-3</v>
      </c>
      <c r="E68" s="35">
        <v>3.5046000000000001E-2</v>
      </c>
      <c r="F68" s="35">
        <f>-LN((F93-$B80/2*100*EXP(-F$60*$C$72)-$B80/2*100*EXP(-F$61*$C$73)-$B80/2*100*EXP(-F$62*$C$74)-$B80/2*100*EXP(-F$63*$C$75)-$B80/2*100*EXP(-F$64*$C$76)-$B80/2*100*EXP(-F$65*$C$77)-$B80/2*100*EXP(-F$66*$C$78)-$B80/2*100*EXP(-F$67*$C$79))/(100+100*$B80/2))/$C80</f>
        <v>3.4793483669666316E-2</v>
      </c>
      <c r="G68" s="35">
        <f t="shared" si="21"/>
        <v>-9.1477313696451956E-3</v>
      </c>
      <c r="H68" s="35">
        <v>3.5164000000000001E-2</v>
      </c>
      <c r="I68" s="35">
        <f>-LN((I93-$B80/2*100*EXP(-I$60*$C$72)-$B80/2*100*EXP(-I$61*$C$73)-$B80/2*100*EXP(-I$62*$C$74)-$B80/2*100*EXP(-I$63*$C$75)-$B80/2*100*EXP(-I$64*$C$76)-$B80/2*100*EXP(-I$65*$C$77)-$B80/2*100*EXP(-I$66*$C$78)-$B80/2*100*EXP(-I$67*$C$79))/(100+100*$B80/2))/$C80</f>
        <v>3.489905695797222E-2</v>
      </c>
      <c r="J68" s="35">
        <f t="shared" si="22"/>
        <v>-9.1477281760006246E-3</v>
      </c>
      <c r="K68" s="35">
        <v>3.5463000000000001E-2</v>
      </c>
      <c r="L68" s="35">
        <f>-LN((L93-$B80/2*100*EXP(-L$60*$C$72)-$B80/2*100*EXP(-L$61*$C$73)-$B80/2*100*EXP(-L$62*$C$74)-$B80/2*100*EXP(-L$63*$C$75)-$B80/2*100*EXP(-L$64*$C$76)-$B80/2*100*EXP(-L$65*$C$77)-$B80/2*100*EXP(-L$66*$C$78)-$B80/2*100*EXP(-L$67*$C$79))/(100+100*$B80/2))/$C80</f>
        <v>3.5186510255305843E-2</v>
      </c>
      <c r="M68" s="35">
        <f t="shared" si="23"/>
        <v>-9.1477193249434041E-3</v>
      </c>
      <c r="N68" s="35">
        <v>3.4680000000000002E-2</v>
      </c>
      <c r="O68" s="35">
        <f>-LN((O93-$B80/2*100*EXP(-O$60*$C$72)-$B80/2*100*EXP(-O$61*$C$73)-$B80/2*100*EXP(-O$62*$C$74)-$B80/2*100*EXP(-O$63*$C$75)-$B80/2*100*EXP(-O$64*$C$76)-$B80/2*100*EXP(-O$65*$C$77)-$B80/2*100*EXP(-O$66*$C$78)-$B80/2*100*EXP(-O$67*$C$79))/(100+100*$B80/2))/$C80</f>
        <v>3.4370911054603534E-2</v>
      </c>
      <c r="P68" s="35">
        <f t="shared" si="24"/>
        <v>-9.147743850695278E-3</v>
      </c>
      <c r="Q68" s="35">
        <v>3.4624000000000002E-2</v>
      </c>
      <c r="R68" s="35">
        <f>-LN((R93-$B80/2*100*EXP(-R$60*$C$72)-$B80/2*100*EXP(-R$61*$C$73)-$B80/2*100*EXP(-R$62*$C$74)-$B80/2*100*EXP(-R$63*$C$75)-$B80/2*100*EXP(-R$64*$C$76)-$B80/2*100*EXP(-R$65*$C$77)-$B80/2*100*EXP(-R$66*$C$78)-$B80/2*100*EXP(-R$67*$C$79))/(100+100*$B80/2))/$C80</f>
        <v>3.4237590570868073E-2</v>
      </c>
      <c r="S68" s="35">
        <f t="shared" si="25"/>
        <v>-9.1477476895157617E-3</v>
      </c>
      <c r="T68" s="35">
        <v>3.5806999999999999E-2</v>
      </c>
      <c r="U68" s="35">
        <f>-LN((U93-$B80/2*100*EXP(-U$60*$C$72)-$B80/2*100*EXP(-U$61*$C$73)-$B80/2*100*EXP(-U$62*$C$74)-$B80/2*100*EXP(-U$63*$C$75)-$B80/2*100*EXP(-U$64*$C$76)-$B80/2*100*EXP(-U$65*$C$77)-$B80/2*100*EXP(-U$66*$C$78)-$B80/2*100*EXP(-U$67*$C$79))/(100+100*$B80/2))/$C80</f>
        <v>3.5398673751099084E-2</v>
      </c>
      <c r="V68" s="35">
        <f t="shared" si="26"/>
        <v>-9.1477126444893253E-3</v>
      </c>
      <c r="W68" s="35">
        <v>3.6823000000000002E-2</v>
      </c>
      <c r="X68" s="35">
        <f>-LN((X93-$B80/2*100*EXP(-X$60*$C$72)-$B80/2*100*EXP(-X$61*$C$73)-$B80/2*100*EXP(-X$62*$C$74)-$B80/2*100*EXP(-X$63*$C$75)-$B80/2*100*EXP(-X$64*$C$76)-$B80/2*100*EXP(-X$65*$C$77)-$B80/2*100*EXP(-X$66*$C$78)-$B80/2*100*EXP(-X$67*$C$79))/(100+100*$B80/2))/$C80</f>
        <v>3.6380585873534092E-2</v>
      </c>
      <c r="Y68" s="35">
        <f t="shared" si="27"/>
        <v>-9.1476800436197658E-3</v>
      </c>
      <c r="Z68" s="35">
        <v>3.7284999999999999E-2</v>
      </c>
      <c r="AA68" s="35">
        <f>-LN((AA93-$B80/2*100*EXP(-AA$60*$C$72)-$B80/2*100*EXP(-AA$61*$C$73)-$B80/2*100*EXP(-AA$62*$C$74)-$B80/2*100*EXP(-AA$63*$C$75)-$B80/2*100*EXP(-AA$64*$C$76)-$B80/2*100*EXP(-AA$65*$C$77)-$B80/2*100*EXP(-AA$66*$C$78)-$B80/2*100*EXP(-AA$67*$C$79))/(100+100*$B80/2))/$C80</f>
        <v>3.683102638500297E-2</v>
      </c>
      <c r="AB68" s="35">
        <f t="shared" si="28"/>
        <v>-9.1476641313024132E-3</v>
      </c>
      <c r="AC68" s="35">
        <v>3.7400999999999997E-2</v>
      </c>
      <c r="AD68" s="35">
        <f>-LN((AD93-$B80/2*100*EXP(-AD$60*$C$72)-$B80/2*100*EXP(-AD$61*$C$73)-$B80/2*100*EXP(-AD$62*$C$74)-$B80/2*100*EXP(-AD$63*$C$75)-$B80/2*100*EXP(-AD$64*$C$76)-$B80/2*100*EXP(-AD$65*$C$77)-$B80/2*100*EXP(-AD$66*$C$78)-$B80/2*100*EXP(-AD$67*$C$79))/(100+100*$B80/2))/$C80</f>
        <v>3.692293718685033E-2</v>
      </c>
      <c r="AE68" s="35">
        <f t="shared" si="29"/>
        <v>-9.1476608082654565E-3</v>
      </c>
      <c r="AF68" s="31">
        <v>46813</v>
      </c>
    </row>
    <row r="69" spans="1:32" x14ac:dyDescent="0.25">
      <c r="A69" t="s">
        <v>82</v>
      </c>
      <c r="B69" s="35">
        <v>3.4119999999999998E-2</v>
      </c>
      <c r="C69" s="35">
        <f>-LN((C94-$B81/2*100*EXP(-C$60*$C$72)-$B81/2*100*EXP(-C$61*$C$73)-$B81/2*100*EXP(-C$62*$C$74)-$B81/2*100*EXP(-C$63*$C$75)-$B81/2*100*EXP(-C$64*$C$76)-$B81/2*100*EXP(-C$65*$C$77)-$B81/2*100*EXP(-C$66*$C$78)-$B81/2*100*EXP(-C$67*$C$79)-$B81/2*100*EXP(-C$68*$C$80))/(100+100*$B81/2))/$C81</f>
        <v>3.386618229109005E-2</v>
      </c>
      <c r="D69" s="35">
        <f t="shared" si="20"/>
        <v>-8.0004625102960691E-3</v>
      </c>
      <c r="E69" s="35">
        <v>3.4178E-2</v>
      </c>
      <c r="F69" s="35">
        <f>-LN((F94-$B81/2*100*EXP(-F$60*$C$72)-$B81/2*100*EXP(-F$61*$C$73)-$B81/2*100*EXP(-F$62*$C$74)-$B81/2*100*EXP(-F$63*$C$75)-$B81/2*100*EXP(-F$64*$C$76)-$B81/2*100*EXP(-F$65*$C$77)-$B81/2*100*EXP(-F$66*$C$78)-$B81/2*100*EXP(-F$67*$C$79)-$B81/2*100*EXP(-F$68*$C$80))/(100+100*$B81/2))/$C81</f>
        <v>3.3907314585243972E-2</v>
      </c>
      <c r="G69" s="35">
        <f t="shared" si="21"/>
        <v>-8.000462307261258E-3</v>
      </c>
      <c r="H69" s="35">
        <v>3.4188999999999997E-2</v>
      </c>
      <c r="I69" s="35">
        <f>-LN((I94-$B81/2*100*EXP(-I$60*$C$72)-$B81/2*100*EXP(-I$61*$C$73)-$B81/2*100*EXP(-I$62*$C$74)-$B81/2*100*EXP(-I$63*$C$75)-$B81/2*100*EXP(-I$64*$C$76)-$B81/2*100*EXP(-I$65*$C$77)-$B81/2*100*EXP(-I$66*$C$78)-$B81/2*100*EXP(-I$67*$C$79)-$B81/2*100*EXP(-I$68*$C$80))/(100+100*$B81/2))/$C81</f>
        <v>3.3900179441929724E-2</v>
      </c>
      <c r="J69" s="35">
        <f t="shared" si="22"/>
        <v>-8.000462342545811E-3</v>
      </c>
      <c r="K69" s="35">
        <v>3.4595000000000001E-2</v>
      </c>
      <c r="L69" s="35">
        <f>-LN((L94-$B81/2*100*EXP(-L$60*$C$72)-$B81/2*100*EXP(-L$61*$C$73)-$B81/2*100*EXP(-L$62*$C$74)-$B81/2*100*EXP(-L$63*$C$75)-$B81/2*100*EXP(-L$64*$C$76)-$B81/2*100*EXP(-L$65*$C$77)-$B81/2*100*EXP(-L$66*$C$78)-$B81/2*100*EXP(-L$67*$C$79)-$B81/2*100*EXP(-L$68*$C$80))/(100+100*$B81/2))/$C81</f>
        <v>3.4303411107378258E-2</v>
      </c>
      <c r="M69" s="35">
        <f t="shared" si="23"/>
        <v>-8.0004603055032764E-3</v>
      </c>
      <c r="N69" s="35">
        <v>3.3841000000000003E-2</v>
      </c>
      <c r="O69" s="35">
        <f>-LN((O94-$B81/2*100*EXP(-O$60*$C$72)-$B81/2*100*EXP(-O$61*$C$73)-$B81/2*100*EXP(-O$62*$C$74)-$B81/2*100*EXP(-O$63*$C$75)-$B81/2*100*EXP(-O$64*$C$76)-$B81/2*100*EXP(-O$65*$C$77)-$B81/2*100*EXP(-O$66*$C$78)-$B81/2*100*EXP(-O$67*$C$79)-$B81/2*100*EXP(-O$68*$C$80))/(100+100*$B81/2))/$C81</f>
        <v>3.352322328520943E-2</v>
      </c>
      <c r="P69" s="35">
        <f t="shared" si="24"/>
        <v>-8.0004641684836564E-3</v>
      </c>
      <c r="Q69" s="35">
        <v>3.3805000000000002E-2</v>
      </c>
      <c r="R69" s="35">
        <f>-LN((R94-$B81/2*100*EXP(-R$60*$C$72)-$B81/2*100*EXP(-R$61*$C$73)-$B81/2*100*EXP(-R$62*$C$74)-$B81/2*100*EXP(-R$63*$C$75)-$B81/2*100*EXP(-R$64*$C$76)-$B81/2*100*EXP(-R$65*$C$77)-$B81/2*100*EXP(-R$66*$C$78)-$B81/2*100*EXP(-R$67*$C$79)-$B81/2*100*EXP(-R$68*$C$80))/(100+100*$B81/2))/$C81</f>
        <v>3.3421613460214536E-2</v>
      </c>
      <c r="S69" s="35">
        <f t="shared" si="25"/>
        <v>-8.000464648010186E-3</v>
      </c>
      <c r="T69" s="35">
        <v>3.4910999999999998E-2</v>
      </c>
      <c r="U69" s="35">
        <f>-LN((U94-$B81/2*100*EXP(-U$60*$C$72)-$B81/2*100*EXP(-U$61*$C$73)-$B81/2*100*EXP(-U$62*$C$74)-$B81/2*100*EXP(-U$63*$C$75)-$B81/2*100*EXP(-U$64*$C$76)-$B81/2*100*EXP(-U$65*$C$77)-$B81/2*100*EXP(-U$66*$C$78)-$B81/2*100*EXP(-U$67*$C$79)-$B81/2*100*EXP(-U$68*$C$80))/(100+100*$B81/2))/$C81</f>
        <v>3.4502749933912794E-2</v>
      </c>
      <c r="V69" s="35">
        <f t="shared" si="26"/>
        <v>-8.0004592656551798E-3</v>
      </c>
      <c r="W69" s="35">
        <v>3.5976000000000001E-2</v>
      </c>
      <c r="X69" s="35">
        <f>-LN((X94-$B81/2*100*EXP(-X$60*$C$72)-$B81/2*100*EXP(-X$61*$C$73)-$B81/2*100*EXP(-X$62*$C$74)-$B81/2*100*EXP(-X$63*$C$75)-$B81/2*100*EXP(-X$64*$C$76)-$B81/2*100*EXP(-X$65*$C$77)-$B81/2*100*EXP(-X$66*$C$78)-$B81/2*100*EXP(-X$67*$C$79)-$B81/2*100*EXP(-X$68*$C$80))/(100+100*$B81/2))/$C81</f>
        <v>3.554201674311408E-2</v>
      </c>
      <c r="Y69" s="35">
        <f t="shared" si="27"/>
        <v>-8.0004534773561176E-3</v>
      </c>
      <c r="Z69" s="35">
        <v>3.6412E-2</v>
      </c>
      <c r="AA69" s="35">
        <f>-LN((AA94-$B81/2*100*EXP(-AA$60*$C$72)-$B81/2*100*EXP(-AA$61*$C$73)-$B81/2*100*EXP(-AA$62*$C$74)-$B81/2*100*EXP(-AA$63*$C$75)-$B81/2*100*EXP(-AA$64*$C$76)-$B81/2*100*EXP(-AA$65*$C$77)-$B81/2*100*EXP(-AA$66*$C$78)-$B81/2*100*EXP(-AA$67*$C$79)-$B81/2*100*EXP(-AA$68*$C$80))/(100+100*$B81/2))/$C81</f>
        <v>3.5965023006991073E-2</v>
      </c>
      <c r="AB69" s="35">
        <f t="shared" si="28"/>
        <v>-8.0004509374878019E-3</v>
      </c>
      <c r="AC69" s="35">
        <v>3.6519000000000003E-2</v>
      </c>
      <c r="AD69" s="35">
        <f>-LN((AD94-$B81/2*100*EXP(-AD$60*$C$72)-$B81/2*100*EXP(-AD$61*$C$73)-$B81/2*100*EXP(-AD$62*$C$74)-$B81/2*100*EXP(-AD$63*$C$75)-$B81/2*100*EXP(-AD$64*$C$76)-$B81/2*100*EXP(-AD$65*$C$77)-$B81/2*100*EXP(-AD$66*$C$78)-$B81/2*100*EXP(-AD$67*$C$79)-$B81/2*100*EXP(-AD$68*$C$80))/(100+100*$B81/2))/$C81</f>
        <v>3.6050469931876827E-2</v>
      </c>
      <c r="AE69" s="35">
        <f t="shared" si="29"/>
        <v>-8.0004504110159358E-3</v>
      </c>
      <c r="AF69" s="31">
        <v>46997</v>
      </c>
    </row>
    <row r="71" spans="1:32" x14ac:dyDescent="0.25">
      <c r="D71" s="42">
        <f>LOG(G72/F72, EXP(1))</f>
        <v>-6.9044371384078315E-3</v>
      </c>
      <c r="F71" s="31">
        <v>45299</v>
      </c>
      <c r="G71" s="31">
        <v>45300</v>
      </c>
      <c r="H71" s="31">
        <v>45301</v>
      </c>
      <c r="I71" s="31">
        <v>45302</v>
      </c>
      <c r="J71" s="31">
        <v>45303</v>
      </c>
      <c r="K71" s="31">
        <v>45306</v>
      </c>
      <c r="L71" s="31">
        <v>45307</v>
      </c>
      <c r="M71" s="31">
        <v>45308</v>
      </c>
      <c r="N71" s="31">
        <v>45309</v>
      </c>
      <c r="O71" s="31">
        <v>45310</v>
      </c>
    </row>
    <row r="72" spans="1:32" x14ac:dyDescent="0.25">
      <c r="B72" s="34">
        <v>2.2499999999999999E-2</v>
      </c>
      <c r="C72">
        <v>0.14520547945205478</v>
      </c>
      <c r="F72" s="42">
        <v>5.0764376490784587E-2</v>
      </c>
      <c r="G72" s="42">
        <v>5.0415084265139659E-2</v>
      </c>
      <c r="H72" s="42">
        <v>5.0302723224196287E-2</v>
      </c>
      <c r="I72" s="42">
        <v>5.03168029555639E-2</v>
      </c>
      <c r="J72" s="42">
        <v>4.9667389866817922E-2</v>
      </c>
      <c r="K72" s="42">
        <v>4.9044184353117276E-2</v>
      </c>
      <c r="L72" s="42">
        <v>5.0271137412803202E-2</v>
      </c>
      <c r="M72" s="42">
        <v>5.0220561328410879E-2</v>
      </c>
      <c r="N72" s="42">
        <v>4.980988070895262E-2</v>
      </c>
      <c r="O72" s="42">
        <v>4.9649985629255926E-2</v>
      </c>
    </row>
    <row r="73" spans="1:32" x14ac:dyDescent="0.25">
      <c r="B73" s="34">
        <f>150%*0.01</f>
        <v>1.4999999999999999E-2</v>
      </c>
      <c r="C73">
        <v>0.64931506849315068</v>
      </c>
      <c r="F73" s="42">
        <v>-6.310029659425842E-3</v>
      </c>
      <c r="G73" s="42">
        <v>-6.617938395320988E-3</v>
      </c>
      <c r="H73" s="42">
        <v>-7.5506590544531793E-3</v>
      </c>
      <c r="I73" s="42">
        <v>-7.8849537278726789E-3</v>
      </c>
      <c r="J73" s="42">
        <v>-9.0046858068340008E-3</v>
      </c>
      <c r="K73" s="42">
        <v>-9.7677079864654237E-3</v>
      </c>
      <c r="L73" s="42">
        <v>-7.5353465186610569E-3</v>
      </c>
      <c r="M73" s="42">
        <v>-6.3618752084124708E-3</v>
      </c>
      <c r="N73" s="42">
        <v>-6.9937255913941065E-3</v>
      </c>
      <c r="O73" s="42">
        <v>-6.5602943226902299E-3</v>
      </c>
    </row>
    <row r="74" spans="1:32" x14ac:dyDescent="0.25">
      <c r="B74" s="34">
        <v>1.2500000000000001E-2</v>
      </c>
      <c r="C74">
        <v>1.1452054794520548</v>
      </c>
      <c r="F74" s="42">
        <v>-2.6660605722220398E-2</v>
      </c>
      <c r="G74" s="42">
        <v>-2.670023969050983E-2</v>
      </c>
      <c r="H74" s="42">
        <v>-2.6713823564012196E-2</v>
      </c>
      <c r="I74" s="42">
        <v>-2.6779055025457188E-2</v>
      </c>
      <c r="J74" s="42">
        <v>-2.6856352936011629E-2</v>
      </c>
      <c r="K74" s="42">
        <v>-2.6858797129578615E-2</v>
      </c>
      <c r="L74" s="42">
        <v>-2.6770948329087219E-2</v>
      </c>
      <c r="M74" s="42">
        <v>-2.6551564352343515E-2</v>
      </c>
      <c r="N74" s="42">
        <v>-2.6539089477108591E-2</v>
      </c>
      <c r="O74" s="42">
        <v>-2.6513836807108282E-2</v>
      </c>
    </row>
    <row r="75" spans="1:32" x14ac:dyDescent="0.25">
      <c r="B75" s="34">
        <v>5.0000000000000001E-3</v>
      </c>
      <c r="C75">
        <v>1.6493150684931508</v>
      </c>
      <c r="F75" s="42">
        <v>-2.0700198236768608E-2</v>
      </c>
      <c r="G75" s="42">
        <v>-2.0699912910295604E-2</v>
      </c>
      <c r="H75" s="42">
        <v>-2.06973286175135E-2</v>
      </c>
      <c r="I75" s="42">
        <v>-2.0699339162542851E-2</v>
      </c>
      <c r="J75" s="42">
        <v>-2.072634725675182E-2</v>
      </c>
      <c r="K75" s="42">
        <v>-2.0724106529443898E-2</v>
      </c>
      <c r="L75" s="42">
        <v>-2.0689764959940682E-2</v>
      </c>
      <c r="M75" s="42">
        <v>-2.0651794373371835E-2</v>
      </c>
      <c r="N75" s="42">
        <v>-2.0647711679409597E-2</v>
      </c>
      <c r="O75" s="42">
        <v>-2.0647609503978703E-2</v>
      </c>
    </row>
    <row r="76" spans="1:32" x14ac:dyDescent="0.25">
      <c r="B76" s="34">
        <v>2.5000000000000001E-3</v>
      </c>
      <c r="C76">
        <v>2.1452054794520548</v>
      </c>
      <c r="F76" s="42">
        <v>-1.5871848692686763E-2</v>
      </c>
      <c r="G76" s="42">
        <v>-1.5871414484872504E-2</v>
      </c>
      <c r="H76" s="42">
        <v>-1.5873934005491197E-2</v>
      </c>
      <c r="I76" s="42">
        <v>-1.5873506135166915E-2</v>
      </c>
      <c r="J76" s="42">
        <v>-1.5875064060244415E-2</v>
      </c>
      <c r="K76" s="42">
        <v>-1.5874482620939601E-2</v>
      </c>
      <c r="L76" s="42">
        <v>-1.5870717631330966E-2</v>
      </c>
      <c r="M76" s="42">
        <v>-1.5864169820239749E-2</v>
      </c>
      <c r="N76" s="42">
        <v>-1.586321979666816E-2</v>
      </c>
      <c r="O76" s="42">
        <v>-1.586301433289139E-2</v>
      </c>
    </row>
    <row r="77" spans="1:32" x14ac:dyDescent="0.25">
      <c r="B77" s="34">
        <v>0.01</v>
      </c>
      <c r="C77">
        <v>2.6493150684931508</v>
      </c>
      <c r="F77" s="42">
        <v>-1.278861584728419E-2</v>
      </c>
      <c r="G77" s="42">
        <v>-1.278868588601012E-2</v>
      </c>
      <c r="H77" s="42">
        <v>-1.2788495119342991E-2</v>
      </c>
      <c r="I77" s="42">
        <v>-1.2788293957257224E-2</v>
      </c>
      <c r="J77" s="42">
        <v>-1.2789247131336223E-2</v>
      </c>
      <c r="K77" s="42">
        <v>-1.2789349048568321E-2</v>
      </c>
      <c r="L77" s="42">
        <v>-1.2788171986924723E-2</v>
      </c>
      <c r="M77" s="42">
        <v>-1.2787156182163528E-2</v>
      </c>
      <c r="N77" s="42">
        <v>-1.2786770936343506E-2</v>
      </c>
      <c r="O77" s="42">
        <v>-1.2786821181706931E-2</v>
      </c>
    </row>
    <row r="78" spans="1:32" x14ac:dyDescent="0.25">
      <c r="B78" s="34">
        <v>1.2500000000000001E-2</v>
      </c>
      <c r="C78">
        <v>3.1452054794520548</v>
      </c>
      <c r="F78" s="42">
        <v>-1.0658641015903525E-2</v>
      </c>
      <c r="G78" s="42">
        <v>-1.0658648423639949E-2</v>
      </c>
      <c r="H78" s="42">
        <v>-1.0658655954165486E-2</v>
      </c>
      <c r="I78" s="42">
        <v>-1.0658613297752528E-2</v>
      </c>
      <c r="J78" s="42">
        <v>-1.0658726710479072E-2</v>
      </c>
      <c r="K78" s="42">
        <v>-1.065874858754956E-2</v>
      </c>
      <c r="L78" s="42">
        <v>-1.0658582858551702E-2</v>
      </c>
      <c r="M78" s="42">
        <v>-1.0658393474055061E-2</v>
      </c>
      <c r="N78" s="42">
        <v>-1.0658314340258768E-2</v>
      </c>
      <c r="O78" s="42">
        <v>-1.0658311531868581E-2</v>
      </c>
    </row>
    <row r="79" spans="1:32" x14ac:dyDescent="0.25">
      <c r="B79" s="34">
        <v>2.75E-2</v>
      </c>
      <c r="C79">
        <v>3.6493150684931508</v>
      </c>
      <c r="F79" s="42">
        <v>-9.1477327375191209E-3</v>
      </c>
      <c r="G79" s="42">
        <v>-9.1477313696451956E-3</v>
      </c>
      <c r="H79" s="42">
        <v>-9.1477281760006246E-3</v>
      </c>
      <c r="I79" s="42">
        <v>-9.1477193249434041E-3</v>
      </c>
      <c r="J79" s="42">
        <v>-9.147743850695278E-3</v>
      </c>
      <c r="K79" s="42">
        <v>-9.1477476895157617E-3</v>
      </c>
      <c r="L79" s="42">
        <v>-9.1477126444893253E-3</v>
      </c>
      <c r="M79" s="42">
        <v>-9.1476800436197658E-3</v>
      </c>
      <c r="N79" s="42">
        <v>-9.1476641313024132E-3</v>
      </c>
      <c r="O79" s="42">
        <v>-9.1476608082654565E-3</v>
      </c>
    </row>
    <row r="80" spans="1:32" x14ac:dyDescent="0.25">
      <c r="B80" s="34">
        <v>3.5000000000000003E-2</v>
      </c>
      <c r="C80">
        <v>4.1479452054794521</v>
      </c>
      <c r="F80" s="42">
        <v>-8.0004625102960691E-3</v>
      </c>
      <c r="G80" s="42">
        <v>-8.000462307261258E-3</v>
      </c>
      <c r="H80" s="42">
        <v>-8.000462342545811E-3</v>
      </c>
      <c r="I80" s="42">
        <v>-8.0004603055032764E-3</v>
      </c>
      <c r="J80" s="42">
        <v>-8.0004641684836564E-3</v>
      </c>
      <c r="K80" s="42">
        <v>-8.000464648010186E-3</v>
      </c>
      <c r="L80" s="42">
        <v>-8.0004592656551798E-3</v>
      </c>
      <c r="M80" s="42">
        <v>-8.0004534773561176E-3</v>
      </c>
      <c r="N80" s="42">
        <v>-8.0004509374878019E-3</v>
      </c>
      <c r="O80" s="42">
        <v>-8.0004504110159358E-3</v>
      </c>
    </row>
    <row r="81" spans="2:31" x14ac:dyDescent="0.25">
      <c r="B81" s="34">
        <v>3.2500000000000001E-2</v>
      </c>
      <c r="C81">
        <v>4.6520547945205477</v>
      </c>
    </row>
    <row r="84" spans="2:31" x14ac:dyDescent="0.25">
      <c r="C84" s="31">
        <v>45299</v>
      </c>
      <c r="D84" s="31"/>
      <c r="E84" s="31"/>
      <c r="F84" s="31">
        <v>45300</v>
      </c>
      <c r="G84" s="31"/>
      <c r="H84" s="31"/>
      <c r="I84" s="31">
        <v>45301</v>
      </c>
      <c r="J84" s="31"/>
      <c r="K84" s="31"/>
      <c r="L84" s="31">
        <v>45302</v>
      </c>
      <c r="M84" s="31"/>
      <c r="N84" s="31"/>
      <c r="O84" s="31">
        <v>45303</v>
      </c>
      <c r="P84" s="31"/>
      <c r="Q84" s="31"/>
      <c r="R84" s="31">
        <v>45306</v>
      </c>
      <c r="S84" s="31"/>
      <c r="U84" s="31">
        <v>45307</v>
      </c>
      <c r="V84" s="31"/>
      <c r="X84" s="31">
        <v>45308</v>
      </c>
      <c r="Y84" s="31"/>
      <c r="AA84" s="31">
        <v>45309</v>
      </c>
      <c r="AB84" s="31"/>
      <c r="AD84" s="31">
        <v>45310</v>
      </c>
      <c r="AE84" s="31"/>
    </row>
    <row r="85" spans="2:31" x14ac:dyDescent="0.25">
      <c r="B85" t="s">
        <v>73</v>
      </c>
      <c r="C85">
        <v>100.027603</v>
      </c>
      <c r="F85">
        <v>100.040685</v>
      </c>
      <c r="I85">
        <v>100.05376699999999</v>
      </c>
      <c r="L85">
        <v>100.067849</v>
      </c>
      <c r="O85">
        <v>100.079932</v>
      </c>
      <c r="R85">
        <v>100.106178</v>
      </c>
      <c r="U85">
        <v>100.10226</v>
      </c>
      <c r="X85">
        <v>100.10834199999999</v>
      </c>
      <c r="AA85">
        <v>100.136425</v>
      </c>
      <c r="AD85">
        <v>100.151507</v>
      </c>
    </row>
    <row r="86" spans="2:31" x14ac:dyDescent="0.25">
      <c r="B86" t="s">
        <v>74</v>
      </c>
      <c r="C86">
        <v>98.225067999999993</v>
      </c>
      <c r="F86">
        <v>98.247123000000002</v>
      </c>
      <c r="I86">
        <v>98.254177999999996</v>
      </c>
      <c r="L86">
        <v>98.253232999999994</v>
      </c>
      <c r="O86">
        <v>98.294287999999995</v>
      </c>
      <c r="R86">
        <v>98.333451999999994</v>
      </c>
      <c r="U86">
        <v>98.255506999999994</v>
      </c>
      <c r="X86">
        <v>98.258561999999998</v>
      </c>
      <c r="AA86">
        <v>98.284616</v>
      </c>
      <c r="AD86">
        <v>98.294670999999994</v>
      </c>
    </row>
    <row r="87" spans="2:31" x14ac:dyDescent="0.25">
      <c r="B87" t="s">
        <v>75</v>
      </c>
      <c r="C87">
        <v>96.680890000000005</v>
      </c>
      <c r="F87">
        <v>96.704603000000006</v>
      </c>
      <c r="I87">
        <v>96.776314999999997</v>
      </c>
      <c r="L87">
        <v>96.802026999999995</v>
      </c>
      <c r="O87">
        <v>96.888739999999999</v>
      </c>
      <c r="R87">
        <v>96.947877000000005</v>
      </c>
      <c r="U87">
        <v>96.774589000000006</v>
      </c>
      <c r="X87">
        <v>96.684301000000005</v>
      </c>
      <c r="AA87">
        <v>96.733013999999997</v>
      </c>
      <c r="AD87">
        <v>96.699725999999998</v>
      </c>
    </row>
    <row r="88" spans="2:31" x14ac:dyDescent="0.25">
      <c r="B88" t="s">
        <v>76</v>
      </c>
      <c r="C88">
        <v>94.428355999999994</v>
      </c>
      <c r="F88">
        <v>94.459040999999999</v>
      </c>
      <c r="I88">
        <v>94.469725999999994</v>
      </c>
      <c r="L88">
        <v>94.520410999999996</v>
      </c>
      <c r="O88">
        <v>94.581096000000002</v>
      </c>
      <c r="R88">
        <v>94.583151000000001</v>
      </c>
      <c r="U88">
        <v>94.513835999999998</v>
      </c>
      <c r="X88">
        <v>94.344521</v>
      </c>
      <c r="AA88">
        <v>94.335205000000002</v>
      </c>
      <c r="AD88">
        <v>94.315889999999996</v>
      </c>
    </row>
    <row r="89" spans="2:31" x14ac:dyDescent="0.25">
      <c r="B89" t="s">
        <v>77</v>
      </c>
      <c r="C89">
        <v>92.906177999999997</v>
      </c>
      <c r="F89">
        <v>92.904521000000003</v>
      </c>
      <c r="I89">
        <v>92.888863000000001</v>
      </c>
      <c r="L89">
        <v>92.901205000000004</v>
      </c>
      <c r="O89">
        <v>93.068548000000007</v>
      </c>
      <c r="R89">
        <v>93.054575</v>
      </c>
      <c r="U89">
        <v>92.842917999999997</v>
      </c>
      <c r="X89">
        <v>92.617260000000002</v>
      </c>
      <c r="AA89">
        <v>92.593603000000002</v>
      </c>
      <c r="AD89">
        <v>92.592945</v>
      </c>
    </row>
    <row r="90" spans="2:31" x14ac:dyDescent="0.25">
      <c r="B90" t="s">
        <v>78</v>
      </c>
      <c r="C90">
        <v>93.636712000000003</v>
      </c>
      <c r="F90">
        <v>93.618082000000001</v>
      </c>
      <c r="I90">
        <v>93.729451999999995</v>
      </c>
      <c r="L90">
        <v>93.710821999999993</v>
      </c>
      <c r="O90">
        <v>93.782191999999995</v>
      </c>
      <c r="R90">
        <v>93.756300999999993</v>
      </c>
      <c r="U90">
        <v>93.587671</v>
      </c>
      <c r="X90">
        <v>93.309040999999993</v>
      </c>
      <c r="AA90">
        <v>93.270410999999996</v>
      </c>
      <c r="AD90">
        <v>93.261780999999999</v>
      </c>
    </row>
    <row r="91" spans="2:31" x14ac:dyDescent="0.25">
      <c r="B91" t="s">
        <v>79</v>
      </c>
      <c r="C91">
        <v>93.502889999999994</v>
      </c>
      <c r="F91">
        <v>93.523602999999994</v>
      </c>
      <c r="I91">
        <v>93.469314999999995</v>
      </c>
      <c r="L91">
        <v>93.412026999999995</v>
      </c>
      <c r="O91">
        <v>93.694739999999996</v>
      </c>
      <c r="R91">
        <v>93.725876999999997</v>
      </c>
      <c r="U91">
        <v>93.375589000000005</v>
      </c>
      <c r="X91">
        <v>93.092301000000006</v>
      </c>
      <c r="AA91">
        <v>92.991014000000007</v>
      </c>
      <c r="AD91">
        <v>93.003726</v>
      </c>
    </row>
    <row r="92" spans="2:31" x14ac:dyDescent="0.25">
      <c r="B92" t="s">
        <v>80</v>
      </c>
      <c r="C92">
        <v>98.065959000000007</v>
      </c>
      <c r="F92">
        <v>98.080725999999999</v>
      </c>
      <c r="I92">
        <v>98.096492999999995</v>
      </c>
      <c r="L92">
        <v>98.017259999999993</v>
      </c>
      <c r="O92">
        <v>98.241027000000003</v>
      </c>
      <c r="R92">
        <v>98.284329</v>
      </c>
      <c r="U92">
        <v>97.957096000000007</v>
      </c>
      <c r="X92">
        <v>97.611863</v>
      </c>
      <c r="AA92">
        <v>97.47963</v>
      </c>
      <c r="AD92">
        <v>97.474396999999996</v>
      </c>
    </row>
    <row r="93" spans="2:31" x14ac:dyDescent="0.25">
      <c r="B93" t="s">
        <v>81</v>
      </c>
      <c r="C93">
        <v>101.118493</v>
      </c>
      <c r="F93">
        <v>101.10328800000001</v>
      </c>
      <c r="I93">
        <v>101.067082</v>
      </c>
      <c r="L93">
        <v>100.960877</v>
      </c>
      <c r="O93">
        <v>101.274671</v>
      </c>
      <c r="R93">
        <v>101.32505500000001</v>
      </c>
      <c r="U93">
        <v>100.87684900000001</v>
      </c>
      <c r="X93">
        <v>100.495644</v>
      </c>
      <c r="AA93">
        <v>100.32843800000001</v>
      </c>
      <c r="AD93">
        <v>100.29423300000001</v>
      </c>
    </row>
    <row r="94" spans="2:31" x14ac:dyDescent="0.25">
      <c r="B94" t="s">
        <v>82</v>
      </c>
      <c r="C94">
        <v>100.31431499999999</v>
      </c>
      <c r="F94">
        <v>100.298767</v>
      </c>
      <c r="I94">
        <v>100.303219</v>
      </c>
      <c r="L94">
        <v>100.137671</v>
      </c>
      <c r="O94">
        <v>100.472123</v>
      </c>
      <c r="R94">
        <v>100.515479</v>
      </c>
      <c r="U94">
        <v>100.049932</v>
      </c>
      <c r="X94">
        <v>99.604383999999996</v>
      </c>
      <c r="AA94">
        <v>99.428836000000004</v>
      </c>
      <c r="AD94">
        <v>99.393287999999998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Bond Data</vt:lpstr>
      <vt:lpstr>Close Price</vt:lpstr>
      <vt:lpstr>DATA AND CALCULATIONS</vt:lpstr>
      <vt:lpstr>Rough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Min</dc:creator>
  <cp:lastModifiedBy>Darren Hiemstra</cp:lastModifiedBy>
  <dcterms:created xsi:type="dcterms:W3CDTF">2024-02-11T05:36:36Z</dcterms:created>
  <dcterms:modified xsi:type="dcterms:W3CDTF">2024-02-21T23:44:43Z</dcterms:modified>
</cp:coreProperties>
</file>