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in/Desktop/Classwork/crowd funding analasys/"/>
    </mc:Choice>
  </mc:AlternateContent>
  <xr:revisionPtr revIDLastSave="0" documentId="8_{91A892AB-8627-2648-9E40-8684EB4D33FF}" xr6:coauthVersionLast="47" xr6:coauthVersionMax="47" xr10:uidLastSave="{00000000-0000-0000-0000-000000000000}"/>
  <bookViews>
    <workbookView xWindow="2140" yWindow="560" windowWidth="31620" windowHeight="18480" activeTab="5" xr2:uid="{00000000-000D-0000-FFFF-FFFF00000000}"/>
  </bookViews>
  <sheets>
    <sheet name="Sheet1" sheetId="2" r:id="rId1"/>
    <sheet name="Sheet2" sheetId="3" r:id="rId2"/>
    <sheet name="Outcomes Based on Launch Date" sheetId="6" r:id="rId3"/>
    <sheet name="Chart1" sheetId="13" r:id="rId4"/>
    <sheet name="Theater Outcomes by Launch Date" sheetId="14" r:id="rId5"/>
    <sheet name="Outcomes Based on Goals" sheetId="15" r:id="rId6"/>
    <sheet name="Kickstarter" sheetId="1" r:id="rId7"/>
    <sheet name="Successful US Kickstarters" sheetId="8" r:id="rId8"/>
    <sheet name="Descriptive Statistics" sheetId="10" r:id="rId9"/>
    <sheet name="Failed US Kickstarters" sheetId="9" r:id="rId10"/>
    <sheet name="Edinburgh Research" sheetId="7" r:id="rId11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Goals'!$F$1</definedName>
    <definedName name="_xlchart.v1.17" hidden="1">'Outcomes Based on Goals'!$F$2:$F$13</definedName>
    <definedName name="_xlchart.v1.18" hidden="1">'Outcomes Based on Goals'!$G$1</definedName>
    <definedName name="_xlchart.v1.19" hidden="1">'Outcomes Based on Goals'!$G$2:$G$13</definedName>
    <definedName name="_xlchart.v1.2" hidden="1">Kickstarter!$E$1</definedName>
    <definedName name="_xlchart.v1.20" hidden="1">'Outcomes Based on Goals'!$H$1</definedName>
    <definedName name="_xlchart.v1.21" hidden="1">'Outcomes Based on Goals'!$H$2:$H$13</definedName>
    <definedName name="_xlchart.v1.22" hidden="1">'Outcomes Based on Goals'!$A$2:$A$13</definedName>
    <definedName name="_xlchart.v1.23" hidden="1">'Outcomes Based on Goals'!$F$1</definedName>
    <definedName name="_xlchart.v1.24" hidden="1">'Outcomes Based on Goals'!$F$2:$F$13</definedName>
    <definedName name="_xlchart.v1.25" hidden="1">'Outcomes Based on Goals'!$G$1</definedName>
    <definedName name="_xlchart.v1.26" hidden="1">'Outcomes Based on Goals'!$G$2:$G$13</definedName>
    <definedName name="_xlchart.v1.27" hidden="1">'Outcomes Based on Goals'!$H$1</definedName>
    <definedName name="_xlchart.v1.28" hidden="1">'Outcomes Based on Goals'!$H$2:$H$13</definedName>
    <definedName name="_xlchart.v1.29" hidden="1">'Outcomes Based on Goals'!$A$2:$A$13</definedName>
    <definedName name="_xlchart.v1.3" hidden="1">Kickstarter!$E$2:$E$4115</definedName>
    <definedName name="_xlchart.v1.30" hidden="1">'Outcomes Based on Goals'!$F$1</definedName>
    <definedName name="_xlchart.v1.31" hidden="1">'Outcomes Based on Goals'!$F$2:$F$13</definedName>
    <definedName name="_xlchart.v1.32" hidden="1">'Outcomes Based on Goals'!$G$1</definedName>
    <definedName name="_xlchart.v1.33" hidden="1">'Outcomes Based on Goals'!$G$2:$G$13</definedName>
    <definedName name="_xlchart.v1.34" hidden="1">'Outcomes Based on Goals'!$H$1</definedName>
    <definedName name="_xlchart.v1.35" hidden="1">'Outcomes Based on Goals'!$H$2:$H$13</definedName>
    <definedName name="_xlchart.v1.36" hidden="1">'Outcomes Based on Goals'!$A$2:$A$13</definedName>
    <definedName name="_xlchart.v1.37" hidden="1">'Outcomes Based on Goals'!$F$1</definedName>
    <definedName name="_xlchart.v1.38" hidden="1">'Outcomes Based on Goals'!$F$2:$F$13</definedName>
    <definedName name="_xlchart.v1.39" hidden="1">'Outcomes Based on Goals'!$G$1</definedName>
    <definedName name="_xlchart.v1.4" hidden="1">Kickstarter!$D$1</definedName>
    <definedName name="_xlchart.v1.40" hidden="1">'Outcomes Based on Goals'!$G$2:$G$13</definedName>
    <definedName name="_xlchart.v1.41" hidden="1">'Outcomes Based on Goals'!$H$1</definedName>
    <definedName name="_xlchart.v1.42" hidden="1">'Outcomes Based on Goals'!$H$2:$H$13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'Outcomes Based on Goals'!$A$2:$A$13</definedName>
    <definedName name="_xlchart.v1.9" hidden="1">'Outcomes Based on Goals'!$F$1</definedName>
    <definedName name="sum">'Outcomes Based on Goals'!$E$3</definedName>
  </definedNames>
  <calcPr calcId="191029"/>
  <pivotCaches>
    <pivotCache cacheId="43" r:id="rId12"/>
    <pivotCache cacheId="44" r:id="rId13"/>
    <pivotCache cacheId="4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5" l="1"/>
  <c r="C11" i="15"/>
  <c r="C10" i="15"/>
  <c r="C9" i="15"/>
  <c r="C8" i="15"/>
  <c r="C7" i="15"/>
  <c r="C6" i="15"/>
  <c r="C4" i="15"/>
  <c r="C5" i="15"/>
  <c r="B12" i="15"/>
  <c r="B11" i="15"/>
  <c r="B10" i="15"/>
  <c r="B9" i="15"/>
  <c r="B8" i="15"/>
  <c r="B7" i="15"/>
  <c r="B6" i="15"/>
  <c r="B5" i="15"/>
  <c r="B4" i="15"/>
  <c r="D13" i="15"/>
  <c r="C13" i="15"/>
  <c r="B13" i="15"/>
  <c r="D4" i="15"/>
  <c r="D2" i="15"/>
  <c r="C3" i="15"/>
  <c r="B3" i="15"/>
  <c r="C2" i="15"/>
  <c r="D11" i="15"/>
  <c r="D10" i="15"/>
  <c r="D9" i="15"/>
  <c r="D8" i="15"/>
  <c r="D7" i="15"/>
  <c r="D6" i="15"/>
  <c r="D5" i="15"/>
  <c r="D12" i="15"/>
  <c r="D3" i="15"/>
  <c r="B2" i="15"/>
  <c r="T2843" i="1"/>
  <c r="C14" i="10"/>
  <c r="B14" i="10"/>
  <c r="C13" i="10"/>
  <c r="B13" i="10"/>
  <c r="B12" i="10"/>
  <c r="C12" i="10"/>
  <c r="C11" i="10"/>
  <c r="B11" i="10"/>
  <c r="C7" i="10"/>
  <c r="C6" i="10"/>
  <c r="C5" i="10"/>
  <c r="C4" i="10"/>
  <c r="B7" i="10"/>
  <c r="B6" i="10"/>
  <c r="B5" i="10"/>
  <c r="B4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15" l="1"/>
  <c r="F11" i="15" s="1"/>
  <c r="E9" i="15"/>
  <c r="G9" i="15" s="1"/>
  <c r="E7" i="15"/>
  <c r="H7" i="15" s="1"/>
  <c r="E10" i="15"/>
  <c r="G10" i="15" s="1"/>
  <c r="E4" i="15"/>
  <c r="H4" i="15" s="1"/>
  <c r="E12" i="15"/>
  <c r="G12" i="15" s="1"/>
  <c r="E5" i="15"/>
  <c r="G5" i="15" s="1"/>
  <c r="E2" i="15"/>
  <c r="H2" i="15" s="1"/>
  <c r="E6" i="15"/>
  <c r="H6" i="15" s="1"/>
  <c r="E3" i="15"/>
  <c r="H3" i="15" s="1"/>
  <c r="E8" i="15"/>
  <c r="H8" i="15" s="1"/>
  <c r="E13" i="15"/>
  <c r="F13" i="15" s="1"/>
  <c r="G11" i="15" l="1"/>
  <c r="H11" i="15"/>
  <c r="F9" i="15"/>
  <c r="H9" i="15"/>
  <c r="F12" i="15"/>
  <c r="F7" i="15"/>
  <c r="G7" i="15"/>
  <c r="H10" i="15"/>
  <c r="F10" i="15"/>
  <c r="G4" i="15"/>
  <c r="G2" i="15"/>
  <c r="H12" i="15"/>
  <c r="G3" i="15"/>
  <c r="F3" i="15"/>
  <c r="F4" i="15"/>
  <c r="F2" i="15"/>
  <c r="H5" i="15"/>
  <c r="G6" i="15"/>
  <c r="F6" i="15"/>
  <c r="F5" i="15"/>
  <c r="F8" i="15"/>
  <c r="G8" i="15"/>
  <c r="H13" i="15"/>
  <c r="G13" i="15"/>
</calcChain>
</file>

<file path=xl/sharedStrings.xml><?xml version="1.0" encoding="utf-8"?>
<sst xmlns="http://schemas.openxmlformats.org/spreadsheetml/2006/main" count="38387" uniqueCount="8422">
  <si>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</si>
  <si>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</si>
  <si>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</si>
  <si>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</si>
  <si>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</si>
  <si>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</si>
  <si>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</si>
  <si>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</si>
  <si>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</si>
  <si>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</si>
  <si>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</si>
  <si>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</si>
  <si>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</si>
  <si>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</si>
  <si>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</si>
  <si>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</si>
  <si>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</si>
  <si>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</si>
  <si>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</si>
  <si>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</si>
  <si>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</si>
  <si>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</si>
  <si>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</si>
  <si>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</si>
  <si>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</si>
  <si>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</si>
  <si>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</si>
  <si>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</si>
  <si>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</si>
  <si>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</si>
  <si>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</si>
  <si>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</si>
  <si>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</si>
  <si>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</si>
  <si>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</si>
  <si>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</si>
  <si>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</si>
  <si>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</si>
  <si>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</si>
  <si>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</si>
  <si>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</si>
  <si>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</si>
  <si>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</si>
  <si>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</si>
  <si>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</si>
  <si>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</si>
  <si>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</si>
  <si>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</si>
  <si>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</si>
  <si>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</si>
  <si>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</si>
  <si>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</si>
  <si>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</si>
  <si>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</si>
  <si>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</si>
  <si>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</si>
  <si>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</si>
  <si>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</si>
  <si>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</si>
  <si>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</si>
  <si>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</si>
  <si>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</si>
  <si>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</si>
  <si>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</si>
  <si>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</si>
  <si>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</si>
  <si>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</si>
  <si>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</si>
  <si>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</si>
  <si>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</si>
  <si>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</si>
  <si>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</si>
  <si>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</si>
  <si>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</si>
  <si>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</si>
  <si>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</si>
  <si>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</si>
  <si>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</si>
  <si>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</si>
  <si>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</si>
  <si>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</si>
  <si>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</si>
  <si>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</si>
  <si>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</si>
  <si>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</si>
  <si>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</si>
  <si>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</si>
  <si>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</si>
  <si>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</si>
  <si>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</si>
  <si>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</si>
  <si>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</si>
  <si>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</si>
  <si>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</si>
  <si>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</si>
  <si>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</si>
  <si>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</si>
  <si>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</si>
  <si>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</si>
  <si>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</si>
  <si>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</si>
  <si>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</si>
  <si>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</si>
  <si>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</si>
  <si>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</si>
  <si>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</si>
  <si>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</si>
  <si>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</si>
  <si>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</si>
  <si>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</si>
  <si>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</si>
  <si>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</si>
  <si>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</si>
  <si>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</si>
  <si>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</si>
  <si>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</si>
  <si>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</si>
  <si>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</si>
  <si>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</si>
  <si>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</si>
  <si>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</si>
  <si>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</si>
  <si>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</si>
  <si>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</si>
  <si>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</si>
  <si>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</si>
  <si>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</si>
  <si>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</si>
  <si>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</si>
  <si>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</si>
  <si>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</si>
  <si>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</si>
  <si>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</si>
  <si>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</si>
  <si>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</si>
  <si>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</si>
  <si>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</si>
  <si>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</si>
  <si>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</si>
  <si>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</si>
  <si>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</si>
  <si>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</si>
  <si>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</si>
  <si>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</si>
  <si>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</si>
  <si>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</si>
  <si>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</si>
  <si>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</si>
  <si>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</si>
  <si>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</si>
  <si>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</si>
  <si>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</si>
  <si>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</si>
  <si>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</si>
  <si>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</si>
  <si>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</si>
  <si>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</si>
  <si>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</si>
  <si>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</si>
  <si>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</si>
  <si>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</si>
  <si>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</si>
  <si>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</si>
  <si>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</si>
  <si>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</si>
  <si>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</si>
  <si>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</si>
  <si>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</si>
  <si>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</si>
  <si>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</si>
  <si>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</si>
  <si>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</si>
  <si>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</si>
  <si>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</si>
  <si>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</si>
  <si>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</si>
  <si>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</si>
  <si>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</si>
  <si>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</si>
  <si>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</si>
  <si>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</si>
  <si>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</si>
  <si>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</si>
  <si>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</si>
  <si>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</si>
  <si>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</si>
  <si>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</si>
  <si>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</si>
  <si>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</si>
  <si>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</si>
  <si>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</si>
  <si>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</si>
  <si>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</si>
  <si>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</si>
  <si>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</si>
  <si>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</si>
  <si>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</si>
  <si>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</si>
  <si>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</si>
  <si>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</si>
  <si>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</si>
  <si>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</si>
  <si>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</si>
  <si>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</si>
  <si>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</si>
  <si>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</si>
  <si>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</si>
  <si>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</si>
  <si>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</si>
  <si>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</si>
  <si>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</si>
  <si>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</si>
  <si>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</si>
  <si>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</si>
  <si>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</si>
  <si>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</si>
  <si>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</si>
  <si>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</si>
  <si>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</si>
  <si>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</si>
  <si>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</si>
  <si>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</si>
  <si>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</si>
  <si>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</si>
  <si>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</si>
  <si>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</si>
  <si>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</si>
  <si>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</si>
  <si>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</si>
  <si>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</si>
  <si>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</si>
  <si>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</si>
  <si>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</si>
  <si>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</si>
  <si>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</si>
  <si>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</si>
  <si>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</si>
  <si>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</si>
  <si>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</si>
  <si>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</si>
  <si>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</si>
  <si>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</si>
  <si>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</si>
  <si>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</si>
  <si>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</si>
  <si>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</si>
  <si>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</si>
  <si>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</si>
  <si>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</si>
  <si>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</si>
  <si>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</si>
  <si>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</si>
  <si>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</si>
  <si>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</si>
  <si>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</si>
  <si>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</si>
  <si>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</si>
  <si>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</si>
  <si>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</si>
  <si>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</si>
  <si>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</si>
  <si>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</si>
  <si>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</si>
  <si>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</si>
  <si>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</si>
  <si>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</si>
  <si>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</si>
  <si>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</si>
  <si>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</si>
  <si>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</si>
  <si>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</si>
  <si>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</si>
  <si>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</si>
  <si>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</si>
  <si>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</si>
  <si>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</si>
  <si>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</si>
  <si>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</si>
  <si>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</si>
  <si>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</si>
  <si>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</si>
  <si>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</si>
  <si>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</si>
  <si>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</si>
  <si>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</si>
  <si>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</si>
  <si>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</si>
  <si>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</si>
  <si>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</si>
  <si>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</si>
  <si>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</si>
  <si>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</si>
  <si>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</si>
  <si>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</si>
  <si>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</si>
  <si>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</si>
  <si>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</si>
  <si>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</si>
  <si>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</si>
  <si>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</si>
  <si>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</si>
  <si>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</si>
  <si>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</si>
  <si>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</si>
  <si>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</si>
  <si>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</si>
  <si>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</si>
  <si>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</si>
  <si>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</si>
  <si>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</si>
  <si>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</si>
  <si>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</si>
  <si>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</si>
  <si>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</si>
  <si>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</si>
  <si>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</si>
  <si>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</si>
  <si>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</si>
  <si>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</si>
  <si>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</si>
  <si>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</si>
  <si>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</si>
  <si>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</si>
  <si>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</si>
  <si>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</si>
  <si>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</si>
  <si>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</si>
  <si>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</si>
  <si>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</si>
  <si>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</si>
  <si>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</si>
  <si>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</si>
  <si>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</si>
  <si>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</si>
  <si>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</si>
  <si>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</si>
  <si>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</si>
  <si>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</si>
  <si>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</si>
  <si>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</si>
  <si>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</si>
  <si>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</si>
  <si>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</si>
  <si>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</si>
  <si>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</si>
  <si>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</si>
  <si>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</si>
  <si>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</si>
  <si>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</si>
  <si>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</si>
  <si>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</si>
  <si>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</si>
  <si>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</si>
  <si>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</si>
  <si>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</si>
  <si>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</si>
  <si>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</si>
  <si>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</si>
  <si>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</si>
  <si>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</si>
  <si>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</si>
  <si>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</si>
  <si>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</si>
  <si>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</si>
  <si>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</si>
  <si>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</si>
  <si>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</si>
  <si>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</si>
  <si>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</si>
  <si>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</si>
  <si>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</si>
  <si>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</si>
  <si>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</si>
  <si>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</si>
  <si>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</si>
  <si>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</si>
  <si>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</si>
  <si>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</si>
  <si>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</si>
  <si>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</si>
  <si>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</si>
  <si>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</si>
  <si>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</si>
  <si>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</si>
  <si>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</si>
  <si>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</si>
  <si>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</si>
  <si>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</si>
  <si>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</si>
  <si>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</si>
  <si>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</si>
  <si>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</si>
  <si>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</si>
  <si>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</si>
  <si>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</si>
  <si>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</si>
  <si>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</si>
  <si>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</si>
  <si>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</si>
  <si>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</si>
  <si>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</si>
  <si>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</si>
  <si>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</si>
  <si>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</si>
  <si>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</si>
  <si>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</si>
  <si>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</si>
  <si>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</si>
  <si>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</si>
  <si>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</si>
  <si>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</si>
  <si>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</si>
  <si>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</si>
  <si>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</si>
  <si>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</si>
  <si>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</si>
  <si>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</si>
  <si>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</si>
  <si>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</si>
  <si>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</si>
  <si>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</si>
  <si>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</si>
  <si>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</si>
  <si>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</si>
  <si>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</si>
  <si>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</si>
  <si>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</si>
  <si>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</si>
  <si>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</si>
  <si>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</si>
  <si>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</si>
  <si>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</si>
  <si>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</si>
  <si>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</si>
  <si>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</si>
  <si>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</si>
  <si>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</si>
  <si>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</si>
  <si>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</si>
  <si>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</si>
  <si>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</si>
  <si>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</si>
  <si>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</si>
  <si>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</si>
  <si>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</si>
  <si>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</si>
  <si>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</si>
  <si>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</si>
  <si>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</si>
  <si>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</si>
  <si>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</si>
  <si>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</si>
  <si>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</si>
  <si>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</si>
  <si>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</si>
  <si>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</si>
  <si>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</si>
  <si>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</si>
  <si>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</si>
  <si>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</si>
  <si>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</si>
  <si>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</si>
  <si>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</si>
  <si>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</si>
  <si>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</si>
  <si>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</si>
  <si>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</si>
  <si>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</si>
  <si>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</si>
  <si>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</si>
  <si>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</si>
  <si>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</si>
  <si>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</si>
  <si>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</si>
  <si>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</si>
  <si>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</si>
  <si>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</si>
  <si>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</si>
  <si>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</si>
  <si>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</si>
  <si>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</si>
  <si>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</si>
  <si>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</si>
  <si>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</si>
  <si>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</si>
  <si>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</si>
  <si>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</si>
  <si>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</si>
  <si>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</si>
  <si>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</si>
  <si>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</si>
  <si>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</si>
  <si>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</si>
  <si>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</si>
  <si>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</si>
  <si>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</si>
  <si>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</si>
  <si>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</si>
  <si>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</si>
  <si>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</si>
  <si>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</si>
  <si>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</si>
  <si>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</si>
  <si>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</si>
  <si>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</si>
  <si>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</si>
  <si>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</si>
  <si>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</si>
  <si>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</si>
  <si>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</si>
  <si>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</si>
  <si>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</si>
  <si>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</si>
  <si>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</si>
  <si>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</si>
  <si>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</si>
  <si>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</si>
  <si>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</si>
  <si>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</si>
  <si>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</si>
  <si>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</si>
  <si>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</si>
  <si>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</si>
  <si>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</si>
  <si>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</si>
  <si>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</si>
  <si>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</si>
  <si>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</si>
  <si>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</si>
  <si>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</si>
  <si>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</si>
  <si>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</si>
  <si>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</si>
  <si>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</si>
  <si>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</si>
  <si>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</si>
  <si>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</si>
  <si>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</si>
  <si>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</si>
  <si>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</si>
  <si>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</si>
  <si>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</si>
  <si>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</si>
  <si>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</si>
  <si>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</si>
  <si>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</si>
  <si>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</si>
  <si>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</si>
  <si>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</si>
  <si>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</si>
  <si>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</si>
  <si>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</si>
  <si>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</si>
  <si>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</si>
  <si>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</si>
  <si>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</si>
  <si>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</si>
  <si>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</si>
  <si>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</si>
  <si>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</si>
  <si>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</si>
  <si>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</si>
  <si>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</si>
  <si>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</si>
  <si>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</si>
  <si>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</si>
  <si>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</si>
  <si>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</si>
  <si>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</si>
  <si>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</si>
  <si>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</si>
  <si>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</si>
  <si>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</si>
  <si>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</si>
  <si>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</si>
  <si>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</si>
  <si>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</si>
  <si>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</si>
  <si>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</si>
  <si>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</si>
  <si>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</si>
  <si>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</si>
  <si>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</si>
  <si>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</si>
  <si>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</si>
  <si>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</si>
  <si>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</si>
  <si>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</si>
  <si>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</si>
  <si>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</si>
  <si>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</si>
  <si>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</si>
  <si>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</si>
  <si>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</si>
  <si>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</si>
  <si>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</si>
  <si>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</si>
  <si>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</si>
  <si>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</si>
  <si>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</si>
  <si>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</si>
  <si>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</si>
  <si>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</si>
  <si>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</si>
  <si>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</si>
  <si>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</si>
  <si>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</si>
  <si>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</si>
  <si>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</si>
  <si>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</si>
  <si>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</si>
  <si>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</si>
  <si>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</si>
  <si>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</si>
  <si>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</si>
  <si>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</si>
  <si>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</si>
  <si>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</si>
  <si>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</si>
  <si>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</si>
  <si>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</si>
  <si>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</si>
  <si>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</si>
  <si>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</si>
  <si>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</si>
  <si>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</si>
  <si>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</si>
  <si>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</si>
  <si>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</si>
  <si>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</si>
  <si>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</si>
  <si>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</si>
  <si>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</si>
  <si>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</si>
  <si>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</si>
  <si>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</si>
  <si>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</si>
  <si>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</si>
  <si>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</si>
  <si>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</si>
  <si>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</si>
  <si>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</si>
  <si>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</si>
  <si>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</si>
  <si>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</si>
  <si>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</si>
  <si>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</si>
  <si>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</si>
  <si>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</si>
  <si>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</si>
  <si>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</si>
  <si>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</si>
  <si>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</si>
  <si>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</si>
  <si>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</si>
  <si>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</si>
  <si>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</si>
  <si>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</si>
  <si>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</si>
  <si>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</si>
  <si>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</si>
  <si>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</si>
  <si>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</si>
  <si>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</si>
  <si>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</si>
  <si>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</si>
  <si>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</si>
  <si>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</si>
  <si>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</si>
  <si>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</si>
  <si>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</si>
  <si>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</si>
  <si>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</si>
  <si>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</si>
  <si>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</si>
  <si>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</si>
  <si>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</si>
  <si>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</si>
  <si>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</si>
  <si>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</si>
  <si>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</si>
  <si>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</si>
  <si>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</si>
  <si>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</si>
  <si>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</si>
  <si>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</si>
  <si>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</si>
  <si>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</si>
  <si>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</si>
  <si>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</si>
  <si>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</si>
  <si>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</si>
  <si>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</si>
  <si>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</si>
  <si>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</si>
  <si>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</si>
  <si>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</si>
  <si>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</si>
  <si>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</si>
  <si>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</si>
  <si>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</si>
  <si>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</si>
  <si>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</si>
  <si>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</si>
  <si>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</si>
  <si>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</si>
  <si>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</si>
  <si>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</si>
  <si>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</si>
  <si>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</si>
  <si>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</si>
  <si>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</si>
  <si>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</si>
  <si>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</si>
  <si>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</si>
  <si>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</si>
  <si>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</si>
  <si>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</si>
  <si>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</si>
  <si>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</si>
  <si>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</si>
  <si>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</si>
  <si>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</si>
  <si>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</si>
  <si>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</si>
  <si>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</si>
  <si>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</si>
  <si>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</si>
  <si>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</si>
  <si>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</si>
  <si>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</si>
  <si>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</si>
  <si>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</si>
  <si>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</si>
  <si>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</si>
  <si>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</si>
  <si>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</si>
  <si>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</si>
  <si>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</si>
  <si>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</si>
  <si>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</si>
  <si>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</si>
  <si>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</si>
  <si>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</si>
  <si>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</si>
  <si>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</si>
  <si>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</si>
  <si>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</si>
  <si>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</si>
  <si>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</si>
  <si>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</si>
  <si>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</si>
  <si>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</si>
  <si>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</si>
  <si>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</si>
  <si>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</si>
  <si>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</si>
  <si>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</si>
  <si>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</si>
  <si>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</si>
  <si>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</si>
  <si>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</si>
  <si>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</si>
  <si>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</si>
  <si>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</si>
  <si>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</si>
  <si>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</si>
  <si>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</si>
  <si>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</si>
  <si>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</si>
  <si>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</si>
  <si>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</si>
  <si>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</si>
  <si>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</si>
  <si>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</si>
  <si>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</si>
  <si>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</si>
  <si>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</si>
  <si>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</si>
  <si>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</si>
  <si>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</si>
  <si>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</si>
  <si>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</si>
  <si>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</si>
  <si>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</si>
  <si>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</si>
  <si>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</si>
  <si>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</si>
  <si>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</si>
  <si>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</si>
  <si>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</si>
  <si>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</si>
  <si>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</si>
  <si>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</si>
  <si>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</si>
  <si>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</si>
  <si>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</si>
  <si>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</si>
  <si>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</si>
  <si>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</si>
  <si>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</si>
  <si>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</si>
  <si>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</si>
  <si>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</si>
  <si>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</si>
  <si>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</si>
  <si>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</si>
  <si>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</si>
  <si>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</si>
  <si>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</si>
  <si>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</si>
  <si>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</si>
  <si>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</si>
  <si>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</si>
  <si>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</si>
  <si>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</si>
  <si>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</si>
  <si>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</si>
  <si>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</si>
  <si>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</si>
  <si>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</si>
  <si>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</si>
  <si>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</si>
  <si>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</si>
  <si>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</si>
  <si>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</si>
  <si>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</si>
  <si>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</si>
  <si>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</si>
  <si>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</si>
  <si>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</si>
  <si>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</si>
  <si>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</si>
  <si>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</si>
  <si>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</si>
  <si>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</si>
  <si>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</si>
  <si>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</si>
  <si>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</si>
  <si>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</si>
  <si>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</si>
  <si>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</si>
  <si>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</si>
  <si>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</si>
  <si>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</si>
  <si>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</si>
  <si>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</si>
  <si>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</si>
  <si>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</si>
  <si>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</si>
  <si>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</si>
  <si>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</si>
  <si>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</si>
  <si>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</si>
  <si>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</si>
  <si>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</si>
  <si>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</si>
  <si>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</si>
  <si>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</si>
  <si>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</si>
  <si>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</si>
  <si>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</si>
  <si>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</si>
  <si>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</si>
  <si>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</si>
  <si>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</si>
  <si>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</si>
  <si>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</si>
  <si>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</si>
  <si>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</si>
  <si>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</si>
  <si>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</si>
  <si>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</si>
  <si>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</si>
  <si>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</si>
  <si>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</si>
  <si>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</si>
  <si>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</si>
  <si>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</si>
  <si>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</si>
  <si>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</si>
  <si>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</si>
  <si>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</si>
  <si>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</si>
  <si>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</si>
  <si>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</si>
  <si>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</si>
  <si>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</si>
  <si>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</si>
  <si>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</si>
  <si>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</si>
  <si>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</si>
  <si>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</si>
  <si>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</si>
  <si>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</si>
  <si>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</si>
  <si>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</si>
  <si>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</si>
  <si>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</si>
  <si>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</si>
  <si>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</si>
  <si>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</si>
  <si>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</si>
  <si>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</si>
  <si>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</si>
  <si>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</si>
  <si>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</si>
  <si>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</si>
  <si>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</si>
  <si>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</si>
  <si>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</si>
  <si>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</si>
  <si>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</si>
  <si>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</si>
  <si>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</si>
  <si>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</si>
  <si>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</si>
  <si>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</si>
  <si>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</si>
  <si>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</si>
  <si>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</si>
  <si>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</si>
  <si>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</si>
  <si>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</si>
  <si>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</si>
  <si>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</si>
  <si>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</si>
  <si>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</si>
  <si>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</si>
  <si>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</si>
  <si>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</si>
  <si>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</si>
  <si>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</si>
  <si>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</si>
  <si>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</si>
  <si>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</si>
  <si>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</si>
  <si>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</si>
  <si>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</si>
  <si>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</si>
  <si>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</si>
  <si>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</si>
  <si>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</si>
  <si>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</si>
  <si>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</si>
  <si>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</si>
  <si>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</si>
  <si>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</si>
  <si>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</si>
  <si>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</si>
  <si>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</si>
  <si>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</si>
  <si>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</si>
  <si>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</si>
  <si>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</si>
  <si>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</si>
  <si>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</si>
  <si>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</si>
  <si>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</si>
  <si>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</si>
  <si>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</si>
  <si>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</si>
  <si>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</si>
  <si>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</si>
  <si>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</si>
  <si>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</si>
  <si>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</si>
  <si>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</si>
  <si>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</si>
  <si>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</si>
  <si>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</si>
  <si>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</si>
  <si>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</si>
  <si>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</si>
  <si>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</si>
  <si>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</si>
  <si>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</si>
  <si>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</si>
  <si>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</si>
  <si>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</si>
  <si>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</si>
  <si>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</si>
  <si>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</si>
  <si>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</si>
  <si>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</si>
  <si>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</si>
  <si>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</si>
  <si>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</si>
  <si>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</si>
  <si>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</si>
  <si>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</si>
  <si>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</si>
  <si>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</si>
  <si>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</si>
  <si>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</si>
  <si>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</si>
  <si>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</si>
  <si>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</si>
  <si>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</si>
  <si>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</si>
  <si>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</si>
  <si>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</si>
  <si>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</si>
  <si>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</si>
  <si>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</si>
  <si>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</si>
  <si>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</si>
  <si>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</si>
  <si>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</si>
  <si>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</si>
  <si>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</si>
  <si>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</si>
  <si>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</si>
  <si>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</si>
  <si>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</si>
  <si>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</si>
  <si>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</si>
  <si>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</si>
  <si>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</si>
  <si>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</si>
  <si>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</si>
  <si>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</si>
  <si>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</si>
  <si>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</si>
  <si>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</si>
  <si>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</si>
  <si>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</si>
  <si>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</si>
  <si>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</si>
  <si>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</si>
  <si>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</si>
  <si>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</si>
  <si>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</si>
  <si>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</si>
  <si>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</si>
  <si>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</si>
  <si>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</si>
  <si>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</si>
  <si>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</si>
  <si>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</si>
  <si>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</si>
  <si>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</si>
  <si>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</si>
  <si>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</si>
  <si>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</si>
  <si>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</si>
  <si>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</si>
  <si>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</si>
  <si>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</si>
  <si>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</si>
  <si>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</si>
  <si>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</si>
  <si>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</si>
  <si>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</si>
  <si>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</si>
  <si>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</si>
  <si>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</si>
  <si>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</si>
  <si>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</si>
  <si>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</si>
  <si>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</si>
  <si>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</si>
  <si>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</si>
  <si>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</si>
  <si>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</si>
  <si>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</si>
  <si>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</si>
  <si>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</si>
  <si>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</si>
  <si>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</si>
  <si>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</si>
  <si>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</si>
  <si>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</si>
  <si>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</si>
  <si>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</si>
  <si>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</si>
  <si>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</si>
  <si>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</si>
  <si>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</si>
  <si>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</si>
  <si>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</si>
  <si>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</si>
  <si>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</si>
  <si>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</si>
  <si>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</si>
  <si>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</si>
  <si>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</si>
  <si>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</si>
  <si>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</si>
  <si>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</si>
  <si>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</si>
  <si>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</si>
  <si>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</si>
  <si>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</si>
  <si>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</si>
  <si>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</si>
  <si>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</si>
  <si>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</si>
  <si>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</si>
  <si>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</si>
  <si>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</si>
  <si>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</si>
  <si>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</si>
  <si>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</si>
  <si>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</si>
  <si>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</si>
  <si>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</si>
  <si>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</si>
  <si>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</si>
  <si>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</si>
  <si>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</si>
  <si>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</si>
  <si>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</si>
  <si>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</si>
  <si>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</si>
  <si>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</si>
  <si>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</si>
  <si>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</si>
  <si>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</si>
  <si>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</si>
  <si>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</si>
  <si>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</si>
  <si>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</si>
  <si>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</si>
  <si>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</si>
  <si>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</si>
  <si>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</si>
  <si>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</si>
  <si>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</si>
  <si>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</si>
  <si>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</si>
  <si>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</si>
  <si>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</si>
  <si>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</si>
  <si>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</si>
  <si>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</si>
  <si>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</si>
  <si>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</si>
  <si>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</si>
  <si>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</si>
  <si>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</si>
  <si>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</si>
  <si>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</si>
  <si>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</si>
  <si>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</si>
  <si>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</si>
  <si>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</si>
  <si>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</si>
  <si>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</si>
  <si>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</si>
  <si>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</si>
  <si>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</si>
  <si>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</si>
  <si>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</si>
  <si>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</si>
  <si>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</si>
  <si>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</si>
  <si>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</si>
  <si>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</si>
  <si>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</si>
  <si>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</si>
  <si>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</si>
  <si>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</si>
  <si>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</si>
  <si>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</si>
  <si>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</si>
  <si>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</si>
  <si>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</si>
  <si>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</si>
  <si>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</si>
  <si>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</si>
  <si>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</si>
  <si>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</si>
  <si>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</si>
  <si>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</si>
  <si>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</si>
  <si>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</si>
  <si>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</si>
  <si>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</si>
  <si>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</si>
  <si>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</si>
  <si>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</si>
  <si>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</si>
  <si>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</si>
  <si>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</si>
  <si>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</si>
  <si>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</si>
  <si>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</si>
  <si>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</si>
  <si>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</si>
  <si>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</si>
  <si>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</si>
  <si>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</si>
  <si>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</si>
  <si>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</si>
  <si>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</si>
  <si>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</si>
  <si>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</si>
  <si>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</si>
  <si>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</si>
  <si>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</si>
  <si>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</si>
  <si>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</si>
  <si>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</si>
  <si>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</si>
  <si>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</si>
  <si>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</si>
  <si>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</si>
  <si>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</si>
  <si>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</si>
  <si>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</si>
  <si>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</si>
  <si>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</si>
  <si>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</si>
  <si>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</si>
  <si>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</si>
  <si>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</si>
  <si>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</si>
  <si>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</si>
  <si>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</si>
  <si>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</si>
  <si>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</si>
  <si>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</si>
  <si>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</si>
  <si>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</si>
  <si>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</si>
  <si>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</si>
  <si>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</si>
  <si>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</si>
  <si>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</si>
  <si>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</si>
  <si>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</si>
  <si>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</si>
  <si>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</si>
  <si>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</si>
  <si>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</si>
  <si>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</si>
  <si>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</si>
  <si>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</si>
  <si>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</si>
  <si>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</si>
  <si>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</si>
  <si>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</si>
  <si>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</si>
  <si>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</si>
  <si>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</si>
  <si>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</si>
  <si>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</si>
  <si>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</si>
  <si>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</si>
  <si>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</si>
  <si>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</si>
  <si>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</si>
  <si>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</si>
  <si>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</si>
  <si>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</si>
  <si>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</si>
  <si>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</si>
  <si>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</si>
  <si>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</si>
  <si>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</si>
  <si>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</si>
  <si>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</si>
  <si>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</si>
  <si>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</si>
  <si>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</si>
  <si>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</si>
  <si>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</si>
  <si>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</si>
  <si>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</si>
  <si>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</si>
  <si>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</si>
  <si>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</si>
  <si>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</si>
  <si>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</si>
  <si>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</si>
  <si>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</si>
  <si>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</si>
  <si>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</si>
  <si>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</si>
  <si>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</si>
  <si>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</si>
  <si>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</si>
  <si>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</si>
  <si>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</si>
  <si>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</si>
  <si>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</si>
  <si>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</si>
  <si>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</si>
  <si>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</si>
  <si>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</si>
  <si>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</si>
  <si>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</si>
  <si>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</si>
  <si>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</si>
  <si>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</si>
  <si>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</si>
  <si>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</si>
  <si>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</si>
  <si>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</si>
  <si>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</si>
  <si>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</si>
  <si>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</si>
  <si>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</si>
  <si>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</si>
  <si>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</si>
  <si>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</si>
  <si>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</si>
  <si>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</si>
  <si>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</si>
  <si>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</si>
  <si>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</si>
  <si>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</si>
  <si>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</si>
  <si>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</si>
  <si>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</si>
  <si>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</si>
  <si>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</si>
  <si>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</si>
  <si>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</si>
  <si>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</si>
  <si>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</si>
  <si>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</si>
  <si>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</si>
  <si>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</si>
  <si>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</si>
  <si>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</si>
  <si>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</si>
  <si>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</si>
  <si>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</si>
  <si>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</si>
  <si>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</si>
  <si>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</si>
  <si>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</si>
  <si>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</si>
  <si>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</si>
  <si>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</si>
  <si>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</si>
  <si>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</si>
  <si>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</si>
  <si>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</si>
  <si>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</si>
  <si>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</si>
  <si>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</si>
  <si>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</si>
  <si>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</si>
  <si>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</si>
  <si>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</si>
  <si>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</si>
  <si>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</si>
  <si>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</si>
  <si>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</si>
  <si>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</si>
  <si>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</si>
  <si>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</si>
  <si>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</si>
  <si>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</si>
  <si>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</si>
  <si>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</si>
  <si>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</si>
  <si>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</si>
  <si>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</si>
  <si>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</si>
  <si>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</si>
  <si>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</si>
  <si>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</si>
  <si>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</si>
  <si>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</si>
  <si>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</si>
  <si>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</si>
  <si>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</si>
  <si>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</si>
  <si>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</si>
  <si>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</si>
  <si>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</si>
  <si>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</si>
  <si>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</si>
  <si>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</si>
  <si>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</si>
  <si>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</si>
  <si>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</si>
  <si>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</si>
  <si>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</si>
  <si>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</si>
  <si>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</si>
  <si>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</si>
  <si>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</si>
  <si>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</si>
  <si>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</si>
  <si>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</si>
  <si>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</si>
  <si>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</si>
  <si>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</si>
  <si>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</si>
  <si>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</si>
  <si>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</si>
  <si>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</si>
  <si>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</si>
  <si>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</si>
  <si>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</si>
  <si>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</si>
  <si>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</si>
  <si>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</si>
  <si>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</si>
  <si>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</si>
  <si>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</si>
  <si>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</si>
  <si>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</si>
  <si>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</si>
  <si>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</si>
  <si>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</si>
  <si>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</si>
  <si>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</si>
  <si>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</si>
  <si>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</si>
  <si>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</si>
  <si>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</si>
  <si>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</si>
  <si>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</si>
  <si>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</si>
  <si>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</si>
  <si>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</si>
  <si>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</si>
  <si>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</si>
  <si>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</si>
  <si>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</si>
  <si>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</si>
  <si>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</si>
  <si>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</si>
  <si>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</si>
  <si>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</si>
  <si>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</si>
  <si>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</si>
  <si>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</si>
  <si>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</si>
  <si>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</si>
  <si>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</si>
  <si>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</si>
  <si>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</si>
  <si>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</si>
  <si>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</si>
  <si>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</si>
  <si>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</si>
  <si>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</si>
  <si>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</si>
  <si>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</si>
  <si>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</si>
  <si>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</si>
  <si>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</si>
  <si>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</si>
  <si>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</si>
  <si>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</si>
  <si>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</si>
  <si>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</si>
  <si>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</si>
  <si>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</si>
  <si>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</si>
  <si>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</si>
  <si>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</si>
  <si>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</si>
  <si>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</si>
  <si>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</si>
  <si>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</si>
  <si>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</si>
  <si>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</si>
  <si>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</si>
  <si>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</si>
  <si>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</si>
  <si>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</si>
  <si>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</si>
  <si>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</si>
  <si>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</si>
  <si>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</si>
  <si>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</si>
  <si>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</si>
  <si>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</si>
  <si>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</si>
  <si>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</si>
  <si>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</si>
  <si>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</si>
  <si>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</si>
  <si>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</si>
  <si>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</si>
  <si>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</si>
  <si>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</si>
  <si>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</si>
  <si>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</si>
  <si>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</si>
  <si>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</si>
  <si>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</si>
  <si>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</si>
  <si>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</si>
  <si>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</si>
  <si>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</si>
  <si>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</si>
  <si>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</si>
  <si>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</si>
  <si>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</si>
  <si>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</si>
  <si>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</si>
  <si>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</si>
  <si>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</si>
  <si>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</si>
  <si>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</si>
  <si>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</si>
  <si>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</si>
  <si>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</si>
  <si>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</si>
  <si>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</si>
  <si>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</si>
  <si>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</si>
  <si>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</si>
  <si>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</si>
  <si>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</si>
  <si>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</si>
  <si>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</si>
  <si>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</si>
  <si>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</si>
  <si>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</si>
  <si>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</si>
  <si>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</si>
  <si>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</si>
  <si>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</si>
  <si>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</si>
  <si>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</si>
  <si>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</si>
  <si>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</si>
  <si>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</si>
  <si>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</si>
  <si>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</si>
  <si>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</si>
  <si>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</si>
  <si>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</si>
  <si>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</si>
  <si>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</si>
  <si>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</si>
  <si>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</si>
  <si>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</si>
  <si>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</si>
  <si>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</si>
  <si>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</si>
  <si>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</si>
  <si>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</si>
  <si>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</si>
  <si>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</si>
  <si>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</si>
  <si>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</si>
  <si>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</si>
  <si>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</si>
  <si>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</si>
  <si>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</si>
  <si>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</si>
  <si>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</si>
  <si>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</si>
  <si>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</si>
  <si>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</si>
  <si>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</si>
  <si>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</si>
  <si>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</si>
  <si>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</si>
  <si>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</si>
  <si>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</si>
  <si>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</si>
  <si>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</si>
  <si>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</si>
  <si>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</si>
  <si>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</si>
  <si>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</si>
  <si>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</si>
  <si>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</si>
  <si>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</si>
  <si>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</si>
  <si>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</si>
  <si>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</si>
  <si>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</si>
  <si>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</si>
  <si>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</si>
  <si>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</si>
  <si>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</si>
  <si>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</si>
  <si>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</si>
  <si>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</si>
  <si>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</si>
  <si>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</si>
  <si>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</si>
  <si>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</si>
  <si>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</si>
  <si>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</si>
  <si>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</si>
  <si>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</si>
  <si>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</si>
  <si>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</si>
  <si>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</si>
  <si>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</si>
  <si>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</si>
  <si>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</si>
  <si>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</si>
  <si>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</si>
  <si>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</si>
  <si>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</si>
  <si>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</si>
  <si>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</si>
  <si>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</si>
  <si>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</si>
  <si>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</si>
  <si>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</si>
  <si>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</si>
  <si>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</si>
  <si>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</si>
  <si>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</si>
  <si>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</si>
  <si>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</si>
  <si>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</si>
  <si>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</si>
  <si>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</si>
  <si>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</si>
  <si>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</si>
  <si>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</si>
  <si>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</si>
  <si>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</si>
  <si>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</si>
  <si>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</si>
  <si>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</si>
  <si>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</si>
  <si>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</si>
  <si>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</si>
  <si>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</si>
  <si>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</si>
  <si>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</si>
  <si>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</si>
  <si>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</si>
  <si>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</si>
  <si>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</si>
  <si>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</si>
  <si>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</si>
  <si>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</si>
  <si>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</si>
  <si>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</si>
  <si>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</si>
  <si>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</si>
  <si>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</si>
  <si>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</si>
  <si>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</si>
  <si>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</si>
  <si>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</si>
  <si>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</si>
  <si>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</si>
  <si>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</si>
  <si>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</si>
  <si>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</si>
  <si>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</si>
  <si>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</si>
  <si>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</si>
  <si>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</si>
  <si>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</si>
  <si>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</si>
  <si>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</si>
  <si>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</si>
  <si>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</si>
  <si>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</si>
  <si>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</si>
  <si>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</si>
  <si>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</si>
  <si>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</si>
  <si>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</si>
  <si>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</si>
  <si>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</si>
  <si>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</si>
  <si>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</si>
  <si>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</si>
  <si>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</si>
  <si>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</si>
  <si>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</si>
  <si>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</si>
  <si>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</si>
  <si>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</si>
  <si>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</si>
  <si>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</si>
  <si>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</si>
  <si>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</si>
  <si>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</si>
  <si>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</si>
  <si>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</si>
  <si>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</si>
  <si>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</si>
  <si>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</si>
  <si>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</si>
  <si>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</si>
  <si>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</si>
  <si>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</si>
  <si>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</si>
  <si>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</si>
  <si>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</si>
  <si>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</si>
  <si>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</si>
  <si>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</si>
  <si>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</si>
  <si>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</si>
  <si>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</si>
  <si>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</si>
  <si>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</si>
  <si>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</si>
  <si>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</si>
  <si>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</si>
  <si>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</si>
  <si>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</si>
  <si>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</si>
  <si>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</si>
  <si>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</si>
  <si>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</si>
  <si>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</si>
  <si>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</si>
  <si>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</si>
  <si>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</si>
  <si>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</si>
  <si>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</si>
  <si>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</si>
  <si>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</si>
  <si>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</si>
  <si>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</si>
  <si>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</si>
  <si>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</si>
  <si>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</si>
  <si>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</si>
  <si>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</si>
  <si>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</si>
  <si>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</si>
  <si>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</si>
  <si>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</si>
  <si>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</si>
  <si>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</si>
  <si>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</si>
  <si>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</si>
  <si>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</si>
  <si>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</si>
  <si>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</si>
  <si>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</si>
  <si>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</si>
  <si>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</si>
  <si>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</si>
  <si>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</si>
  <si>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</si>
  <si>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</si>
  <si>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</si>
  <si>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</si>
  <si>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</si>
  <si>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</si>
  <si>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</si>
  <si>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</si>
  <si>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</si>
  <si>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</si>
  <si>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</si>
  <si>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</si>
  <si>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</si>
  <si>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</si>
  <si>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</si>
  <si>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</si>
  <si>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</si>
  <si>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</si>
  <si>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</si>
  <si>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</si>
  <si>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</si>
  <si>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</si>
  <si>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</si>
  <si>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</si>
  <si>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</si>
  <si>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</si>
  <si>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</si>
  <si>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</si>
  <si>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</si>
  <si>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</si>
  <si>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</si>
  <si>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</si>
  <si>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</si>
  <si>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</si>
  <si>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</si>
  <si>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</si>
  <si>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</si>
  <si>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</si>
  <si>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</si>
  <si>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</si>
  <si>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</si>
  <si>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</si>
  <si>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</si>
  <si>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</si>
  <si>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</si>
  <si>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</si>
  <si>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</si>
  <si>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</si>
  <si>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</si>
  <si>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</si>
  <si>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</si>
  <si>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</si>
  <si>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</si>
  <si>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</si>
  <si>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</si>
  <si>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</si>
  <si>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</si>
  <si>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</si>
  <si>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</si>
  <si>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</si>
  <si>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</si>
  <si>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</si>
  <si>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</si>
  <si>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</si>
  <si>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</si>
  <si>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</si>
  <si>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</si>
  <si>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</si>
  <si>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</si>
  <si>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</si>
  <si>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</si>
  <si>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</si>
  <si>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</si>
  <si>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</si>
  <si>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</si>
  <si>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</si>
  <si>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</si>
  <si>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</si>
  <si>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</si>
  <si>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</si>
  <si>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</si>
  <si>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</si>
  <si>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</si>
  <si>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</si>
  <si>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</si>
  <si>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</si>
  <si>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</si>
  <si>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</si>
  <si>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</si>
  <si>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</si>
  <si>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</si>
  <si>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</si>
  <si>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</si>
  <si>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</si>
  <si>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</si>
  <si>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</si>
  <si>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</si>
  <si>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</si>
  <si>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</si>
  <si>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</si>
  <si>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</si>
  <si>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</si>
  <si>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</si>
  <si>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</si>
  <si>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</si>
  <si>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</si>
  <si>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</si>
  <si>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</si>
  <si>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</si>
  <si>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</si>
  <si>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</si>
  <si>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</si>
  <si>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</si>
  <si>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</si>
  <si>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</si>
  <si>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</si>
  <si>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</si>
  <si>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</si>
  <si>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</si>
  <si>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</si>
  <si>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</si>
  <si>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</si>
  <si>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</si>
  <si>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</si>
  <si>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</si>
  <si>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</si>
  <si>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</si>
  <si>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</si>
  <si>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</si>
  <si>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</si>
  <si>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</si>
  <si>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</si>
  <si>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</si>
  <si>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</si>
  <si>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</si>
  <si>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</si>
  <si>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</si>
  <si>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</si>
  <si>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</si>
  <si>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</si>
  <si>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</si>
  <si>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</si>
  <si>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</si>
  <si>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</si>
  <si>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</si>
  <si>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</si>
  <si>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</si>
  <si>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</si>
  <si>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</si>
  <si>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</si>
  <si>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</si>
  <si>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</si>
  <si>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</si>
  <si>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</si>
  <si>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</si>
  <si>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</si>
  <si>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</si>
  <si>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</si>
  <si>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</si>
  <si>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</si>
  <si>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</si>
  <si>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</si>
  <si>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</si>
  <si>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</si>
  <si>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</si>
  <si>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</si>
  <si>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</si>
  <si>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</si>
  <si>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</si>
  <si>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</si>
  <si>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</si>
  <si>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</si>
  <si>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</si>
  <si>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</si>
  <si>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</si>
  <si>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</si>
  <si>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</si>
  <si>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</si>
  <si>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</si>
  <si>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</si>
  <si>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</si>
  <si>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</si>
  <si>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</si>
  <si>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</si>
  <si>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</si>
  <si>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</si>
  <si>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</si>
  <si>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</si>
  <si>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</si>
  <si>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</si>
  <si>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</si>
  <si>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</si>
  <si>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</si>
  <si>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</si>
  <si>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</si>
  <si>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</si>
  <si>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</si>
  <si>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</si>
  <si>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</si>
  <si>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</si>
  <si>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</si>
  <si>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</si>
  <si>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</si>
  <si>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</si>
  <si>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</si>
  <si>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</si>
  <si>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</si>
  <si>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</si>
  <si>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</si>
  <si>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</si>
  <si>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</si>
  <si>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</si>
  <si>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</si>
  <si>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</si>
  <si>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</si>
  <si>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</si>
  <si>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</si>
  <si>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</si>
  <si>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</si>
  <si>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</si>
  <si>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</si>
  <si>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</si>
  <si>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</si>
  <si>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</si>
  <si>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</si>
  <si>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</si>
  <si>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</si>
  <si>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</si>
  <si>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</si>
  <si>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</si>
  <si>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</si>
  <si>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</si>
  <si>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</si>
  <si>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</si>
  <si>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</si>
  <si>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</si>
  <si>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</si>
  <si>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</si>
  <si>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</si>
  <si>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</si>
  <si>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</si>
  <si>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</si>
  <si>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</si>
  <si>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</si>
  <si>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</si>
  <si>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</si>
  <si>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</si>
  <si>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</si>
  <si>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</si>
  <si>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</si>
  <si>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</si>
  <si>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</si>
  <si>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</si>
  <si>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</si>
  <si>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</si>
  <si>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</si>
  <si>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</si>
  <si>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</si>
  <si>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</si>
  <si>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</si>
  <si>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</si>
  <si>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</si>
  <si>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</si>
  <si>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</si>
  <si>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</si>
  <si>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</si>
  <si>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</si>
  <si>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</si>
  <si>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</si>
  <si>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</si>
  <si>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</si>
  <si>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</si>
  <si>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</si>
  <si>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</si>
  <si>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</si>
  <si>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</si>
  <si>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</si>
  <si>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</si>
  <si>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</si>
  <si>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</si>
  <si>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</si>
  <si>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</si>
  <si>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</si>
  <si>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</si>
  <si>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</si>
  <si>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</si>
  <si>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</si>
  <si>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</si>
  <si>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</si>
  <si>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</si>
  <si>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</si>
  <si>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</si>
  <si>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</si>
  <si>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</si>
  <si>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</si>
  <si>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</si>
  <si>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</si>
  <si>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</si>
  <si>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</si>
  <si>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</si>
  <si>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</si>
  <si>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</si>
  <si>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</si>
  <si>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</si>
  <si>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</si>
  <si>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</si>
  <si>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</si>
  <si>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</si>
  <si>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</si>
  <si>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</si>
  <si>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</si>
  <si>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</si>
  <si>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</si>
  <si>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</si>
  <si>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</si>
  <si>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</si>
  <si>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</si>
  <si>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</si>
  <si>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</si>
  <si>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</si>
  <si>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</si>
  <si>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</si>
  <si>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</si>
  <si>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</si>
  <si>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</si>
  <si>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</si>
  <si>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</si>
  <si>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</si>
  <si>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</si>
  <si>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</si>
  <si>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</si>
  <si>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</si>
  <si>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</si>
  <si>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</si>
  <si>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</si>
  <si>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</si>
  <si>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</si>
  <si>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</si>
  <si>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</si>
  <si>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</si>
  <si>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</si>
  <si>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</si>
  <si>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</si>
  <si>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</si>
  <si>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</si>
  <si>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</si>
  <si>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</si>
  <si>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</si>
  <si>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</si>
  <si>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</si>
  <si>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</si>
  <si>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</si>
  <si>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</si>
  <si>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</si>
  <si>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</si>
  <si>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</si>
  <si>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</si>
  <si>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</si>
  <si>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</si>
  <si>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</si>
  <si>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</si>
  <si>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</si>
  <si>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</si>
  <si>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</si>
  <si>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</si>
  <si>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</si>
  <si>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</si>
  <si>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</si>
  <si>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</si>
  <si>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</si>
  <si>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</si>
  <si>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</si>
  <si>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</si>
  <si>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</si>
  <si>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</si>
  <si>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</si>
  <si>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</si>
  <si>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</si>
  <si>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</si>
  <si>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</si>
  <si>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</si>
  <si>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</si>
  <si>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</si>
  <si>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</si>
  <si>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</si>
  <si>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</si>
  <si>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</si>
  <si>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</si>
  <si>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</si>
  <si>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</si>
  <si>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</si>
  <si>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</si>
  <si>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</si>
  <si>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</si>
  <si>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</si>
  <si>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</si>
  <si>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</si>
  <si>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</si>
  <si>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</si>
  <si>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</si>
  <si>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</si>
  <si>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</si>
  <si>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</si>
  <si>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</si>
  <si>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</si>
  <si>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</si>
  <si>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</si>
  <si>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</si>
  <si>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</si>
  <si>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</si>
  <si>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</si>
  <si>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</si>
  <si>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</si>
  <si>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</si>
  <si>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</si>
  <si>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</si>
  <si>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</si>
  <si>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</si>
  <si>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</si>
  <si>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</si>
  <si>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</si>
  <si>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</si>
  <si>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</si>
  <si>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</si>
  <si>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</si>
  <si>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</si>
  <si>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</si>
  <si>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</si>
  <si>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</si>
  <si>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</si>
  <si>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</si>
  <si>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</si>
  <si>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</si>
  <si>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</si>
  <si>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</si>
  <si>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</si>
  <si>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</si>
  <si>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</si>
  <si>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</si>
  <si>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</si>
  <si>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</si>
  <si>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</si>
  <si>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</si>
  <si>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</si>
  <si>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</si>
  <si>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</si>
  <si>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</si>
  <si>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</si>
  <si>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</si>
  <si>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</si>
  <si>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</si>
  <si>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</si>
  <si>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</si>
  <si>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</si>
  <si>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</si>
  <si>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</si>
  <si>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</si>
  <si>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</si>
  <si>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</si>
  <si>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</si>
  <si>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</si>
  <si>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</si>
  <si>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</si>
  <si>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</si>
  <si>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</si>
  <si>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</si>
  <si>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</si>
  <si>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</si>
  <si>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</si>
  <si>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</si>
  <si>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</si>
  <si>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</si>
  <si>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</si>
  <si>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</si>
  <si>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</si>
  <si>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</si>
  <si>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</si>
  <si>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</si>
  <si>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</si>
  <si>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</si>
  <si>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</si>
  <si>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</si>
  <si>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</si>
  <si>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</si>
  <si>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</si>
  <si>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</si>
  <si>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</si>
  <si>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</si>
  <si>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</si>
  <si>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</si>
  <si>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</si>
  <si>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</si>
  <si>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</si>
  <si>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</si>
  <si>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</si>
  <si>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</si>
  <si>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</si>
  <si>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</si>
  <si>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</si>
  <si>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</si>
  <si>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</si>
  <si>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</si>
  <si>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</si>
  <si>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</si>
  <si>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</si>
  <si>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</si>
  <si>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</si>
  <si>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</si>
  <si>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</si>
  <si>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</si>
  <si>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</si>
  <si>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</si>
  <si>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</si>
  <si>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</si>
  <si>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</si>
  <si>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</si>
  <si>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</si>
  <si>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</si>
  <si>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</si>
  <si>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</si>
  <si>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</si>
  <si>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</si>
  <si>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</si>
  <si>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</si>
  <si>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</si>
  <si>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</si>
  <si>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</si>
  <si>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</si>
  <si>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</si>
  <si>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</si>
  <si>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</si>
  <si>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</si>
  <si>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</si>
  <si>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</si>
  <si>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</si>
  <si>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</si>
  <si>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</si>
  <si>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</si>
  <si>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</si>
  <si>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</si>
  <si>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</si>
  <si>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</si>
  <si>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</si>
  <si>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</si>
  <si>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</si>
  <si>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</si>
  <si>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</si>
  <si>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</si>
  <si>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</si>
  <si>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</si>
  <si>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</si>
  <si>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</si>
  <si>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</si>
  <si>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</si>
  <si>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</si>
  <si>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</si>
  <si>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</si>
  <si>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</si>
  <si>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</si>
  <si>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</si>
  <si>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</si>
  <si>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</si>
  <si>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</si>
  <si>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</si>
  <si>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</si>
  <si>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</si>
  <si>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</si>
  <si>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</si>
  <si>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</si>
  <si>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</si>
  <si>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</si>
  <si>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</si>
  <si>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</si>
  <si>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</si>
  <si>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</si>
  <si>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</si>
  <si>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</si>
  <si>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</si>
  <si>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</si>
  <si>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</si>
  <si>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</si>
  <si>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</si>
  <si>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</si>
  <si>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</si>
  <si>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</si>
  <si>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</si>
  <si>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</si>
  <si>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</si>
  <si>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</si>
  <si>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</si>
  <si>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</si>
  <si>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</si>
  <si>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</si>
  <si>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</si>
  <si>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</si>
  <si>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</si>
  <si>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</si>
  <si>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</si>
  <si>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</si>
  <si>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</si>
  <si>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</si>
  <si>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</si>
  <si>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</si>
  <si>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</si>
  <si>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</si>
  <si>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</si>
  <si>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</si>
  <si>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</si>
  <si>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</si>
  <si>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</si>
  <si>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</si>
  <si>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</si>
  <si>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</si>
  <si>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</si>
  <si>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</si>
  <si>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</si>
  <si>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</si>
  <si>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</si>
  <si>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</si>
  <si>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</si>
  <si>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</si>
  <si>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</si>
  <si>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</si>
  <si>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</si>
  <si>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</si>
  <si>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</si>
  <si>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</si>
  <si>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</si>
  <si>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</si>
  <si>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</si>
  <si>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</si>
  <si>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</si>
  <si>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</si>
  <si>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</si>
  <si>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</si>
  <si>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</si>
  <si>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</si>
  <si>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</si>
  <si>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</si>
  <si>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</si>
  <si>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</si>
  <si>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</si>
  <si>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</si>
  <si>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</si>
  <si>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</si>
  <si>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</si>
  <si>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</si>
  <si>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</si>
  <si>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</si>
  <si>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</si>
  <si>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</si>
  <si>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</si>
  <si>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</si>
  <si>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</si>
  <si>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</si>
  <si>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</si>
  <si>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</si>
  <si>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</si>
  <si>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</si>
  <si>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</si>
  <si>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</si>
  <si>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</si>
  <si>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</si>
  <si>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</si>
  <si>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</si>
  <si>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</si>
  <si>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</si>
  <si>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</si>
  <si>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</si>
  <si>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</si>
  <si>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</si>
  <si>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</si>
  <si>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</si>
  <si>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</si>
  <si>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</si>
  <si>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</si>
  <si>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</si>
  <si>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</si>
  <si>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</si>
  <si>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</si>
  <si>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</si>
  <si>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</si>
  <si>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</si>
  <si>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</si>
  <si>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</si>
  <si>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</si>
  <si>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</si>
  <si>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</si>
  <si>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</si>
  <si>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</si>
  <si>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</si>
  <si>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</si>
  <si>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</si>
  <si>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</si>
  <si>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</si>
  <si>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</si>
  <si>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</si>
  <si>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</si>
  <si>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</si>
  <si>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</si>
  <si>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</si>
  <si>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</si>
  <si>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</si>
  <si>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</si>
  <si>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</si>
  <si>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</si>
  <si>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</si>
  <si>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</si>
  <si>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</si>
  <si>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</si>
  <si>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</si>
  <si>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</si>
  <si>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</si>
  <si>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</si>
  <si>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</si>
  <si>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</si>
  <si>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</si>
  <si>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</si>
  <si>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</si>
  <si>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</si>
  <si>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</si>
  <si>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</si>
  <si>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</si>
  <si>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</si>
  <si>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</si>
  <si>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</si>
  <si>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</si>
  <si>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</si>
  <si>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</si>
  <si>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</si>
  <si>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</si>
  <si>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</si>
  <si>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</si>
  <si>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</si>
  <si>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</si>
  <si>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</si>
  <si>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</si>
  <si>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</si>
  <si>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</si>
  <si>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</si>
  <si>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</si>
  <si>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</si>
  <si>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</si>
  <si>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</si>
  <si>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</si>
  <si>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</si>
  <si>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</si>
  <si>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</si>
  <si>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</si>
  <si>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</si>
  <si>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</si>
  <si>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</si>
  <si>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</si>
  <si>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</si>
  <si>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</si>
  <si>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</si>
  <si>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</si>
  <si>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</si>
  <si>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</si>
  <si>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</si>
  <si>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</si>
  <si>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</si>
  <si>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</si>
  <si>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</si>
  <si>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</si>
  <si>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</si>
  <si>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</si>
  <si>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</si>
  <si>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</si>
  <si>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</si>
  <si>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</si>
  <si>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</si>
  <si>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</si>
  <si>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</si>
  <si>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</si>
  <si>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</si>
  <si>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</si>
  <si>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</si>
  <si>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</si>
  <si>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</si>
  <si>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</si>
  <si>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</si>
  <si>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</si>
  <si>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</si>
  <si>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</si>
  <si>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</si>
  <si>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</si>
  <si>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</si>
  <si>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</si>
  <si>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</si>
  <si>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</si>
  <si>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</si>
  <si>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</si>
  <si>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</si>
  <si>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</si>
  <si>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</si>
  <si>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</si>
  <si>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</si>
  <si>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</si>
  <si>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</si>
  <si>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</si>
  <si>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</si>
  <si>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</si>
  <si>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</si>
  <si>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</si>
  <si>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</si>
  <si>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</si>
  <si>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</si>
  <si>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</si>
  <si>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</si>
  <si>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</si>
  <si>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</si>
  <si>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</si>
  <si>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</si>
  <si>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</si>
  <si>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</si>
  <si>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</si>
  <si>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</si>
  <si>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</si>
  <si>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</si>
  <si>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</si>
  <si>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</si>
  <si>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</si>
  <si>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</si>
  <si>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</si>
  <si>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</si>
  <si>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</si>
  <si>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</si>
  <si>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</si>
  <si>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</si>
  <si>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</si>
  <si>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</si>
  <si>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</si>
  <si>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</si>
  <si>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</si>
  <si>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</si>
  <si>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</si>
  <si>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</si>
  <si>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</si>
  <si>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</si>
  <si>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</si>
  <si>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</si>
  <si>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</si>
  <si>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</si>
  <si>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</si>
  <si>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</si>
  <si>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</si>
  <si>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</si>
  <si>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</si>
  <si>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</si>
  <si>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</si>
  <si>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</si>
  <si>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</si>
  <si>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</si>
  <si>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</si>
  <si>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</si>
  <si>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</si>
  <si>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</si>
  <si>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</si>
  <si>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</si>
  <si>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</si>
  <si>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</si>
  <si>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</si>
  <si>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</si>
  <si>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</si>
  <si>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</si>
  <si>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</si>
  <si>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</si>
  <si>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</si>
  <si>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</si>
  <si>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</si>
  <si>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</si>
  <si>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</si>
  <si>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</si>
  <si>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</si>
  <si>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</si>
  <si>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</si>
  <si>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</si>
  <si>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</si>
  <si>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</si>
  <si>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</si>
  <si>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</si>
  <si>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</si>
  <si>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</si>
  <si>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</si>
  <si>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</si>
  <si>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</si>
  <si>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</si>
  <si>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</si>
  <si>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</si>
  <si>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</si>
  <si>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</si>
  <si>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</si>
  <si>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</si>
  <si>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</si>
  <si>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</si>
  <si>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</si>
  <si>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</si>
  <si>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</si>
  <si>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</si>
  <si>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</si>
  <si>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</si>
  <si>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</si>
  <si>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</si>
  <si>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</si>
  <si>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</si>
  <si>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</si>
  <si>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</si>
  <si>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</si>
  <si>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</si>
  <si>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</si>
  <si>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</si>
  <si>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</si>
  <si>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</si>
  <si>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</si>
  <si>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</si>
  <si>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</si>
  <si>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</si>
  <si>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</si>
  <si>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</si>
  <si>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</si>
  <si>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</si>
  <si>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</si>
  <si>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</si>
  <si>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</si>
  <si>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</si>
  <si>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</si>
  <si>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</si>
  <si>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</si>
  <si>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</si>
  <si>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</si>
  <si>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</si>
  <si>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</si>
  <si>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</si>
  <si>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</si>
  <si>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</si>
  <si>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</si>
  <si>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</si>
  <si>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</si>
  <si>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</si>
  <si>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</si>
  <si>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</si>
  <si>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</si>
  <si>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</si>
  <si>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</si>
  <si>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</si>
  <si>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</si>
  <si>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</si>
  <si>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</si>
  <si>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</si>
  <si>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</si>
  <si>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</si>
  <si>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</si>
  <si>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</si>
  <si>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</si>
  <si>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</si>
  <si>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</si>
  <si>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</si>
  <si>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</si>
  <si>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</si>
  <si>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</si>
  <si>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</si>
  <si>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</si>
  <si>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</si>
  <si>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</si>
  <si>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</si>
  <si>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</si>
  <si>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</si>
  <si>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</si>
  <si>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</si>
  <si>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</si>
  <si>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</si>
  <si>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</si>
  <si>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</si>
  <si>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</si>
  <si>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</si>
  <si>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</si>
  <si>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</si>
  <si>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</si>
  <si>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</si>
  <si>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</si>
  <si>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</si>
  <si>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</si>
  <si>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</si>
  <si>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</si>
  <si>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</si>
  <si>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</si>
  <si>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</si>
  <si>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</si>
  <si>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</si>
  <si>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</si>
  <si>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</si>
  <si>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</si>
  <si>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</si>
  <si>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</si>
  <si>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</si>
  <si>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</si>
  <si>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</si>
  <si>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</si>
  <si>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</si>
  <si>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</si>
  <si>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</si>
  <si>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</si>
  <si>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</si>
  <si>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</si>
  <si>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</si>
  <si>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</si>
  <si>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</si>
  <si>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</si>
  <si>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</si>
  <si>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</si>
  <si>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</si>
  <si>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</si>
  <si>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</si>
  <si>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</si>
  <si>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</si>
  <si>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</si>
  <si>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</si>
  <si>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</si>
  <si>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</si>
  <si>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</si>
  <si>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</si>
  <si>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</si>
  <si>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</si>
  <si>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</si>
  <si>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</si>
  <si>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</si>
  <si>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</si>
  <si>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</si>
  <si>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</si>
  <si>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</si>
  <si>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</si>
  <si>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</si>
  <si>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</si>
  <si>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</si>
  <si>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</si>
  <si>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</si>
  <si>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</si>
  <si>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</si>
  <si>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</si>
  <si>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</si>
  <si>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</si>
  <si>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</si>
  <si>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</si>
  <si>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</si>
  <si>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</si>
  <si>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</si>
  <si>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</si>
  <si>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</si>
  <si>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</si>
  <si>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</si>
  <si>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</si>
  <si>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</si>
  <si>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</si>
  <si>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</si>
  <si>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</si>
  <si>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</si>
  <si>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</si>
  <si>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</si>
  <si>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</si>
  <si>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</si>
  <si>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</si>
  <si>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</si>
  <si>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</si>
  <si>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</si>
  <si>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</si>
  <si>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</si>
  <si>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</si>
  <si>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</si>
  <si>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</si>
  <si>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</si>
  <si>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</si>
  <si>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</si>
  <si>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</si>
  <si>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</si>
  <si>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</si>
  <si>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</si>
  <si>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</si>
  <si>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</si>
  <si>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</si>
  <si>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</si>
  <si>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</si>
  <si>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</si>
  <si>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</si>
  <si>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</si>
  <si>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</si>
  <si>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</si>
  <si>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</si>
  <si>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</si>
  <si>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</si>
  <si>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</si>
  <si>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</si>
  <si>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</si>
  <si>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</si>
  <si>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</si>
  <si>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</si>
  <si>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</si>
  <si>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</si>
  <si>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</si>
  <si>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</si>
  <si>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</si>
  <si>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</si>
  <si>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</si>
  <si>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</si>
  <si>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</si>
  <si>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</si>
  <si>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</si>
  <si>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</si>
  <si>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</si>
  <si>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</si>
  <si>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</si>
  <si>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</si>
  <si>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</si>
  <si>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</si>
  <si>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</si>
  <si>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</si>
  <si>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</si>
  <si>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</si>
  <si>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</si>
  <si>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</si>
  <si>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</si>
  <si>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</si>
  <si>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</si>
  <si>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</si>
  <si>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</si>
  <si>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</si>
  <si>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</si>
  <si>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</si>
  <si>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</si>
  <si>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</si>
  <si>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</si>
  <si>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</si>
  <si>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</si>
  <si>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</si>
  <si>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</si>
  <si>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</si>
  <si>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</si>
  <si>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</si>
  <si>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</si>
  <si>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</si>
  <si>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</si>
  <si>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</si>
  <si>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</si>
  <si>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</si>
  <si>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</si>
  <si>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</si>
  <si>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</si>
  <si>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</si>
  <si>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</si>
  <si>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</si>
  <si>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</si>
  <si>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</si>
  <si>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</si>
  <si>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</si>
  <si>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</si>
  <si>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</si>
  <si>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</si>
  <si>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</si>
  <si>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</si>
  <si>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</si>
  <si>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</si>
  <si>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</si>
  <si>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</si>
  <si>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</si>
  <si>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</si>
  <si>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</si>
  <si>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</si>
  <si>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</si>
  <si>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</si>
  <si>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</si>
  <si>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</si>
  <si>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</si>
  <si>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</si>
  <si>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</si>
  <si>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</si>
  <si>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</si>
  <si>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</si>
  <si>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</si>
  <si>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</si>
  <si>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</si>
  <si>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</si>
  <si>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</si>
  <si>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</si>
  <si>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</si>
  <si>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</si>
  <si>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</si>
  <si>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</si>
  <si>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</si>
  <si>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</si>
  <si>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</si>
  <si>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</si>
  <si>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</si>
  <si>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</si>
  <si>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</si>
  <si>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</si>
  <si>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</si>
  <si>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</si>
  <si>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</si>
  <si>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</si>
  <si>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</si>
  <si>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</si>
  <si>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</si>
  <si>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</si>
  <si>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</si>
  <si>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</si>
  <si>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</si>
  <si>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</si>
  <si>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</si>
  <si>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</si>
  <si>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</si>
  <si>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</si>
  <si>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</si>
  <si>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</si>
  <si>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</si>
  <si>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</si>
  <si>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</si>
  <si>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</si>
  <si>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</si>
  <si>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</si>
  <si>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</si>
  <si>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</si>
  <si>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</si>
  <si>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</si>
  <si>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</si>
  <si>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</si>
  <si>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</si>
  <si>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</si>
  <si>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</si>
  <si>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</si>
  <si>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</si>
  <si>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</si>
  <si>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</si>
  <si>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</si>
  <si>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</si>
  <si>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</si>
  <si>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</si>
  <si>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</si>
  <si>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</si>
  <si>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</si>
  <si>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</si>
  <si>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</si>
  <si>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</si>
  <si>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</si>
  <si>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</si>
  <si>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</si>
  <si>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</si>
  <si>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</si>
  <si>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</si>
  <si>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</si>
  <si>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</si>
  <si>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</si>
  <si>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</si>
  <si>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</si>
  <si>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</si>
  <si>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</si>
  <si>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</si>
  <si>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</si>
  <si>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</si>
  <si>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</si>
  <si>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</si>
  <si>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</si>
  <si>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</si>
  <si>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</si>
  <si>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</si>
  <si>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</si>
  <si>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</si>
  <si>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</si>
  <si>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</si>
  <si>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</si>
  <si>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</si>
  <si>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</si>
  <si>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</si>
  <si>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</si>
  <si>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</si>
  <si>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</si>
  <si>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</si>
  <si>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</si>
  <si>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</si>
  <si>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</si>
  <si>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</si>
  <si>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</si>
  <si>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</si>
  <si>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</si>
  <si>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</si>
  <si>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</si>
  <si>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</si>
  <si>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</si>
  <si>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</si>
  <si>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</si>
  <si>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</si>
  <si>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</si>
  <si>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</si>
  <si>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</si>
  <si>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</si>
  <si>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</si>
  <si>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</si>
  <si>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</si>
  <si>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</si>
  <si>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</si>
  <si>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</si>
  <si>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</si>
  <si>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</si>
  <si>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</si>
  <si>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</si>
  <si>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</si>
  <si>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</si>
  <si>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</si>
  <si>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</si>
  <si>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</si>
  <si>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</si>
  <si>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</si>
  <si>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</si>
  <si>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</si>
  <si>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</si>
  <si>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</si>
  <si>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</si>
  <si>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</si>
  <si>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</si>
  <si>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</si>
  <si>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</si>
  <si>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</si>
  <si>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</si>
  <si>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</si>
  <si>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</si>
  <si>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</si>
  <si>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</si>
  <si>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</si>
  <si>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</si>
  <si>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</si>
  <si>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</si>
  <si>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</si>
  <si>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</si>
  <si>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</si>
  <si>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</si>
  <si>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</si>
  <si>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</si>
  <si>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</si>
  <si>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</si>
  <si>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</si>
  <si>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</si>
  <si>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</si>
  <si>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</si>
  <si>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</si>
  <si>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</si>
  <si>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</si>
  <si>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</si>
  <si>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</si>
  <si>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</si>
  <si>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</si>
  <si>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</si>
  <si>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</si>
  <si>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</si>
  <si>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</si>
  <si>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</si>
  <si>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</si>
  <si>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</si>
  <si>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</si>
  <si>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</si>
  <si>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</si>
  <si>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</si>
  <si>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</si>
  <si>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</si>
  <si>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</si>
  <si>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</si>
  <si>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</si>
  <si>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</si>
  <si>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</si>
  <si>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</si>
  <si>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</si>
  <si>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</si>
  <si>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</si>
  <si>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</si>
  <si>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</si>
  <si>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</si>
  <si>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</si>
  <si>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</si>
  <si>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</si>
  <si>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</si>
  <si>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</si>
  <si>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</si>
  <si>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</si>
  <si>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</si>
  <si>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</si>
  <si>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</si>
  <si>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</si>
  <si>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</si>
  <si>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</si>
  <si>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</si>
  <si>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</si>
  <si>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</si>
  <si>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</si>
  <si>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</si>
  <si>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</si>
  <si>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</si>
  <si>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</si>
  <si>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</si>
  <si>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</si>
  <si>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</si>
  <si>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</si>
  <si>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</si>
  <si>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</si>
  <si>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</si>
  <si>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</si>
  <si>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</si>
  <si>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</si>
  <si>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</si>
  <si>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</si>
  <si>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</si>
  <si>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</si>
  <si>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</si>
  <si>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</si>
  <si>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</si>
  <si>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</si>
  <si>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</si>
  <si>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</si>
  <si>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</si>
  <si>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</si>
  <si>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</si>
  <si>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</si>
  <si>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</si>
  <si>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</si>
  <si>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</si>
  <si>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</si>
  <si>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</si>
  <si>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</si>
  <si>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</si>
  <si>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</si>
  <si>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</si>
  <si>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</si>
  <si>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</si>
  <si>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</si>
  <si>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</si>
  <si>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</si>
  <si>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</si>
  <si>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</si>
  <si>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</si>
  <si>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</si>
  <si>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</si>
  <si>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</si>
  <si>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</si>
  <si>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</si>
  <si>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</si>
  <si>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</si>
  <si>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</si>
  <si>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</si>
  <si>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</si>
  <si>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</si>
  <si>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</si>
  <si>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</si>
  <si>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</si>
  <si>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</si>
  <si>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</si>
  <si>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</si>
  <si>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</si>
  <si>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</si>
  <si>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</si>
  <si>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</si>
  <si>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</si>
  <si>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</si>
  <si>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</si>
  <si>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</si>
  <si>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</si>
  <si>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</si>
  <si>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</si>
  <si>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</si>
  <si>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</si>
  <si>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</si>
  <si>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</si>
  <si>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</si>
  <si>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</si>
  <si>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</si>
  <si>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</si>
  <si>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</si>
  <si>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</si>
  <si>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</si>
  <si>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</si>
  <si>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</si>
  <si>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</si>
  <si>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</si>
  <si>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</si>
  <si>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</si>
  <si>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</si>
  <si>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</si>
  <si>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</si>
  <si>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</si>
  <si>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</si>
  <si>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</si>
  <si>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</si>
  <si>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</si>
  <si>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</si>
  <si>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</si>
  <si>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</si>
  <si>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</si>
  <si>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</si>
  <si>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</si>
  <si>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</si>
  <si>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</si>
  <si>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</si>
  <si>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</si>
  <si>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</si>
  <si>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</si>
  <si>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</si>
  <si>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</si>
  <si>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</si>
  <si>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</si>
  <si>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</si>
  <si>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</si>
  <si>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</si>
  <si>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</si>
  <si>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</si>
  <si>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</si>
  <si>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</si>
  <si>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</si>
  <si>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</si>
  <si>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</si>
  <si>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</si>
  <si>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</si>
  <si>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</si>
  <si>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</si>
  <si>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</si>
  <si>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</si>
  <si>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</si>
  <si>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</si>
  <si>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</si>
  <si>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</si>
  <si>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</si>
  <si>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</si>
  <si>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</si>
  <si>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</si>
  <si>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</si>
  <si>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</si>
  <si>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</si>
  <si>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</si>
  <si>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</si>
  <si>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</si>
  <si>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</si>
  <si>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</si>
  <si>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</si>
  <si>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</si>
  <si>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</si>
  <si>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</si>
  <si>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</si>
  <si>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</si>
  <si>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</si>
  <si>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</si>
  <si>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</si>
  <si>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</si>
  <si>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</si>
  <si>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</si>
  <si>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</si>
  <si>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</si>
  <si>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</si>
  <si>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</si>
  <si>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</si>
  <si>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</si>
  <si>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</si>
  <si>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</si>
  <si>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</si>
  <si>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</si>
  <si>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</si>
  <si>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</si>
  <si>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</si>
  <si>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</si>
  <si>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</si>
  <si>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</si>
  <si>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</si>
  <si>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</si>
  <si>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</si>
  <si>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</si>
  <si>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</si>
  <si>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</si>
  <si>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</si>
  <si>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</si>
  <si>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</si>
  <si>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</si>
  <si>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</si>
  <si>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</si>
  <si>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</si>
  <si>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</si>
  <si>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</si>
  <si>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</si>
  <si>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</si>
  <si>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</si>
  <si>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</si>
  <si>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</si>
  <si>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</si>
  <si>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</si>
  <si>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</si>
  <si>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</si>
  <si>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</si>
  <si>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</si>
  <si>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</si>
  <si>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</si>
  <si>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</si>
  <si>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</si>
  <si>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</si>
  <si>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</si>
  <si>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</si>
  <si>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</si>
  <si>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</si>
  <si>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</si>
  <si>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</si>
  <si>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</si>
  <si>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</si>
  <si>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</si>
  <si>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</si>
  <si>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</si>
  <si>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</si>
  <si>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</si>
  <si>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</si>
  <si>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</si>
  <si>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</si>
  <si>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</si>
  <si>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</si>
  <si>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</si>
  <si>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</si>
  <si>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</si>
  <si>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</si>
  <si>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</si>
  <si>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</si>
  <si>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</si>
  <si>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</si>
  <si>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</si>
  <si>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</si>
  <si>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</si>
  <si>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</si>
  <si>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</si>
  <si>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</si>
  <si>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</si>
  <si>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</si>
  <si>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</si>
  <si>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</si>
  <si>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</si>
  <si>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</si>
  <si>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</si>
  <si>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</si>
  <si>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</si>
  <si>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</si>
  <si>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</si>
  <si>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</si>
  <si>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</si>
  <si>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</si>
  <si>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</si>
  <si>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</si>
  <si>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</si>
  <si>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</si>
  <si>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</si>
  <si>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</si>
  <si>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</si>
  <si>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</si>
  <si>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</si>
  <si>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</si>
  <si>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</si>
  <si>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</si>
  <si>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</si>
  <si>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</si>
  <si>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</si>
  <si>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</si>
  <si>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</si>
  <si>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</si>
  <si>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</si>
  <si>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</si>
  <si>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</si>
  <si>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</si>
  <si>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</si>
  <si>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</si>
  <si>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</si>
  <si>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</si>
  <si>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</si>
  <si>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</si>
  <si>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</si>
  <si>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</si>
  <si>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</si>
  <si>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</si>
  <si>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</si>
  <si>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</si>
  <si>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</si>
  <si>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</si>
  <si>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</si>
  <si>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</si>
  <si>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</si>
  <si>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</si>
  <si>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</si>
  <si>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</si>
  <si>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</si>
  <si>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</si>
  <si>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</si>
  <si>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</si>
  <si>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</si>
  <si>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</si>
  <si>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</si>
  <si>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</si>
  <si>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</si>
  <si>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</si>
  <si>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</si>
  <si>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</si>
  <si>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</si>
  <si>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</si>
  <si>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</si>
  <si>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</si>
  <si>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</si>
  <si>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</si>
  <si>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</si>
  <si>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</si>
  <si>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</si>
  <si>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</si>
  <si>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</si>
  <si>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</si>
  <si>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</si>
  <si>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</si>
  <si>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</si>
  <si>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</si>
  <si>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</si>
  <si>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</si>
  <si>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</si>
  <si>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</si>
  <si>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</si>
  <si>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</si>
  <si>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</si>
  <si>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</si>
  <si>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</si>
  <si>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</si>
  <si>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</si>
  <si>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</si>
  <si>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</si>
  <si>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</si>
  <si>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</si>
  <si>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</si>
  <si>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</si>
  <si>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</si>
  <si>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</si>
  <si>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</si>
  <si>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</si>
  <si>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</si>
  <si>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</si>
  <si>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</si>
  <si>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</si>
  <si>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</si>
  <si>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</si>
  <si>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</si>
  <si>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</si>
  <si>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</si>
  <si>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</si>
  <si>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</si>
  <si>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</si>
  <si>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</si>
  <si>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</si>
  <si>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</si>
  <si>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</si>
  <si>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</si>
  <si>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</si>
  <si>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</si>
  <si>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</si>
  <si>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</si>
  <si>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</si>
  <si>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</si>
  <si>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</si>
  <si>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</si>
  <si>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</si>
  <si>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</si>
  <si>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</si>
  <si>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</si>
  <si>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</si>
  <si>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</si>
  <si>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</si>
  <si>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</si>
  <si>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</si>
  <si>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</si>
  <si>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</si>
  <si>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</si>
  <si>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</si>
  <si>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</si>
  <si>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</si>
  <si>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</si>
  <si>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</si>
  <si>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</si>
  <si>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</si>
  <si>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</si>
  <si>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</si>
  <si>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</si>
  <si>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</si>
  <si>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</si>
  <si>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</si>
  <si>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</si>
  <si>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</si>
  <si>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</si>
  <si>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</si>
  <si>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</si>
  <si>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</si>
  <si>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</si>
  <si>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</si>
  <si>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</si>
  <si>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</si>
  <si>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</si>
  <si>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</si>
  <si>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</si>
  <si>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</si>
  <si>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</si>
  <si>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</si>
  <si>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</si>
  <si>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</si>
  <si>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</si>
  <si>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</si>
  <si>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</si>
  <si>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</si>
  <si>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</si>
  <si>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</si>
  <si>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</si>
  <si>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</si>
  <si>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</si>
  <si>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</si>
  <si>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</si>
  <si>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</si>
  <si>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</si>
  <si>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</si>
  <si>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</si>
  <si>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</si>
  <si>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</si>
  <si>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</si>
  <si>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</si>
  <si>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</si>
  <si>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</si>
  <si>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</si>
  <si>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</si>
  <si>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</si>
  <si>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</si>
  <si>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</si>
  <si>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</si>
  <si>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</si>
  <si>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</si>
  <si>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</si>
  <si>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</si>
  <si>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</si>
  <si>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</si>
  <si>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</si>
  <si>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</si>
  <si>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</si>
  <si>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</si>
  <si>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</si>
  <si>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</si>
  <si>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</si>
  <si>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</si>
  <si>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</si>
  <si>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</si>
  <si>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</si>
  <si>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</si>
  <si>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</si>
  <si>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</si>
  <si>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</si>
  <si>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</si>
  <si>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</si>
  <si>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</si>
  <si>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</si>
  <si>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</si>
  <si>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</si>
  <si>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</si>
  <si>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</si>
  <si>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</si>
  <si>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</si>
  <si>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</si>
  <si>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</si>
  <si>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</si>
  <si>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</si>
  <si>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</si>
  <si>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</si>
  <si>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</si>
  <si>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</si>
  <si>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</si>
  <si>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</si>
  <si>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</si>
  <si>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</si>
  <si>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</si>
  <si>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</si>
  <si>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</si>
  <si>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</si>
  <si>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</si>
  <si>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</si>
  <si>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</si>
  <si>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</si>
  <si>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</si>
  <si>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</si>
  <si>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</si>
  <si>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</si>
  <si>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</si>
  <si>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</si>
  <si>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</si>
  <si>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</si>
  <si>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</si>
  <si>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</si>
  <si>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</si>
  <si>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</si>
  <si>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</si>
  <si>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</si>
  <si>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</si>
  <si>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</si>
  <si>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</si>
  <si>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</si>
  <si>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</si>
  <si>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</si>
  <si>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</si>
  <si>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</si>
  <si>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</si>
  <si>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</si>
  <si>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</si>
  <si>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</si>
  <si>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</si>
  <si>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</si>
  <si>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</si>
  <si>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</si>
  <si>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</si>
  <si>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</si>
  <si>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</si>
  <si>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</si>
  <si>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</si>
  <si>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</si>
  <si>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</si>
  <si>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</si>
  <si>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</si>
  <si>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</si>
  <si>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</si>
  <si>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</si>
  <si>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</si>
  <si>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</si>
  <si>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</si>
  <si>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</si>
  <si>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</si>
  <si>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</si>
  <si>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</si>
  <si>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</si>
  <si>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</si>
  <si>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</si>
  <si>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</si>
  <si>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</si>
  <si>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</si>
  <si>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</si>
  <si>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</si>
  <si>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</si>
  <si>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</si>
  <si>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</si>
  <si>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</si>
  <si>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</si>
  <si>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</si>
  <si>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</si>
  <si>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</si>
  <si>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</si>
  <si>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</si>
  <si>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</si>
  <si>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</si>
  <si>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</si>
  <si>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</si>
  <si>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</si>
  <si>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</si>
  <si>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</si>
  <si>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</si>
  <si>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</si>
  <si>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</si>
  <si>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</si>
  <si>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</si>
  <si>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</si>
  <si>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</si>
  <si>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</si>
  <si>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</si>
  <si>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</si>
  <si>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</si>
  <si>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</si>
  <si>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</si>
  <si>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</si>
  <si>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</si>
  <si>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</si>
  <si>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</si>
  <si>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</si>
  <si>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</si>
  <si>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</si>
  <si>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</si>
  <si>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</si>
  <si>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</si>
  <si>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</si>
  <si>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</si>
  <si>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</si>
  <si>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</si>
  <si>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</si>
  <si>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</si>
  <si>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</si>
  <si>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</si>
  <si>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</si>
  <si>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</si>
  <si>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</si>
  <si>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</si>
  <si>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</si>
  <si>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</si>
  <si>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</si>
  <si>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</si>
  <si>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</si>
  <si>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</si>
  <si>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</si>
  <si>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</si>
  <si>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</si>
  <si>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</si>
  <si>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</si>
  <si>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</si>
  <si>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</si>
  <si>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</si>
  <si>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</si>
  <si>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</si>
  <si>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</si>
  <si>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</si>
  <si>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</si>
  <si>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</si>
  <si>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</si>
  <si>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</si>
  <si>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</si>
  <si>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</si>
  <si>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</si>
  <si>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</si>
  <si>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</si>
  <si>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</si>
  <si>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</si>
  <si>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</si>
  <si>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</si>
  <si>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</si>
  <si>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</si>
  <si>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</si>
  <si>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</si>
  <si>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</si>
  <si>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</si>
  <si>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</si>
  <si>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</si>
  <si>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</si>
  <si>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</si>
  <si>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</si>
  <si>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</si>
  <si>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</si>
  <si>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</si>
  <si>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</si>
  <si>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</si>
  <si>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</si>
  <si>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</si>
  <si>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</si>
  <si>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</si>
  <si>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</si>
  <si>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</si>
  <si>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</si>
  <si>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</si>
  <si>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</si>
  <si>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</si>
  <si>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</si>
  <si>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</si>
  <si>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</si>
  <si>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</si>
  <si>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</si>
  <si>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</si>
  <si>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</si>
  <si>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</si>
  <si>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</si>
  <si>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</si>
  <si>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</si>
  <si>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</si>
  <si>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</si>
  <si>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</si>
  <si>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</si>
  <si>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</si>
  <si>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</si>
  <si>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</si>
  <si>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</si>
  <si>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</si>
  <si>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</si>
  <si>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</si>
  <si>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</si>
  <si>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</si>
  <si>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</si>
  <si>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</si>
  <si>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</si>
  <si>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</si>
  <si>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</si>
  <si>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</si>
  <si>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</si>
  <si>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</si>
  <si>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</si>
  <si>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</si>
  <si>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</si>
  <si>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</si>
  <si>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</si>
  <si>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</si>
  <si>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</si>
  <si>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</si>
  <si>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</si>
  <si>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</si>
  <si>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</si>
  <si>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</si>
  <si>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</si>
  <si>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</si>
  <si>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</si>
  <si>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</si>
  <si>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</si>
  <si>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</si>
  <si>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</si>
  <si>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</si>
  <si>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</si>
  <si>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</si>
  <si>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</si>
  <si>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</si>
  <si>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</si>
  <si>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</si>
  <si>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</si>
  <si>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</si>
  <si>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</si>
  <si>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</si>
  <si>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</si>
  <si>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</si>
  <si>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</si>
  <si>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</si>
  <si>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</si>
  <si>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</si>
  <si>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</si>
  <si>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</si>
  <si>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</si>
  <si>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</si>
  <si>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</si>
  <si>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</si>
  <si>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</si>
  <si>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</si>
  <si>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</si>
  <si>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</si>
  <si>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</si>
  <si>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</si>
  <si>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</si>
  <si>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</si>
  <si>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</si>
  <si>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</si>
  <si>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</si>
  <si>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</si>
  <si>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</si>
  <si>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</si>
  <si>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</si>
  <si>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</si>
  <si>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</si>
  <si>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</si>
  <si>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</si>
  <si>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</si>
  <si>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</si>
  <si>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</si>
  <si>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</si>
  <si>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</si>
  <si>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</si>
  <si>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</si>
  <si>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</si>
  <si>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</si>
  <si>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</si>
  <si>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</si>
  <si>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</si>
  <si>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</si>
  <si>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</si>
  <si>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</si>
  <si>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</si>
  <si>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</si>
  <si>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</si>
  <si>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</si>
  <si>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</si>
  <si>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</si>
  <si>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</si>
  <si>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</si>
  <si>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</si>
  <si>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</si>
  <si>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</si>
  <si>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</si>
  <si>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</si>
  <si>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</si>
  <si>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</si>
  <si>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</si>
  <si>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</si>
  <si>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</si>
  <si>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</si>
  <si>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</si>
  <si>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</si>
  <si>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</si>
  <si>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</si>
  <si>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</si>
  <si>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</si>
  <si>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</si>
  <si>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</si>
  <si>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</si>
  <si>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</si>
  <si>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</si>
  <si>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</si>
  <si>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</si>
  <si>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</si>
  <si>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</si>
  <si>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</si>
  <si>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</si>
  <si>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</si>
  <si>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</si>
  <si>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</si>
  <si>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</si>
  <si>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</si>
  <si>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</si>
  <si>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</si>
  <si>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</si>
  <si>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</si>
  <si>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</si>
  <si>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</si>
  <si>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</si>
  <si>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</si>
  <si>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</si>
  <si>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</si>
  <si>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</si>
  <si>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</si>
  <si>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</si>
  <si>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</si>
  <si>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</si>
  <si>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</si>
  <si>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</si>
  <si>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</si>
  <si>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</si>
  <si>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</si>
  <si>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</si>
  <si>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</si>
  <si>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</si>
  <si>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</si>
  <si>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</si>
  <si>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</si>
  <si>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</si>
  <si>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</si>
  <si>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</si>
  <si>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</si>
  <si>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</si>
  <si>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</si>
  <si>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</si>
  <si>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</si>
  <si>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</si>
  <si>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</si>
  <si>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</si>
  <si>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</si>
  <si>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</si>
  <si>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</si>
  <si>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</si>
  <si>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</si>
  <si>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</si>
  <si>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</si>
  <si>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</si>
  <si>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</si>
  <si>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</si>
  <si>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</si>
  <si>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</si>
  <si>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</si>
  <si>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</si>
  <si>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</si>
  <si>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</si>
  <si>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</si>
  <si>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</si>
  <si>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</si>
  <si>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</si>
  <si>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</si>
  <si>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</si>
  <si>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</si>
  <si>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</si>
  <si>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</si>
  <si>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</si>
  <si>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</si>
  <si>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</si>
  <si>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</si>
  <si>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</si>
  <si>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</si>
  <si>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</si>
  <si>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</si>
  <si>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</si>
  <si>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</si>
  <si>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</si>
  <si>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</si>
  <si>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</si>
  <si>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</si>
  <si>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</si>
  <si>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</si>
  <si>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</si>
  <si>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</si>
  <si>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</si>
  <si>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</si>
  <si>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</si>
  <si>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</si>
  <si>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</si>
  <si>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</si>
  <si>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</si>
  <si>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</si>
  <si>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</si>
  <si>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</si>
  <si>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</si>
  <si>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</si>
  <si>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</si>
  <si>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</si>
  <si>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</si>
  <si>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</si>
  <si>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</si>
  <si>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</si>
  <si>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</si>
  <si>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</si>
  <si>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</si>
  <si>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</si>
  <si>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</si>
  <si>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</si>
  <si>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</si>
  <si>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</si>
  <si>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</si>
  <si>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</si>
  <si>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</si>
  <si>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</si>
  <si>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</si>
  <si>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</si>
  <si>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</si>
  <si>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</si>
  <si>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</si>
  <si>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</si>
  <si>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</si>
  <si>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</si>
  <si>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</si>
  <si>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</si>
  <si>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</si>
  <si>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</si>
  <si>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</si>
  <si>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</si>
  <si>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</si>
  <si>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</si>
  <si>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</si>
  <si>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</si>
  <si>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</si>
  <si>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</si>
  <si>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</si>
  <si>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</si>
  <si>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</si>
  <si>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</si>
  <si>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</si>
  <si>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</si>
  <si>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</si>
  <si>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</si>
  <si>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</si>
  <si>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</si>
  <si>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</si>
  <si>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</si>
  <si>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</si>
  <si>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</si>
  <si>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</si>
  <si>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</si>
  <si>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</si>
  <si>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</si>
  <si>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</si>
  <si>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</si>
  <si>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</si>
  <si>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</si>
  <si>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</si>
  <si>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</si>
  <si>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</si>
  <si>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</si>
  <si>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</si>
  <si>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</si>
  <si>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</si>
  <si>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</si>
  <si>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</si>
  <si>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</si>
  <si>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</si>
  <si>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</si>
  <si>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</si>
  <si>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</si>
  <si>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</si>
  <si>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</si>
  <si>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</si>
  <si>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</si>
  <si>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</si>
  <si>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</si>
  <si>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</si>
  <si>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</si>
  <si>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</si>
  <si>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</si>
  <si>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</si>
  <si>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</si>
  <si>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</si>
  <si>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</si>
  <si>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</si>
  <si>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</si>
  <si>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</si>
  <si>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</si>
  <si>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</si>
  <si>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</si>
  <si>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</si>
  <si>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</si>
  <si>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</si>
  <si>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</si>
  <si>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</si>
  <si>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</si>
  <si>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</si>
  <si>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</si>
  <si>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</si>
  <si>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</si>
  <si>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</si>
  <si>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</si>
  <si>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</si>
  <si>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</si>
  <si>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</si>
  <si>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</si>
  <si>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</si>
  <si>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</si>
  <si>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</si>
  <si>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</si>
  <si>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</si>
  <si>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</si>
  <si>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</si>
  <si>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</si>
  <si>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</si>
  <si>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</si>
  <si>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</si>
  <si>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</si>
  <si>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</si>
  <si>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</si>
  <si>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</si>
  <si>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</si>
  <si>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</si>
  <si>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</si>
  <si>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</si>
  <si>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</si>
  <si>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</si>
  <si>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</si>
  <si>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</si>
  <si>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</si>
  <si>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</si>
  <si>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</si>
  <si>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</si>
  <si>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</si>
  <si>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</si>
  <si>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</si>
  <si>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</si>
  <si>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</si>
  <si>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</si>
  <si>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</si>
  <si>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</si>
  <si>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</si>
  <si>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</si>
  <si>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</si>
  <si>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</si>
  <si>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</si>
  <si>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</si>
  <si>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</si>
  <si>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</si>
  <si>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</si>
  <si>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</si>
  <si>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</si>
  <si>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</si>
  <si>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</si>
  <si>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</si>
  <si>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</si>
  <si>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</si>
  <si>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</si>
  <si>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</si>
  <si>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</si>
  <si>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</si>
  <si>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</si>
  <si>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</si>
  <si>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</si>
  <si>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</si>
  <si>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</si>
  <si>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</si>
  <si>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</si>
  <si>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</si>
  <si>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</si>
  <si>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</si>
  <si>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</si>
  <si>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</si>
  <si>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</si>
  <si>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</si>
  <si>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</si>
  <si>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</si>
  <si>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</si>
  <si>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</si>
  <si>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</si>
  <si>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</si>
  <si>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</si>
  <si>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</si>
  <si>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</si>
  <si>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</si>
  <si>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</si>
  <si>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</si>
  <si>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</si>
  <si>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</si>
  <si>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</si>
  <si>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</si>
  <si>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</si>
  <si>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</si>
  <si>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</si>
  <si>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</si>
  <si>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</si>
  <si>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</si>
  <si>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</si>
  <si>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</si>
  <si>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</si>
  <si>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</si>
  <si>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</si>
  <si>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</si>
  <si>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</si>
  <si>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</si>
  <si>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</si>
  <si>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</si>
  <si>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</si>
  <si>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</si>
  <si>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</si>
  <si>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</si>
  <si>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</si>
  <si>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</si>
  <si>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</si>
  <si>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</si>
  <si>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</si>
  <si>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</si>
  <si>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</si>
  <si>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</si>
  <si>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</si>
  <si>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</si>
  <si>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</si>
  <si>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</si>
  <si>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</si>
  <si>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</si>
  <si>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</si>
  <si>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</si>
  <si>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</si>
  <si>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</si>
  <si>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</si>
  <si>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</si>
  <si>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</si>
  <si>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</si>
  <si>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</si>
  <si>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</si>
  <si>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</si>
  <si>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</si>
  <si>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</si>
  <si>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</si>
  <si>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</si>
  <si>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</si>
  <si>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</si>
  <si>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</si>
  <si>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</si>
  <si>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</si>
  <si>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</si>
  <si>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</si>
  <si>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</si>
  <si>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</si>
  <si>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</si>
  <si>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</si>
  <si>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</si>
  <si>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</si>
  <si>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</si>
  <si>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</si>
  <si>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</si>
  <si>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</si>
  <si>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</si>
  <si>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</si>
  <si>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</si>
  <si>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</si>
  <si>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</si>
  <si>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</si>
  <si>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</si>
  <si>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</si>
  <si>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</si>
  <si>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</si>
  <si>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</si>
  <si>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</si>
  <si>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</si>
  <si>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</si>
  <si>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</si>
  <si>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</si>
  <si>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</si>
  <si>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</si>
  <si>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</si>
  <si>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</si>
  <si>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</si>
  <si>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</si>
  <si>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</si>
  <si>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</si>
  <si>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</si>
  <si>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</si>
  <si>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</si>
  <si>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</si>
  <si>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</si>
  <si>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</si>
  <si>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</si>
  <si>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</si>
  <si>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</si>
  <si>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</si>
  <si>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</si>
  <si>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</si>
  <si>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</si>
  <si>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</si>
  <si>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</si>
  <si>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</si>
  <si>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</si>
  <si>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</si>
  <si>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</si>
  <si>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</si>
  <si>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</si>
  <si>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</si>
  <si>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</si>
  <si>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</si>
  <si>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</si>
  <si>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</si>
  <si>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</si>
  <si>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</si>
  <si>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</si>
  <si>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</si>
  <si>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</si>
  <si>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</si>
  <si>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</si>
  <si>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</si>
  <si>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</si>
  <si>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</si>
  <si>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</si>
  <si>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</si>
  <si>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</si>
  <si>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</si>
  <si>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</si>
  <si>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</si>
  <si>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</si>
  <si>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</si>
  <si>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</si>
  <si>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</si>
  <si>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</si>
  <si>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</si>
  <si>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</si>
  <si>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</si>
  <si>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</si>
  <si>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</si>
  <si>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</si>
  <si>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</si>
  <si>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</si>
  <si>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</si>
  <si>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</si>
  <si>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</si>
  <si>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</si>
  <si>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</si>
  <si>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</si>
  <si>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</si>
  <si>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</si>
  <si>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</si>
  <si>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</si>
  <si>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</si>
  <si>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</si>
  <si>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</si>
  <si>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</si>
  <si>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</si>
  <si>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</si>
  <si>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</si>
  <si>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</si>
  <si>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</si>
  <si>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</si>
  <si>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</si>
  <si>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</si>
  <si>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</si>
  <si>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</si>
  <si>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</si>
  <si>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</si>
  <si>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</si>
  <si>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</si>
  <si>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</si>
  <si>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</si>
  <si>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</si>
  <si>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</si>
  <si>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</si>
  <si>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</si>
  <si>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</si>
  <si>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</si>
  <si>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</si>
  <si>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</si>
  <si>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</si>
  <si>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</si>
  <si>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</si>
  <si>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</si>
  <si>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</si>
  <si>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</si>
  <si>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</si>
  <si>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</si>
  <si>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</si>
  <si>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</si>
  <si>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</si>
  <si>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</si>
  <si>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</si>
  <si>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</si>
  <si>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</si>
  <si>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</si>
  <si>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</si>
  <si>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</si>
  <si>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</si>
  <si>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</si>
  <si>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</si>
  <si>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</si>
  <si>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</si>
  <si>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</si>
  <si>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</si>
  <si>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</si>
  <si>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</si>
  <si>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</si>
  <si>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</si>
  <si>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</si>
  <si>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</si>
  <si>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</si>
  <si>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</si>
  <si>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</si>
  <si>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</si>
  <si>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</si>
  <si>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</si>
  <si>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</si>
  <si>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</si>
  <si>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</si>
  <si>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</si>
  <si>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</si>
  <si>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</si>
  <si>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</si>
  <si>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</si>
  <si>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</si>
  <si>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</si>
  <si>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</si>
  <si>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</si>
  <si>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</si>
  <si>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</si>
  <si>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</si>
  <si>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</si>
  <si>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</si>
  <si>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</si>
  <si>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</si>
  <si>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</si>
  <si>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</si>
  <si>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</si>
  <si>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</si>
  <si>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</si>
  <si>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</si>
  <si>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</si>
  <si>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</si>
  <si>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</si>
  <si>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</si>
  <si>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</si>
  <si>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</si>
  <si>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</si>
  <si>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</si>
  <si>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</si>
  <si>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</si>
  <si>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</si>
  <si>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</si>
  <si>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</si>
  <si>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</si>
  <si>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</si>
  <si>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</si>
  <si>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</si>
  <si>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</si>
  <si>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</si>
  <si>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</si>
  <si>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</si>
  <si>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</si>
  <si>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</si>
  <si>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</si>
  <si>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</si>
  <si>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</si>
  <si>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</si>
  <si>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</si>
  <si>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</si>
  <si>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</si>
  <si>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</si>
  <si>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</si>
  <si>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</si>
  <si>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</si>
  <si>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</si>
  <si>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</si>
  <si>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</si>
  <si>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</si>
  <si>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</si>
  <si>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</si>
  <si>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</si>
  <si>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</si>
  <si>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</si>
  <si>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</si>
  <si>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</si>
  <si>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</si>
  <si>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</si>
  <si>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</si>
  <si>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</si>
  <si>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</si>
  <si>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</si>
  <si>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</si>
  <si>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</si>
  <si>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</si>
  <si>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</si>
  <si>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</si>
  <si>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</si>
  <si>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</si>
  <si>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</si>
  <si>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</si>
  <si>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</si>
  <si>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</si>
  <si>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</si>
  <si>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</si>
  <si>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</si>
  <si>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</si>
  <si>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</si>
  <si>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</si>
  <si>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</si>
  <si>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</si>
  <si>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</si>
  <si>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</si>
  <si>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</si>
  <si>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</si>
  <si>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</si>
  <si>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</si>
  <si>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</si>
  <si>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</si>
  <si>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</si>
  <si>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</si>
  <si>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</si>
  <si>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</si>
  <si>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</si>
  <si>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</si>
  <si>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</si>
  <si>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</si>
  <si>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</si>
  <si>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</si>
  <si>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</si>
  <si>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</si>
  <si>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</si>
  <si>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</si>
  <si>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</si>
  <si>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</si>
  <si>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</si>
  <si>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</si>
  <si>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</si>
  <si>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</si>
  <si>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</si>
  <si>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</si>
  <si>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</si>
  <si>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</si>
  <si>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</si>
  <si>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</si>
  <si>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</si>
  <si>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</si>
  <si>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</si>
  <si>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</si>
  <si>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</si>
  <si>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</si>
  <si>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</si>
  <si>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</si>
  <si>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</si>
  <si>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</si>
  <si>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</si>
  <si>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</si>
  <si>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</si>
  <si>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</si>
  <si>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</si>
  <si>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</si>
  <si>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</si>
  <si>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</si>
  <si>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</si>
  <si>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</si>
  <si>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</si>
  <si>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</si>
  <si>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</si>
  <si>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</si>
  <si>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</si>
  <si>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</si>
  <si>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</si>
  <si>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</si>
  <si>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</si>
  <si>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</si>
  <si>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</si>
  <si>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</si>
  <si>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</si>
  <si>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</si>
  <si>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</si>
  <si>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</si>
  <si>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</si>
  <si>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</si>
  <si>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</si>
  <si>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</si>
  <si>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</si>
  <si>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</si>
  <si>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</si>
  <si>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</si>
  <si>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</si>
  <si>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</si>
  <si>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</si>
  <si>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</si>
  <si>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</si>
  <si>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</si>
  <si>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</si>
  <si>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</si>
  <si>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</si>
  <si>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</si>
  <si>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</si>
  <si>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</si>
  <si>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</si>
  <si>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</si>
  <si>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</si>
  <si>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</si>
  <si>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</si>
  <si>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</si>
  <si>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</si>
  <si>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</si>
  <si>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</si>
  <si>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</si>
  <si>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</si>
  <si>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</si>
  <si>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</si>
  <si>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</si>
  <si>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</si>
  <si>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</si>
  <si>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</si>
  <si>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</si>
  <si>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</si>
  <si>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</si>
  <si>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</si>
  <si>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</si>
  <si>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</si>
  <si>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</si>
  <si>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</si>
  <si>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</si>
  <si>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</si>
  <si>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</si>
  <si>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</si>
  <si>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</si>
  <si>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</si>
  <si>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</si>
  <si>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</si>
  <si>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</si>
  <si>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</si>
  <si>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</si>
  <si>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</si>
  <si>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</si>
  <si>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</si>
  <si>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</si>
  <si>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</si>
  <si>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</si>
  <si>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</si>
  <si>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</si>
  <si>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</si>
  <si>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</si>
  <si>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</si>
  <si>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</si>
  <si>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</si>
  <si>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</si>
  <si>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</si>
  <si>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</si>
  <si>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</si>
  <si>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</si>
  <si>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</si>
  <si>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</si>
  <si>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</si>
  <si>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</si>
  <si>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</si>
  <si>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</si>
  <si>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</si>
  <si>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</si>
  <si>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</si>
  <si>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</si>
  <si>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</si>
  <si>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</si>
  <si>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</si>
  <si>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</si>
  <si>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</si>
  <si>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</si>
  <si>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</si>
  <si>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</si>
  <si>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</si>
  <si>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</si>
  <si>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</si>
  <si>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</si>
  <si>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</si>
  <si>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</si>
  <si>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</si>
  <si>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</si>
  <si>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</si>
  <si>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</si>
  <si>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</si>
  <si>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</si>
  <si>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</si>
  <si>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</si>
  <si>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</si>
  <si>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</si>
  <si>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</si>
  <si>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</si>
  <si>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</si>
  <si>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</si>
  <si>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</si>
  <si>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</si>
  <si>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</si>
  <si>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</si>
  <si>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</si>
  <si>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</si>
  <si>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</si>
  <si>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</si>
  <si>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</si>
  <si>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</si>
  <si>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</si>
  <si>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</si>
  <si>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</si>
  <si>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</si>
  <si>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</si>
  <si>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</si>
  <si>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</si>
  <si>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</si>
  <si>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</si>
  <si>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</si>
  <si>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</si>
  <si>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</si>
  <si>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</si>
  <si>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</si>
  <si>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</si>
  <si>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</si>
  <si>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</si>
  <si>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</si>
  <si>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</si>
  <si>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</si>
  <si>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</si>
  <si>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</si>
  <si>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</si>
  <si>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</si>
  <si>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</si>
  <si>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</si>
  <si>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</si>
  <si>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</si>
  <si>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</si>
  <si>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</si>
  <si>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</si>
  <si>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</si>
  <si>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</si>
  <si>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</si>
  <si>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</si>
  <si>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</si>
  <si>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</si>
  <si>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</si>
  <si>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</si>
  <si>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</si>
  <si>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</si>
  <si>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</si>
  <si>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</si>
  <si>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</si>
  <si>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</si>
  <si>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</si>
  <si>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</si>
  <si>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</si>
  <si>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</si>
  <si>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</si>
  <si>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</si>
  <si>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</si>
  <si>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</si>
  <si>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</si>
  <si>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</si>
  <si>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</si>
  <si>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</si>
  <si>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</si>
  <si>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</si>
  <si>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</si>
  <si>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</si>
  <si>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</si>
  <si>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</si>
  <si>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</si>
  <si>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</si>
  <si>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</si>
  <si>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</si>
  <si>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</si>
  <si>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</si>
  <si>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</si>
  <si>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</si>
  <si>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</si>
  <si>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</si>
  <si>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</si>
  <si>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</si>
  <si>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</si>
  <si>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</si>
  <si>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</si>
  <si>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</si>
  <si>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</si>
  <si>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</si>
  <si>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</si>
  <si>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</si>
  <si>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</si>
  <si>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</si>
  <si>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</si>
  <si>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</si>
  <si>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</si>
  <si>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</si>
  <si>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</si>
  <si>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</si>
  <si>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</si>
  <si>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</si>
  <si>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</si>
  <si>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</si>
  <si>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</si>
  <si>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</si>
  <si>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</si>
  <si>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</si>
  <si>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</si>
  <si>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</si>
  <si>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</si>
  <si>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</si>
  <si>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</si>
  <si>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</si>
  <si>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</si>
  <si>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</si>
  <si>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</si>
  <si>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</si>
  <si>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</si>
  <si>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</si>
  <si>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</si>
  <si>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</si>
  <si>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</si>
  <si>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</si>
  <si>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</si>
  <si>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</si>
  <si>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</si>
  <si>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</si>
  <si>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</si>
  <si>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</si>
  <si>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</si>
  <si>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</si>
  <si>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</si>
  <si>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</si>
  <si>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</si>
  <si>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</si>
  <si>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</si>
  <si>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</si>
  <si>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</si>
  <si>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</si>
  <si>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</si>
  <si>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</si>
  <si>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</si>
  <si>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</si>
  <si>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</si>
  <si>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</si>
  <si>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</si>
  <si>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</si>
  <si>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</si>
  <si>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</si>
  <si>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</si>
  <si>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</si>
  <si>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</si>
  <si>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</si>
  <si>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</si>
  <si>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</si>
  <si>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</si>
  <si>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</si>
  <si>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</si>
  <si>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</si>
  <si>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</si>
  <si>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</si>
  <si>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</si>
  <si>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</si>
  <si>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</si>
  <si>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</si>
  <si>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</si>
  <si>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</si>
  <si>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</si>
  <si>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</si>
  <si>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</si>
  <si>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</si>
  <si>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</si>
  <si>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</si>
  <si>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</si>
  <si>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</si>
  <si>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</si>
  <si>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</si>
  <si>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</si>
  <si>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</si>
  <si>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</si>
  <si>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</si>
  <si>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</si>
  <si>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</si>
  <si>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</si>
  <si>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</si>
  <si>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</si>
  <si>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</si>
  <si>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</si>
  <si>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</si>
  <si>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</si>
  <si>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</si>
  <si>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</si>
  <si>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</si>
  <si>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</si>
  <si>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</si>
  <si>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</si>
  <si>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</si>
  <si>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</si>
  <si>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</si>
  <si>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</si>
  <si>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</si>
  <si>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</si>
  <si>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</si>
  <si>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</si>
  <si>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</si>
  <si>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</si>
  <si>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</si>
  <si>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</si>
  <si>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</si>
  <si>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</si>
  <si>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</si>
  <si>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</si>
  <si>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</si>
  <si>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</si>
  <si>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</si>
  <si>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</si>
  <si>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</si>
  <si>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</si>
  <si>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</si>
  <si>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</si>
  <si>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</si>
  <si>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</si>
  <si>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</si>
  <si>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</si>
  <si>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</si>
  <si>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</si>
  <si>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</si>
  <si>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</si>
  <si>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</si>
  <si>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</si>
  <si>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</si>
  <si>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</si>
  <si>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</si>
  <si>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</si>
  <si>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</si>
  <si>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</si>
  <si>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</si>
  <si>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</si>
  <si>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</si>
  <si>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</si>
  <si>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</si>
  <si>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</si>
  <si>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</si>
  <si>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</si>
  <si>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</si>
  <si>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</si>
  <si>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</si>
  <si>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</si>
  <si>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</si>
  <si>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</si>
  <si>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</si>
  <si>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</si>
  <si>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</si>
  <si>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</si>
  <si>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</si>
  <si>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</si>
  <si>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</si>
  <si>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</si>
  <si>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</si>
  <si>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</si>
  <si>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</si>
  <si>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</si>
  <si>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</si>
  <si>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</si>
  <si>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</si>
  <si>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</si>
  <si>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</si>
  <si>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</si>
  <si>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</si>
  <si>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</si>
  <si>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</si>
  <si>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</si>
  <si>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</si>
  <si>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</si>
  <si>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</si>
  <si>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</si>
  <si>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</si>
  <si>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</si>
  <si>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</si>
  <si>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</si>
  <si>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</si>
  <si>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</si>
  <si>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</si>
  <si>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</si>
  <si>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</si>
  <si>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</si>
  <si>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</si>
  <si>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</si>
  <si>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</si>
  <si>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</si>
  <si>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</si>
  <si>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</si>
  <si>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</si>
  <si>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</si>
  <si>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</si>
  <si>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</si>
  <si>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</si>
  <si>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</si>
  <si>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</si>
  <si>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</si>
  <si>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</si>
  <si>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</si>
  <si>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</si>
  <si>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</si>
  <si>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</si>
  <si>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</si>
  <si>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</si>
  <si>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</si>
  <si>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</si>
  <si>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</si>
  <si>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</si>
  <si>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</si>
  <si>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</si>
  <si>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</si>
  <si>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</si>
  <si>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</si>
  <si>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</si>
  <si>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</si>
  <si>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</si>
  <si>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</si>
  <si>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</si>
  <si>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</si>
  <si>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</si>
  <si>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</si>
  <si>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</si>
  <si>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</si>
  <si>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</si>
  <si>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</si>
  <si>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</si>
  <si>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</si>
  <si>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</si>
  <si>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</si>
  <si>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</si>
  <si>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</si>
  <si>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</si>
  <si>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</si>
  <si>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</si>
  <si>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</si>
  <si>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</si>
  <si>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</si>
  <si>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</si>
  <si>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</si>
  <si>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</si>
  <si>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</si>
  <si>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</si>
  <si>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</si>
  <si>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</si>
  <si>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</si>
  <si>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</si>
  <si>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</si>
  <si>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</si>
  <si>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</si>
  <si>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</si>
  <si>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</si>
  <si>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</si>
  <si>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</si>
  <si>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</si>
  <si>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</si>
  <si>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</si>
  <si>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</si>
  <si>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</si>
  <si>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</si>
  <si>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</si>
  <si>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</si>
  <si>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</si>
  <si>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</si>
  <si>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</si>
  <si>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</si>
  <si>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</si>
  <si>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</si>
  <si>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</si>
  <si>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</si>
  <si>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</si>
  <si>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</si>
  <si>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</si>
  <si>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</si>
  <si>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</si>
  <si>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</si>
  <si>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</si>
  <si>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</si>
  <si>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</si>
  <si>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</si>
  <si>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</si>
  <si>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</si>
  <si>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</si>
  <si>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</si>
  <si>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</si>
  <si>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</si>
  <si>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</si>
  <si>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</si>
  <si>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</si>
  <si>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</si>
  <si>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</si>
  <si>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</si>
  <si>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</si>
  <si>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</si>
  <si>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</si>
  <si>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</si>
  <si>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</si>
  <si>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</si>
  <si>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</si>
  <si>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</si>
  <si>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</si>
  <si>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</si>
  <si>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</si>
  <si>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</si>
  <si>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</si>
  <si>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</si>
  <si>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</si>
  <si>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</si>
  <si>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</si>
  <si>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</si>
  <si>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</si>
  <si>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</si>
  <si>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</si>
  <si>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</si>
  <si>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</si>
  <si>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</si>
  <si>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</si>
  <si>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</si>
  <si>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</si>
  <si>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</si>
  <si>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</si>
  <si>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</si>
  <si>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</si>
  <si>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</si>
  <si>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</si>
  <si>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</si>
  <si>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</si>
  <si>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</si>
  <si>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</si>
  <si>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</si>
  <si>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</si>
  <si>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</si>
  <si>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</si>
  <si>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</si>
  <si>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</si>
  <si>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</si>
  <si>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</si>
  <si>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</si>
  <si>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</si>
  <si>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</si>
  <si>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</si>
  <si>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</si>
  <si>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</si>
  <si>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</si>
  <si>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</si>
  <si>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</si>
  <si>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</si>
  <si>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</si>
  <si>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</si>
  <si>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</si>
  <si>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</si>
  <si>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</si>
  <si>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</si>
  <si>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</si>
  <si>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</si>
  <si>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</si>
  <si>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</si>
  <si>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</si>
  <si>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</si>
  <si>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</si>
  <si>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</si>
  <si>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</si>
  <si>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</si>
  <si>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</si>
  <si>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</si>
  <si>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</si>
  <si>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</si>
  <si>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</si>
  <si>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</si>
  <si>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</si>
  <si>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</si>
  <si>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</si>
  <si>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</si>
  <si>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</si>
  <si>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</si>
  <si>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</si>
  <si>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</si>
  <si>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</si>
  <si>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</si>
  <si>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</si>
  <si>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</si>
  <si>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</si>
  <si>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</si>
  <si>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</si>
  <si>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</si>
  <si>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</si>
  <si>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</si>
  <si>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</si>
  <si>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</si>
  <si>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</si>
  <si>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</si>
  <si>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</si>
  <si>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</si>
  <si>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</si>
  <si>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</si>
  <si>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</si>
  <si>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</si>
  <si>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</si>
  <si>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</si>
  <si>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</si>
  <si>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</si>
  <si>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</si>
  <si>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</si>
  <si>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</si>
  <si>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</si>
  <si>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</si>
  <si>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</si>
  <si>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</si>
  <si>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</si>
  <si>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</si>
  <si>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</si>
  <si>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</si>
  <si>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</si>
  <si>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</si>
  <si>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</si>
  <si>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</si>
  <si>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</si>
  <si>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</si>
  <si>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</si>
  <si>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</si>
  <si>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</si>
  <si>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</si>
  <si>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</si>
  <si>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</si>
  <si>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</si>
  <si>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</si>
  <si>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</si>
  <si>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</si>
  <si>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</si>
  <si>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</si>
  <si>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</si>
  <si>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</si>
  <si>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</si>
  <si>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</si>
  <si>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</si>
  <si>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</si>
  <si>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</si>
  <si>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</si>
  <si>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</si>
  <si>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</si>
  <si>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</si>
  <si>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</si>
  <si>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</si>
  <si>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</si>
  <si>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</si>
  <si>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</si>
  <si>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</si>
  <si>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</si>
  <si>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</si>
  <si>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</si>
  <si>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</si>
  <si>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</si>
  <si>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</si>
  <si>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</si>
  <si>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</si>
  <si>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</si>
  <si>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</si>
  <si>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</si>
  <si>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</si>
  <si>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</si>
  <si>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</si>
  <si>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</si>
  <si>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</si>
  <si>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</si>
  <si>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</si>
  <si>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</si>
  <si>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</si>
  <si>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</si>
  <si>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</si>
  <si>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</si>
  <si>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</si>
  <si>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</si>
  <si>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</si>
  <si>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</si>
  <si>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</si>
  <si>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</si>
  <si>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</si>
  <si>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</si>
  <si>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</si>
  <si>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</si>
  <si>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</si>
  <si>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</si>
  <si>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</si>
  <si>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</si>
  <si>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</si>
  <si>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</si>
  <si>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</si>
  <si>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</si>
  <si>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</si>
  <si>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</si>
  <si>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</si>
  <si>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</si>
  <si>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</si>
  <si>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</si>
  <si>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</si>
  <si>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</si>
  <si>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</si>
  <si>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</si>
  <si>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</si>
  <si>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</si>
  <si>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</si>
  <si>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</si>
  <si>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</si>
  <si>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</si>
  <si>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</si>
  <si>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</si>
  <si>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</si>
  <si>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</si>
  <si>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</si>
  <si>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</si>
  <si>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</si>
  <si>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</si>
  <si>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</si>
  <si>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</si>
  <si>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</si>
  <si>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</si>
  <si>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</si>
  <si>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</si>
  <si>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</si>
  <si>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</si>
  <si>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</si>
  <si>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</si>
  <si>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</si>
  <si>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</si>
  <si>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</si>
  <si>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</si>
  <si>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</si>
  <si>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</si>
  <si>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</si>
  <si>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</si>
  <si>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</si>
  <si>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</si>
  <si>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</si>
  <si>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</si>
  <si>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</si>
  <si>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</si>
  <si>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</si>
  <si>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</si>
  <si>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</si>
  <si>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</si>
  <si>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</si>
  <si>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</si>
  <si>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</si>
  <si>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</si>
  <si>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</si>
  <si>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</si>
  <si>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</si>
  <si>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</si>
  <si>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</si>
  <si>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</si>
  <si>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</si>
  <si>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</si>
  <si>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</si>
  <si>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</si>
  <si>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</si>
  <si>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</si>
  <si>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</si>
  <si>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</si>
  <si>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</si>
  <si>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</si>
  <si>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</si>
  <si>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</si>
  <si>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</si>
  <si>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</si>
  <si>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</si>
  <si>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</si>
  <si>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</si>
  <si>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</si>
  <si>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</si>
  <si>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</si>
  <si>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</si>
  <si>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</si>
  <si>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</si>
  <si>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</si>
  <si>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</si>
  <si>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</si>
  <si>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</si>
  <si>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</si>
  <si>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</si>
  <si>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</si>
  <si>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</si>
  <si>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</si>
  <si>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</si>
  <si>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</si>
  <si>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</si>
  <si>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</si>
  <si>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</si>
  <si>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</si>
  <si>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</si>
  <si>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</si>
  <si>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</si>
  <si>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</si>
  <si>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</si>
  <si>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</si>
  <si>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</si>
  <si>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</si>
  <si>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</si>
  <si>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</si>
  <si>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</si>
  <si>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</si>
  <si>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</si>
  <si>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</si>
  <si>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</si>
  <si>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</si>
  <si>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</si>
  <si>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</si>
  <si>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</si>
  <si>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</si>
  <si>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</si>
  <si>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</si>
  <si>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</si>
  <si>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</si>
  <si>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</si>
  <si>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</si>
  <si>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</si>
  <si>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</si>
  <si>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</si>
  <si>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</si>
  <si>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</si>
  <si>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</si>
  <si>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</si>
  <si>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</si>
  <si>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</si>
  <si>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</si>
  <si>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</si>
  <si>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</si>
  <si>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</si>
  <si>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</si>
  <si>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</si>
  <si>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</si>
  <si>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</si>
  <si>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</si>
  <si>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</si>
  <si>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</si>
  <si>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</si>
  <si>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</si>
  <si>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</si>
  <si>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</si>
  <si>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</si>
  <si>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</si>
  <si>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</si>
  <si>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</si>
  <si>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</si>
  <si>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</si>
  <si>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</si>
  <si>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</si>
  <si>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</si>
  <si>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</si>
  <si>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</si>
  <si>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</si>
  <si>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</si>
  <si>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</si>
  <si>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</si>
  <si>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</si>
  <si>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</si>
  <si>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</si>
  <si>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</si>
  <si>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</si>
  <si>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</si>
  <si>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</si>
  <si>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</si>
  <si>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</si>
  <si>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</si>
  <si>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</si>
  <si>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</si>
  <si>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</si>
  <si>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</si>
  <si>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</si>
  <si>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</si>
  <si>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</si>
  <si>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</si>
  <si>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</si>
  <si>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</si>
  <si>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</si>
  <si>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</si>
  <si>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</si>
  <si>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</si>
  <si>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</si>
  <si>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</si>
  <si>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</si>
  <si>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</si>
  <si>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</si>
  <si>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</si>
  <si>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</si>
  <si>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</si>
  <si>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</si>
  <si>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</si>
  <si>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</si>
  <si>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</si>
  <si>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</si>
  <si>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</si>
  <si>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</si>
  <si>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</si>
  <si>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</si>
  <si>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</si>
  <si>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</si>
  <si>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</si>
  <si>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</si>
  <si>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</si>
  <si>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</si>
  <si>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</si>
  <si>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</si>
  <si>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</si>
  <si>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</si>
  <si>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</si>
  <si>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</si>
  <si>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</si>
  <si>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</si>
  <si>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</si>
  <si>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</si>
  <si>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</si>
  <si>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</si>
  <si>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</si>
  <si>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</si>
  <si>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</si>
  <si>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</si>
  <si>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</si>
  <si>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</si>
  <si>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</si>
  <si>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</si>
  <si>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</si>
  <si>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</si>
  <si>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</si>
  <si>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</si>
  <si>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</si>
  <si>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</si>
  <si>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</si>
  <si>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</si>
  <si>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</si>
  <si>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</si>
  <si>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</si>
  <si>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</si>
  <si>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</si>
  <si>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</si>
  <si>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</si>
  <si>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</si>
  <si>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</si>
  <si>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</si>
  <si>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</si>
  <si>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</si>
  <si>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</si>
  <si>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</si>
  <si>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</si>
  <si>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</si>
  <si>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</si>
  <si>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</si>
  <si>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</si>
  <si>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</si>
  <si>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</si>
  <si>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</si>
  <si>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</si>
  <si>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</si>
  <si>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</si>
  <si>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</si>
  <si>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</si>
  <si>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</si>
  <si>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</si>
  <si>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</si>
  <si>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</si>
  <si>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</si>
  <si>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</si>
  <si>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</si>
  <si>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</si>
  <si>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</si>
  <si>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</si>
  <si>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</si>
  <si>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</si>
  <si>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</si>
  <si>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</si>
  <si>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</si>
  <si>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</si>
  <si>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</si>
  <si>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</si>
  <si>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</si>
  <si>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</si>
  <si>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</si>
  <si>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</si>
  <si>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</si>
  <si>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</si>
  <si>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</si>
  <si>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</si>
  <si>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</si>
  <si>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</si>
  <si>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</si>
  <si>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</si>
  <si>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</si>
  <si>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</si>
  <si>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</si>
  <si>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</si>
  <si>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</si>
  <si>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</si>
  <si>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</si>
  <si>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</si>
  <si>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</si>
  <si>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</si>
  <si>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</si>
  <si>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</si>
  <si>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</si>
  <si>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</si>
  <si>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</si>
  <si>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</si>
  <si>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</si>
  <si>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</si>
  <si>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</si>
  <si>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</si>
  <si>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</si>
  <si>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</si>
  <si>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</si>
  <si>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</si>
  <si>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</si>
  <si>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</si>
  <si>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</si>
  <si>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</si>
  <si>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</si>
  <si>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</si>
  <si>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</si>
  <si>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</si>
  <si>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</si>
  <si>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</si>
  <si>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</si>
  <si>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</si>
  <si>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</si>
  <si>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</si>
  <si>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</si>
  <si>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</si>
  <si>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</si>
  <si>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</si>
  <si>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</si>
  <si>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</si>
  <si>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</si>
  <si>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</si>
  <si>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</si>
  <si>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</si>
  <si>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</si>
  <si>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</si>
  <si>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</si>
  <si>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</si>
  <si>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</si>
  <si>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</si>
  <si>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</si>
  <si>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</si>
  <si>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</si>
  <si>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</si>
  <si>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</si>
  <si>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</si>
  <si>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</si>
  <si>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</si>
  <si>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</si>
  <si>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</si>
  <si>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</si>
  <si>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</si>
  <si>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</si>
  <si>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</si>
  <si>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</si>
  <si>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</si>
  <si>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</si>
  <si>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</si>
  <si>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</si>
  <si>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</si>
  <si>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</si>
  <si>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</si>
  <si>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</si>
  <si>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</si>
  <si>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</si>
  <si>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</si>
  <si>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</si>
  <si>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</si>
  <si>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</si>
  <si>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</si>
  <si>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</si>
  <si>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</si>
  <si>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</si>
  <si>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</si>
  <si>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</si>
  <si>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</si>
  <si>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</si>
  <si>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</si>
  <si>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</si>
  <si>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</si>
  <si>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</si>
  <si>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</si>
  <si>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</si>
  <si>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</si>
  <si>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</si>
  <si>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</si>
  <si>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</si>
  <si>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</si>
  <si>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</si>
  <si>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</si>
  <si>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</si>
  <si>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</si>
  <si>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</si>
  <si>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</si>
  <si>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</si>
  <si>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</si>
  <si>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</si>
  <si>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</si>
  <si>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</si>
  <si>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</si>
  <si>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</si>
  <si>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</si>
  <si>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</si>
  <si>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</si>
  <si>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</si>
  <si>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</si>
  <si>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</si>
  <si>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</si>
  <si>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</si>
  <si>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</si>
  <si>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</si>
  <si>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</si>
  <si>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</si>
  <si>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</si>
  <si>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</si>
  <si>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</si>
  <si>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</si>
  <si>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</si>
  <si>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</si>
  <si>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</si>
  <si>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</si>
  <si>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</si>
  <si>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</si>
  <si>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</si>
  <si>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</si>
  <si>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</si>
  <si>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</si>
  <si>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</si>
  <si>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</si>
  <si>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</si>
  <si>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</si>
  <si>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</si>
  <si>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</si>
  <si>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</si>
  <si>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</si>
  <si>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</si>
  <si>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</si>
  <si>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</si>
  <si>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</si>
  <si>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</si>
  <si>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</si>
  <si>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</si>
  <si>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</si>
  <si>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</si>
  <si>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</si>
  <si>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</si>
  <si>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</si>
  <si>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</si>
  <si>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</si>
  <si>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</si>
  <si>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</si>
  <si>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</si>
  <si>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</si>
  <si>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</si>
  <si>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</si>
  <si>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</si>
  <si>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</si>
  <si>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</si>
  <si>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</si>
  <si>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</si>
  <si>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</si>
  <si>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</si>
  <si>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</si>
  <si>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</si>
  <si>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</si>
  <si>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</si>
  <si>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</si>
  <si>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</si>
  <si>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</si>
  <si>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</si>
  <si>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</si>
  <si>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</si>
  <si>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</si>
  <si>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</si>
  <si>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</si>
  <si>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</si>
  <si>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</si>
  <si>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</si>
  <si>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</si>
  <si>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</si>
  <si>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</si>
  <si>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</si>
  <si>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</si>
  <si>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</si>
  <si>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</si>
  <si>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</si>
  <si>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</si>
  <si>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</si>
  <si>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</si>
  <si>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</si>
  <si>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</si>
  <si>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</si>
  <si>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</si>
  <si>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</si>
  <si>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</si>
  <si>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</si>
  <si>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</si>
  <si>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</si>
  <si>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</si>
  <si>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</si>
  <si>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</si>
  <si>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</si>
  <si>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</si>
  <si>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</si>
  <si>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</si>
  <si>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</si>
  <si>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</si>
  <si>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</si>
  <si>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</si>
  <si>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</si>
  <si>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</si>
  <si>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</si>
  <si>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</si>
  <si>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</si>
  <si>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</si>
  <si>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</si>
  <si>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</si>
  <si>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</si>
  <si>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</si>
  <si>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</si>
  <si>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</si>
  <si>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</si>
  <si>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</si>
  <si>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</si>
  <si>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</si>
  <si>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</si>
  <si>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</si>
  <si>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</si>
  <si>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</si>
  <si>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</si>
  <si>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</si>
  <si>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</si>
  <si>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</si>
  <si>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</si>
  <si>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</si>
  <si>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</si>
  <si>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</si>
  <si>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</si>
  <si>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</si>
  <si>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</si>
  <si>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</si>
  <si>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</si>
  <si>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</si>
  <si>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</si>
  <si>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</si>
  <si>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</si>
  <si>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</si>
  <si>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</si>
  <si>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</si>
  <si>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</si>
  <si>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</si>
  <si>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</si>
  <si>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</si>
  <si>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</si>
  <si>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</si>
  <si>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</si>
  <si>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</si>
  <si>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</si>
  <si>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</si>
  <si>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</si>
  <si>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</si>
  <si>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</si>
  <si>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</si>
  <si>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</si>
  <si>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</si>
  <si>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</si>
  <si>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</si>
  <si>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</si>
  <si>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</si>
  <si>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</si>
  <si>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</si>
  <si>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</si>
  <si>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</si>
  <si>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</si>
  <si>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</si>
  <si>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</si>
  <si>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</si>
  <si>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</si>
  <si>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</si>
  <si>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</si>
  <si>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</si>
  <si>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</si>
  <si>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</si>
  <si>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</si>
  <si>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</si>
  <si>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</si>
  <si>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</si>
  <si>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</si>
  <si>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</si>
  <si>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</si>
  <si>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</si>
  <si>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</si>
  <si>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</si>
  <si>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</si>
  <si>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</si>
  <si>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</si>
  <si>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</si>
  <si>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</si>
  <si>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</si>
  <si>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</si>
  <si>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</si>
  <si>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</si>
  <si>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</si>
  <si>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</si>
  <si>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</si>
  <si>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</si>
  <si>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</si>
  <si>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</si>
  <si>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</si>
  <si>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</si>
  <si>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</si>
  <si>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</si>
  <si>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</si>
  <si>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</si>
  <si>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</si>
  <si>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</si>
  <si>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</si>
  <si>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</si>
  <si>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</si>
  <si>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</si>
  <si>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</si>
  <si>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</si>
  <si>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</si>
  <si>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</si>
  <si>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</si>
  <si>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</si>
  <si>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</si>
  <si>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</si>
  <si>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</si>
  <si>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</si>
  <si>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</si>
  <si>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</si>
  <si>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</si>
  <si>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</si>
  <si>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</si>
  <si>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</si>
  <si>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</si>
  <si>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</si>
  <si>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</si>
  <si>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</si>
  <si>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</si>
  <si>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</si>
  <si>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</si>
  <si>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</si>
  <si>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</si>
  <si>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</si>
  <si>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</si>
  <si>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</si>
  <si>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</si>
  <si>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</si>
  <si>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</si>
  <si>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</si>
  <si>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</si>
  <si>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</si>
  <si>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</si>
  <si>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</si>
  <si>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</si>
  <si>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</si>
  <si>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</si>
  <si>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</si>
  <si>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</si>
  <si>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</si>
  <si>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</si>
  <si>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</si>
  <si>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</si>
  <si>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</si>
  <si>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</si>
  <si>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</si>
  <si>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</si>
  <si>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</si>
  <si>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</si>
  <si>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</si>
  <si>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</si>
  <si>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</si>
  <si>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</si>
  <si>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</si>
  <si>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</si>
  <si>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</si>
  <si>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</si>
  <si>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</si>
  <si>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</si>
  <si>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</si>
  <si>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</si>
  <si>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</si>
  <si>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</si>
  <si>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</si>
  <si>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</si>
  <si>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</si>
  <si>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</si>
  <si>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</si>
  <si>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</si>
  <si>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</si>
  <si>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</si>
  <si>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</si>
  <si>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</si>
  <si>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</si>
  <si>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</si>
  <si>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</si>
  <si>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</si>
  <si>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</si>
  <si>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</si>
  <si>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</si>
  <si>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</si>
  <si>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</si>
  <si>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</si>
  <si>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</si>
  <si>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</si>
  <si>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</si>
  <si>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</si>
  <si>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</si>
  <si>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</si>
  <si>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</si>
  <si>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</si>
  <si>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</si>
  <si>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</si>
  <si>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</si>
  <si>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</si>
  <si>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</si>
  <si>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</si>
  <si>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</si>
  <si>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</si>
  <si>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</si>
  <si>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</si>
  <si>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</si>
  <si>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</si>
  <si>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</si>
  <si>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</si>
  <si>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</si>
  <si>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</si>
  <si>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</si>
  <si>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</si>
  <si>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</si>
  <si>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</si>
  <si>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</si>
  <si>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</si>
  <si>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</si>
  <si>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</si>
  <si>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</si>
  <si>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</si>
  <si>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</si>
  <si>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</si>
  <si>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</si>
  <si>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</si>
  <si>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</si>
  <si>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</si>
  <si>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</si>
  <si>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</si>
  <si>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</si>
  <si>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</si>
  <si>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</si>
  <si>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</si>
  <si>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</si>
  <si>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</si>
  <si>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</si>
  <si>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</si>
  <si>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</si>
  <si>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</si>
  <si>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</si>
  <si>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</si>
  <si>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</si>
  <si>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</si>
  <si>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</si>
  <si>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</si>
  <si>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</si>
  <si>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</si>
  <si>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</si>
  <si>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</si>
  <si>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</si>
  <si>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</si>
  <si>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</si>
  <si>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</si>
  <si>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</si>
  <si>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</si>
  <si>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</si>
  <si>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</si>
  <si>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</si>
  <si>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</si>
  <si>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</si>
  <si>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</si>
  <si>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</si>
  <si>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</si>
  <si>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</si>
  <si>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</si>
  <si>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</si>
  <si>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</si>
  <si>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</si>
  <si>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</si>
  <si>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</si>
  <si>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</si>
  <si>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</si>
  <si>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</si>
  <si>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</si>
  <si>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</si>
  <si>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</si>
  <si>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</si>
  <si>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</si>
  <si>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</si>
  <si>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</si>
  <si>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</si>
  <si>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</si>
  <si>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</si>
  <si>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</si>
  <si>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</si>
  <si>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</si>
  <si>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</si>
  <si>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</si>
  <si>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</si>
  <si>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</si>
  <si>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</si>
  <si>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</si>
  <si>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</si>
  <si>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</si>
  <si>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</si>
  <si>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</si>
  <si>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</si>
  <si>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</si>
  <si>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</si>
  <si>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</si>
  <si>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</si>
  <si>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</si>
  <si>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</si>
  <si>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</si>
  <si>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</si>
  <si>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</si>
  <si>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</si>
  <si>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</si>
  <si>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</si>
  <si>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</si>
  <si>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</si>
  <si>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</si>
  <si>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</si>
  <si>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</si>
  <si>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</si>
  <si>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</si>
  <si>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</si>
  <si>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</si>
  <si>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</si>
  <si>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</si>
  <si>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</si>
  <si>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</si>
  <si>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</si>
  <si>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</si>
  <si>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</si>
  <si>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</si>
  <si>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</si>
  <si>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</si>
  <si>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</si>
  <si>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</si>
  <si>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</si>
  <si>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</si>
  <si>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</si>
  <si>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</si>
  <si>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</si>
  <si>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</si>
  <si>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</si>
  <si>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</si>
  <si>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</si>
  <si>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</si>
  <si>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</si>
  <si>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</si>
  <si>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</si>
  <si>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</si>
  <si>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</si>
  <si>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</si>
  <si>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</si>
  <si>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</si>
  <si>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</si>
  <si>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</si>
  <si>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</si>
  <si>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</si>
  <si>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</si>
  <si>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</si>
  <si>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</si>
  <si>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</si>
  <si>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</si>
  <si>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</si>
  <si>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</si>
  <si>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</si>
  <si>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</si>
  <si>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</si>
  <si>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</si>
  <si>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</si>
  <si>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</si>
  <si>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</si>
  <si>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</si>
  <si>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</si>
  <si>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</si>
  <si>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</si>
  <si>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</si>
  <si>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</si>
  <si>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</si>
  <si>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</si>
  <si>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</si>
  <si>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</si>
  <si>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</si>
  <si>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</si>
  <si>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</si>
  <si>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</si>
  <si>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</si>
  <si>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</si>
  <si>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</si>
  <si>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</si>
  <si>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</si>
  <si>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</si>
  <si>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</si>
  <si>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</si>
  <si>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</si>
  <si>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</si>
  <si>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</si>
  <si>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</si>
  <si>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</si>
  <si>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</si>
  <si>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</si>
  <si>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</si>
  <si>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</si>
  <si>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</si>
  <si>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</si>
  <si>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</si>
  <si>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</si>
  <si>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</si>
  <si>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</si>
  <si>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</si>
  <si>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</si>
  <si>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</si>
  <si>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</si>
  <si>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</si>
  <si>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</si>
  <si>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</si>
  <si>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</si>
  <si>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</si>
  <si>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</si>
  <si>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</si>
  <si>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</si>
  <si>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</si>
  <si>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</si>
  <si>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</si>
  <si>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</si>
  <si>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</si>
  <si>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</si>
  <si>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</si>
  <si>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</si>
  <si>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</si>
  <si>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</si>
  <si>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</si>
  <si>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</si>
  <si>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</si>
  <si>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</si>
  <si>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</si>
  <si>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</si>
  <si>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</si>
  <si>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</si>
  <si>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</si>
  <si>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</si>
  <si>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</si>
  <si>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</si>
  <si>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</si>
  <si>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</si>
  <si>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</si>
  <si>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</si>
  <si>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</si>
  <si>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</si>
  <si>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</si>
  <si>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</si>
  <si>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</si>
  <si>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</si>
  <si>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</si>
  <si>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</si>
  <si>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</si>
  <si>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</si>
  <si>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</si>
  <si>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</si>
  <si>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</si>
  <si>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</si>
  <si>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</si>
  <si>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</si>
  <si>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</si>
  <si>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</si>
  <si>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</si>
  <si>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</si>
  <si>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</si>
  <si>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</si>
  <si>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</si>
  <si>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</si>
  <si>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</si>
  <si>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</si>
  <si>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</si>
  <si>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</si>
  <si>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</si>
  <si>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</si>
  <si>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</si>
  <si>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</si>
  <si>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</si>
  <si>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</si>
  <si>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</si>
  <si>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</si>
  <si>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</si>
  <si>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</si>
  <si>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</si>
  <si>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</si>
  <si>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</si>
  <si>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</si>
  <si>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</si>
  <si>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</si>
  <si>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</si>
  <si>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</si>
  <si>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</si>
  <si>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</si>
  <si>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</si>
  <si>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</si>
  <si>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</si>
  <si>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</si>
  <si>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</si>
  <si>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</si>
  <si>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</si>
  <si>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</si>
  <si>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</si>
  <si>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</si>
  <si>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</si>
  <si>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</si>
  <si>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</si>
  <si>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</si>
  <si>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</si>
  <si>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</si>
  <si>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</si>
  <si>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</si>
  <si>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</si>
  <si>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</si>
  <si>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</si>
  <si>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</si>
  <si>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</si>
  <si>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</si>
  <si>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</si>
  <si>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</si>
  <si>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</si>
  <si>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</si>
  <si>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</si>
  <si>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</si>
  <si>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</si>
  <si>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</si>
  <si>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</si>
  <si>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</si>
  <si>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</si>
  <si>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</si>
  <si>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</si>
  <si>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</si>
  <si>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</si>
  <si>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</si>
  <si>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</si>
  <si>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</si>
  <si>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</si>
  <si>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</si>
  <si>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</si>
  <si>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</si>
  <si>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</si>
  <si>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</si>
  <si>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</si>
  <si>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</si>
  <si>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</si>
  <si>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</si>
  <si>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</si>
  <si>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</si>
  <si>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</si>
  <si>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</si>
  <si>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</si>
  <si>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</si>
  <si>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</si>
  <si>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</si>
  <si>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</si>
  <si>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</si>
  <si>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</si>
  <si>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</si>
  <si>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</si>
  <si>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</si>
  <si>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</si>
  <si>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</si>
  <si>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</si>
  <si>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</si>
  <si>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</si>
  <si>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</si>
  <si>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</si>
  <si>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</si>
  <si>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</si>
  <si>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</si>
  <si>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</si>
  <si>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</si>
  <si>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</si>
  <si>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</si>
  <si>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</si>
  <si>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</si>
  <si>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</si>
  <si>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</si>
  <si>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</si>
  <si>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</si>
  <si>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</si>
  <si>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</si>
  <si>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</si>
  <si>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</si>
  <si>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</si>
  <si>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</si>
  <si>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</si>
  <si>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</si>
  <si>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</si>
  <si>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</si>
  <si>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</si>
  <si>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</si>
  <si>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</si>
  <si>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</si>
  <si>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</si>
  <si>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</si>
  <si>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</si>
  <si>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</si>
  <si>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</si>
  <si>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</si>
  <si>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</si>
  <si>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</si>
  <si>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</si>
  <si>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</si>
  <si>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</si>
  <si>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</si>
  <si>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</si>
  <si>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</si>
  <si>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</si>
  <si>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</si>
  <si>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</si>
  <si>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</si>
  <si>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</si>
  <si>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</si>
  <si>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</si>
  <si>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</si>
  <si>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</si>
  <si>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</si>
  <si>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</si>
  <si>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</si>
  <si>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</si>
  <si>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</si>
  <si>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</si>
  <si>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</si>
  <si>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</si>
  <si>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</si>
  <si>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</si>
  <si>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</si>
  <si>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</si>
  <si>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</si>
  <si>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</si>
  <si>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</si>
  <si>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</si>
  <si>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</si>
  <si>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</si>
  <si>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</si>
  <si>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</si>
  <si>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</si>
  <si>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</si>
  <si>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</si>
  <si>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</si>
  <si>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</si>
  <si>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</si>
  <si>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</si>
  <si>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</si>
  <si>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</si>
  <si>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</si>
  <si>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</si>
  <si>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</si>
  <si>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</si>
  <si>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</si>
  <si>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</si>
  <si>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</si>
  <si>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</si>
  <si>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</si>
  <si>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</si>
  <si>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</si>
  <si>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</si>
  <si>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</si>
  <si>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</si>
  <si>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</si>
  <si>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</si>
  <si>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</si>
  <si>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</si>
  <si>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</si>
  <si>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</si>
  <si>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</si>
  <si>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</si>
  <si>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</si>
  <si>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</si>
  <si>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</si>
  <si>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</si>
  <si>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</si>
  <si>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</si>
  <si>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</si>
  <si>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</si>
  <si>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</si>
  <si>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</si>
  <si>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</si>
  <si>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</si>
  <si>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</si>
  <si>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</si>
  <si>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</si>
  <si>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</si>
  <si>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</si>
  <si>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</si>
  <si>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</si>
  <si>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</si>
  <si>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</si>
  <si>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</si>
  <si>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</si>
  <si>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</si>
  <si>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</si>
  <si>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</si>
  <si>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</si>
  <si>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</si>
  <si>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</si>
  <si>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</si>
  <si>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</si>
  <si>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</si>
  <si>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</si>
  <si>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</si>
  <si>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</si>
  <si>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</si>
  <si>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</si>
  <si>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</si>
  <si>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</si>
  <si>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</si>
  <si>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</si>
  <si>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</si>
  <si>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</si>
  <si>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</si>
  <si>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</si>
  <si>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</si>
  <si>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</si>
  <si>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</si>
  <si>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</si>
  <si>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</si>
  <si>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</si>
  <si>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</si>
  <si>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</si>
  <si>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</si>
  <si>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</si>
  <si>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</si>
  <si>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</si>
  <si>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</si>
  <si>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</si>
  <si>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</si>
  <si>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</si>
  <si>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</si>
  <si>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</si>
  <si>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</si>
  <si>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</si>
  <si>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</si>
  <si>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</si>
  <si>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</si>
  <si>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</si>
  <si>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</si>
  <si>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</si>
  <si>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</si>
  <si>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</si>
  <si>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</si>
  <si>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</si>
  <si>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</si>
  <si>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</si>
  <si>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</si>
  <si>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</si>
  <si>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</si>
  <si>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</si>
  <si>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</si>
  <si>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</si>
  <si>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</si>
  <si>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</si>
  <si>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</si>
  <si>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</si>
  <si>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</si>
  <si>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</si>
  <si>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</si>
  <si>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</si>
  <si>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</si>
  <si>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</si>
  <si>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</si>
  <si>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</si>
  <si>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</si>
  <si>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</si>
  <si>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</si>
  <si>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</si>
  <si>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</si>
  <si>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</si>
  <si>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</si>
  <si>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</si>
  <si>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</si>
  <si>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</si>
  <si>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</si>
  <si>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</si>
  <si>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</si>
  <si>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</si>
  <si>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</si>
  <si>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</si>
  <si>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</si>
  <si>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</si>
  <si>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</si>
  <si>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</si>
  <si>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</si>
  <si>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</si>
  <si>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</si>
  <si>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</si>
  <si>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</si>
  <si>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</si>
  <si>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</si>
  <si>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</si>
  <si>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</si>
  <si>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</si>
  <si>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</si>
  <si>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</si>
  <si>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</si>
  <si>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</si>
  <si>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</si>
  <si>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</si>
  <si>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</si>
  <si>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</si>
  <si>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</si>
  <si>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</si>
  <si>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</si>
  <si>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</si>
  <si>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</si>
  <si>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</si>
  <si>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</si>
  <si>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</si>
  <si>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</si>
  <si>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</si>
  <si>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</si>
  <si>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</si>
  <si>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</si>
  <si>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</si>
  <si>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</si>
  <si>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</si>
  <si>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</si>
  <si>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</si>
  <si>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</si>
  <si>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</si>
  <si>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</si>
  <si>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</si>
  <si>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</si>
  <si>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</si>
  <si>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</si>
  <si>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</si>
  <si>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</si>
  <si>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</si>
  <si>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</si>
  <si>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</si>
  <si>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</si>
  <si>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</si>
  <si>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</si>
  <si>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</si>
  <si>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</si>
  <si>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</si>
  <si>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</si>
  <si>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</si>
  <si>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</si>
  <si>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</si>
  <si>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</si>
  <si>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</si>
  <si>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</si>
  <si>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</si>
  <si>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</si>
  <si>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</si>
  <si>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</si>
  <si>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</si>
  <si>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</si>
  <si>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</si>
  <si>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</si>
  <si>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</si>
  <si>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</si>
  <si>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</si>
  <si>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</si>
  <si>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</si>
  <si>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</si>
  <si>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</si>
  <si>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</si>
  <si>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</si>
  <si>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</si>
  <si>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</si>
  <si>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</si>
  <si>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</si>
  <si>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</si>
  <si>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</si>
  <si>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</si>
  <si>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</si>
  <si>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</si>
  <si>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</si>
  <si>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</si>
  <si>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</si>
  <si>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</si>
  <si>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</si>
  <si>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</si>
  <si>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</si>
  <si>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</si>
  <si>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</si>
  <si>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</si>
  <si>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</si>
  <si>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</si>
  <si>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</si>
  <si>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</si>
  <si>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</si>
  <si>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</si>
  <si>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</si>
  <si>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</si>
  <si>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</si>
  <si>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</si>
  <si>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</si>
  <si>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</si>
  <si>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</si>
  <si>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</si>
  <si>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</si>
  <si>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</si>
  <si>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</si>
  <si>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</si>
  <si>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</si>
  <si>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</si>
  <si>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</si>
  <si>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</si>
  <si>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</si>
  <si>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</si>
  <si>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</si>
  <si>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</si>
  <si>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</si>
  <si>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</si>
  <si>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</si>
  <si>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</si>
  <si>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</si>
  <si>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</si>
  <si>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</si>
  <si>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</si>
  <si>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</si>
  <si>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</si>
  <si>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</si>
  <si>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</si>
  <si>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</si>
  <si>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</si>
  <si>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</si>
  <si>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</si>
  <si>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</si>
  <si>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</si>
  <si>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</si>
  <si>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</si>
  <si>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</si>
  <si>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</si>
  <si>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</si>
  <si>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</si>
  <si>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</si>
  <si>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</si>
  <si>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</si>
  <si>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</si>
  <si>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</si>
  <si>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</si>
  <si>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</si>
  <si>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</si>
  <si>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</si>
  <si>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</si>
  <si>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</si>
  <si>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</si>
  <si>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</si>
  <si>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</si>
  <si>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</si>
  <si>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</si>
  <si>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</si>
  <si>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</si>
  <si>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</si>
  <si>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</si>
  <si>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</si>
  <si>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</si>
  <si>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</si>
  <si>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</si>
  <si>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</si>
  <si>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</si>
  <si>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</si>
  <si>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</si>
  <si>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</si>
  <si>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</si>
  <si>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</si>
  <si>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</si>
  <si>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</si>
  <si>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</si>
  <si>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</si>
  <si>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</si>
  <si>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</si>
  <si>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</si>
  <si>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</si>
  <si>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</si>
  <si>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</si>
  <si>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</si>
  <si>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</si>
  <si>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</si>
  <si>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</si>
  <si>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</si>
  <si>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</si>
  <si>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</si>
  <si>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</si>
  <si>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</si>
  <si>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</si>
  <si>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</si>
  <si>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</si>
  <si>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</si>
  <si>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</si>
  <si>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</si>
  <si>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</si>
  <si>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</si>
  <si>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</si>
  <si>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</si>
  <si>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</si>
  <si>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</si>
  <si>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</si>
  <si>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</si>
  <si>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</si>
  <si>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</si>
  <si>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</si>
  <si>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</si>
  <si>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</si>
  <si>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</si>
  <si>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</si>
  <si>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</si>
  <si>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</si>
  <si>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</si>
  <si>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</si>
  <si>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</si>
  <si>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</si>
  <si>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</si>
  <si>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</si>
  <si>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</si>
  <si>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</si>
  <si>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</si>
  <si>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</si>
  <si>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</si>
  <si>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</si>
  <si>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</si>
  <si>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</si>
  <si>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</si>
  <si>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</si>
  <si>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</si>
  <si>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</si>
  <si>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</si>
  <si>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</si>
  <si>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</si>
  <si>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</si>
  <si>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</si>
  <si>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</si>
  <si>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</si>
  <si>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</si>
  <si>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</si>
  <si>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</si>
  <si>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</si>
  <si>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</si>
  <si>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</si>
  <si>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</si>
  <si>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</si>
  <si>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</si>
  <si>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</si>
  <si>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</si>
  <si>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</si>
  <si>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</si>
  <si>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</si>
  <si>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</si>
  <si>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</si>
  <si>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</si>
  <si>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</si>
  <si>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</si>
  <si>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</si>
  <si>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</si>
  <si>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</si>
  <si>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</si>
  <si>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</si>
  <si>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</si>
  <si>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</si>
  <si>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</si>
  <si>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</si>
  <si>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</si>
  <si>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</si>
  <si>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</si>
  <si>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</si>
  <si>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</si>
  <si>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</si>
  <si>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</si>
  <si>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</si>
  <si>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</si>
  <si>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</si>
  <si>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</si>
  <si>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</si>
  <si>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</si>
  <si>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</si>
  <si>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</si>
  <si>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</si>
  <si>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</si>
  <si>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</si>
  <si>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</si>
  <si>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</si>
  <si>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</si>
  <si>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</si>
  <si>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</si>
  <si>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</si>
  <si>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</si>
  <si>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</si>
  <si>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</si>
  <si>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</si>
  <si>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</si>
  <si>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</si>
  <si>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</si>
  <si>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</si>
  <si>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</si>
  <si>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</si>
  <si>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</si>
  <si>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</si>
  <si>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</si>
  <si>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</si>
  <si>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</si>
  <si>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</si>
  <si>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</si>
  <si>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</si>
  <si>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</si>
  <si>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</si>
  <si>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</si>
  <si>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</si>
  <si>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</si>
  <si>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</si>
  <si>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</si>
  <si>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</si>
  <si>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</si>
  <si>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</si>
  <si>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</si>
  <si>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</si>
  <si>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</si>
  <si>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</si>
  <si>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</si>
  <si>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</si>
  <si>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</si>
  <si>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</si>
  <si>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</si>
  <si>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</si>
  <si>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</si>
  <si>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</si>
  <si>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</si>
  <si>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</si>
  <si>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</si>
  <si>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</si>
  <si>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</si>
  <si>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</si>
  <si>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</si>
  <si>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</si>
  <si>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</si>
  <si>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</si>
  <si>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</si>
  <si>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</si>
  <si>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</si>
  <si>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</si>
  <si>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</si>
  <si>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</si>
  <si>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</si>
  <si>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</si>
  <si>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</si>
  <si>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</si>
  <si>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</si>
  <si>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</si>
  <si>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</si>
  <si>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</si>
  <si>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</si>
  <si>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</si>
  <si>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</si>
  <si>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</si>
  <si>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</si>
  <si>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</si>
  <si>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</si>
  <si>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</si>
  <si>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</si>
  <si>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</si>
  <si>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</si>
  <si>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</si>
  <si>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</si>
  <si>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</si>
  <si>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</si>
  <si>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</si>
  <si>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</si>
  <si>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</si>
  <si>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</si>
  <si>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</si>
  <si>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</si>
  <si>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</si>
  <si>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</si>
  <si>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</si>
  <si>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</si>
  <si>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</si>
  <si>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</si>
  <si>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</si>
  <si>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</si>
  <si>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</si>
  <si>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</si>
  <si>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</si>
  <si>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</si>
  <si>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</si>
  <si>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</si>
  <si>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</si>
  <si>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</si>
  <si>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</si>
  <si>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</si>
  <si>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</si>
  <si>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</si>
  <si>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</si>
  <si>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</si>
  <si>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</si>
  <si>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</si>
  <si>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</si>
  <si>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</si>
  <si>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</si>
  <si>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</si>
  <si>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</si>
  <si>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</si>
  <si>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</si>
  <si>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</si>
  <si>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</si>
  <si>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</si>
  <si>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</si>
  <si>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</si>
  <si>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</si>
  <si>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</si>
  <si>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</si>
  <si>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</si>
  <si>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</si>
  <si>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</si>
  <si>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</si>
  <si>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</si>
  <si>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</si>
  <si>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</si>
  <si>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</si>
  <si>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</si>
  <si>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</si>
  <si>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</si>
  <si>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</si>
  <si>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</si>
  <si>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</si>
  <si>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</si>
  <si>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</si>
  <si>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</si>
  <si>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</si>
  <si>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</si>
  <si>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</si>
  <si>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</si>
  <si>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</si>
  <si>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</si>
  <si>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</si>
  <si>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</si>
  <si>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</si>
  <si>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</si>
  <si>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</si>
  <si>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</si>
  <si>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</si>
  <si>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</si>
  <si>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</si>
  <si>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</si>
  <si>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</si>
  <si>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</si>
  <si>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</si>
  <si>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</si>
  <si>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</si>
  <si>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</si>
  <si>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</si>
  <si>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</si>
  <si>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</si>
  <si>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</si>
  <si>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</si>
  <si>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</si>
  <si>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</si>
  <si>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</si>
  <si>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</si>
  <si>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</si>
  <si>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</si>
  <si>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</si>
  <si>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</si>
  <si>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</si>
  <si>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</si>
  <si>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</si>
  <si>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</si>
  <si>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</si>
  <si>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</si>
  <si>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</si>
  <si>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</si>
  <si>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</si>
  <si>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</si>
  <si>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</si>
  <si>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</si>
  <si>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</si>
  <si>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</si>
  <si>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</si>
  <si>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</si>
  <si>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</si>
  <si>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</si>
  <si>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</si>
  <si>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</si>
  <si>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</si>
  <si>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</si>
  <si>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</si>
  <si>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</si>
  <si>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</si>
  <si>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</si>
  <si>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</si>
  <si>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</si>
  <si>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</si>
  <si>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</si>
  <si>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</si>
  <si>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</si>
  <si>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</si>
  <si>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</si>
  <si>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</si>
  <si>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</si>
  <si>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</si>
  <si>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</si>
  <si>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</si>
  <si>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</si>
  <si>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</si>
  <si>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</si>
  <si>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</si>
  <si>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</si>
  <si>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</si>
  <si>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</si>
  <si>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</si>
  <si>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</si>
  <si>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</si>
  <si>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</si>
  <si>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</si>
  <si>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</si>
  <si>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</si>
  <si>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</si>
  <si>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</si>
  <si>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</si>
  <si>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</si>
  <si>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</si>
  <si>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</si>
  <si>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</si>
  <si>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</si>
  <si>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</si>
  <si>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</si>
  <si>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</si>
  <si>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</si>
  <si>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</si>
  <si>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</si>
  <si>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</si>
  <si>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</si>
  <si>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</si>
  <si>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</si>
  <si>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</si>
  <si>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</si>
  <si>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</si>
  <si>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</si>
  <si>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</si>
  <si>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</si>
  <si>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</si>
  <si>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</si>
  <si>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</si>
  <si>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</si>
  <si>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</si>
  <si>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</si>
  <si>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</si>
  <si>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</si>
  <si>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</si>
  <si>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</si>
  <si>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</si>
  <si>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</si>
  <si>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</si>
  <si>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</si>
  <si>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</si>
  <si>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</si>
  <si>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</si>
  <si>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</si>
  <si>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</si>
  <si>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</si>
  <si>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</si>
  <si>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</si>
  <si>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</si>
  <si>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</si>
  <si>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</si>
  <si>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</si>
  <si>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</si>
  <si>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</si>
  <si>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</si>
  <si>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</si>
  <si>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</si>
  <si>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</si>
  <si>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</si>
  <si>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</si>
  <si>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</si>
  <si>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</si>
  <si>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</si>
  <si>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</si>
  <si>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</si>
  <si>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</si>
  <si>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</si>
  <si>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</si>
  <si>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</si>
  <si>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</si>
  <si>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</si>
  <si>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</si>
  <si>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</si>
  <si>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</si>
  <si>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</si>
  <si>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</si>
  <si>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</si>
  <si>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</si>
  <si>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</si>
  <si>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</si>
  <si>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</si>
  <si>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</si>
  <si>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</si>
  <si>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</si>
  <si>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</si>
  <si>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</si>
  <si>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</si>
  <si>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</si>
  <si>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</si>
  <si>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</si>
  <si>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</si>
  <si>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</si>
  <si>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</si>
  <si>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</si>
  <si>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</si>
  <si>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</si>
  <si>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</si>
  <si>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</si>
  <si>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</si>
  <si>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</si>
  <si>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</si>
  <si>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</si>
  <si>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</si>
  <si>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</si>
  <si>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</si>
  <si>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</si>
  <si>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</si>
  <si>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</si>
  <si>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</si>
  <si>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</si>
  <si>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</si>
  <si>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</si>
  <si>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</si>
  <si>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</si>
  <si>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</si>
  <si>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</si>
  <si>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</si>
  <si>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</si>
  <si>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</si>
  <si>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</si>
  <si>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</si>
  <si>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</si>
  <si>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</si>
  <si>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</si>
  <si>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</si>
  <si>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</si>
  <si>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</si>
  <si>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</si>
  <si>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</si>
  <si>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</si>
  <si>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</si>
  <si>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</si>
  <si>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</si>
  <si>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</si>
  <si>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</si>
  <si>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</si>
  <si>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</si>
  <si>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</si>
  <si>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</si>
  <si>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</si>
  <si>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</si>
  <si>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</si>
  <si>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</si>
  <si>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</si>
  <si>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</si>
  <si>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</si>
  <si>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</si>
  <si>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</si>
  <si>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</si>
  <si>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</si>
  <si>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</si>
  <si>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</si>
  <si>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</si>
  <si>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</si>
  <si>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</si>
  <si>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</si>
  <si>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</si>
  <si>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</si>
  <si>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</si>
  <si>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</si>
  <si>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</si>
  <si>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</si>
  <si>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</si>
  <si>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</si>
  <si>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</si>
  <si>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</si>
  <si>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</si>
  <si>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</si>
  <si>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</si>
  <si>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</si>
  <si>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</si>
  <si>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</si>
  <si>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</si>
  <si>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</si>
  <si>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</si>
  <si>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</si>
  <si>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</si>
  <si>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</si>
  <si>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</si>
  <si>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</si>
  <si>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</si>
  <si>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</si>
  <si>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</si>
  <si>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</si>
  <si>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</si>
  <si>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</si>
  <si>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</si>
  <si>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</si>
  <si>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</si>
  <si>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</si>
  <si>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</si>
  <si>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</si>
  <si>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</si>
  <si>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</si>
  <si>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</si>
  <si>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</si>
  <si>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</si>
  <si>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</si>
  <si>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</si>
  <si>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</si>
  <si>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</si>
  <si>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</si>
  <si>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</si>
  <si>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</si>
  <si>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</si>
  <si>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</si>
  <si>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</si>
  <si>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</si>
  <si>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</si>
  <si>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</si>
  <si>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</si>
  <si>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</si>
  <si>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</si>
  <si>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</si>
  <si>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</si>
  <si>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</si>
  <si>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</si>
  <si>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</si>
  <si>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</si>
  <si>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</si>
  <si>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</si>
  <si>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</si>
  <si>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</si>
  <si>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</si>
  <si>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</si>
  <si>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</si>
  <si>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</si>
  <si>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</si>
  <si>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</si>
  <si>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</si>
  <si>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</si>
  <si>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</si>
  <si>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</si>
  <si>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</si>
  <si>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</si>
  <si>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</si>
  <si>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</si>
  <si>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</si>
  <si>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</si>
  <si>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</si>
  <si>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</si>
  <si>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</si>
  <si>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</si>
  <si>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</si>
  <si>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</si>
  <si>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</si>
  <si>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</si>
  <si>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</si>
  <si>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</si>
  <si>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</si>
  <si>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</si>
  <si>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</si>
  <si>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</si>
  <si>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</si>
  <si>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</si>
  <si>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</si>
  <si>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</si>
  <si>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</si>
  <si>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</si>
  <si>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</si>
  <si>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</si>
  <si>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</si>
  <si>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</si>
  <si>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</si>
  <si>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</si>
  <si>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</si>
  <si>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</si>
  <si>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</si>
  <si>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</si>
  <si>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</si>
  <si>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</si>
  <si>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</si>
  <si>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</si>
  <si>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</si>
  <si>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</si>
  <si>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</si>
  <si>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</si>
  <si>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</si>
  <si>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</si>
  <si>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</si>
  <si>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</si>
  <si>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</si>
  <si>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</si>
  <si>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</si>
  <si>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</si>
  <si>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</si>
  <si>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</si>
  <si>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</si>
  <si>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</si>
  <si>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</si>
  <si>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</si>
  <si>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</si>
  <si>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</si>
  <si>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</si>
  <si>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</si>
  <si>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</si>
  <si>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</si>
  <si>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</si>
  <si>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</si>
  <si>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</si>
  <si>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</si>
  <si>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</si>
  <si>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</si>
  <si>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</si>
  <si>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</si>
  <si>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</si>
  <si>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</si>
  <si>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</si>
  <si>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</si>
  <si>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</si>
  <si>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</si>
  <si>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</si>
  <si>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</si>
  <si>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</si>
  <si>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</si>
  <si>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</si>
  <si>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</si>
  <si>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</si>
  <si>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</si>
  <si>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</si>
  <si>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</si>
  <si>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</si>
  <si>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</si>
  <si>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</si>
  <si>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</si>
  <si>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</si>
  <si>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</si>
  <si>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</si>
  <si>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</si>
  <si>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</si>
  <si>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</si>
  <si>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</si>
  <si>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</si>
  <si>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</si>
  <si>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</si>
  <si>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</si>
  <si>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</si>
  <si>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</si>
  <si>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</si>
  <si>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</si>
  <si>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</si>
  <si>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</si>
  <si>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</si>
  <si>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</si>
  <si>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</si>
  <si>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</si>
  <si>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</si>
  <si>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</si>
  <si>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</si>
  <si>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</si>
  <si>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</si>
  <si>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</si>
  <si>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</si>
  <si>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</si>
  <si>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</si>
  <si>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</si>
  <si>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</si>
  <si>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</si>
  <si>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</si>
  <si>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</si>
  <si>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</si>
  <si>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</si>
  <si>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</si>
  <si>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</si>
  <si>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</si>
  <si>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</si>
  <si>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</si>
  <si>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</si>
  <si>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</si>
  <si>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</si>
  <si>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</si>
  <si>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</si>
  <si>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</si>
  <si>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</si>
  <si>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</si>
  <si>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</si>
  <si>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</si>
  <si>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</si>
  <si>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</si>
  <si>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</si>
  <si>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</si>
  <si>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</si>
  <si>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</si>
  <si>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</si>
  <si>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</si>
  <si>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</si>
  <si>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</si>
  <si>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</si>
  <si>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</si>
  <si>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</si>
  <si>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</si>
  <si>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</si>
  <si>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</si>
  <si>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</si>
  <si>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</si>
  <si>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</si>
  <si>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</si>
  <si>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</si>
  <si>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</si>
  <si>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</si>
  <si>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</si>
  <si>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</si>
  <si>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</si>
  <si>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</si>
  <si>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</si>
  <si>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</si>
  <si>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</si>
  <si>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</si>
  <si>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</si>
  <si>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</si>
  <si>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</si>
  <si>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</si>
  <si>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</si>
  <si>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</si>
  <si>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</si>
  <si>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</si>
  <si>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</si>
  <si>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</si>
  <si>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</si>
  <si>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</si>
  <si>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</si>
  <si>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</si>
  <si>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</si>
  <si>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</si>
  <si>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</si>
  <si>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</si>
  <si>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</si>
  <si>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</si>
  <si>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</si>
  <si>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</si>
  <si>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</si>
  <si>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</si>
  <si>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</si>
  <si>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</si>
  <si>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</si>
  <si>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</si>
  <si>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</si>
  <si>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</si>
  <si>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</si>
  <si>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</si>
  <si>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</si>
  <si>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</si>
  <si>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</si>
  <si>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</si>
  <si>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</si>
  <si>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</si>
  <si>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</si>
  <si>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</si>
  <si>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</si>
  <si>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</si>
  <si>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</si>
  <si>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</si>
  <si>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</si>
  <si>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</si>
  <si>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</si>
  <si>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</si>
  <si>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</si>
  <si>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</si>
  <si>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</si>
  <si>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</si>
  <si>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</si>
  <si>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</si>
  <si>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</si>
  <si>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</si>
  <si>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</si>
  <si>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</si>
  <si>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</si>
  <si>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</si>
  <si>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</si>
  <si>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</si>
  <si>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</si>
  <si>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</si>
  <si>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</si>
  <si>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</si>
  <si>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</si>
  <si>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</si>
  <si>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</si>
  <si>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</si>
  <si>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</si>
  <si>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</si>
  <si>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</si>
  <si>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</si>
  <si>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</si>
  <si>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</si>
  <si>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</si>
  <si>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</si>
  <si>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</si>
  <si>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</si>
  <si>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</si>
  <si>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</si>
  <si>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</si>
  <si>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</si>
  <si>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</si>
  <si>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</si>
  <si>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</si>
  <si>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</si>
  <si>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</si>
  <si>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</si>
  <si>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</si>
  <si>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</si>
  <si>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</si>
  <si>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</si>
  <si>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</si>
  <si>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</si>
  <si>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</si>
  <si>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</si>
  <si>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</si>
  <si>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</si>
  <si>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</si>
  <si>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</si>
  <si>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</si>
  <si>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</si>
  <si>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</si>
  <si>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</si>
  <si>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</si>
  <si>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</si>
  <si>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</si>
  <si>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</si>
  <si>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</si>
  <si>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</si>
  <si>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</si>
  <si>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</si>
  <si>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</si>
  <si>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</si>
  <si>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</si>
  <si>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</si>
  <si>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</si>
  <si>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</si>
  <si>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</si>
  <si>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</si>
  <si>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</si>
  <si>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</si>
  <si>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</si>
  <si>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</si>
  <si>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</si>
  <si>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</si>
  <si>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</si>
  <si>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</si>
  <si>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</si>
  <si>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</si>
  <si>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</si>
  <si>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</si>
  <si>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</si>
  <si>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</si>
  <si>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</si>
  <si>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</si>
  <si>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</si>
  <si>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</si>
  <si>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</si>
  <si>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</si>
  <si>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</si>
  <si>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</si>
  <si>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</si>
  <si>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</si>
  <si>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</si>
  <si>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</si>
  <si>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</si>
  <si>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</si>
  <si>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</si>
  <si>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</si>
  <si>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</si>
  <si>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</si>
  <si>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</si>
  <si>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</si>
  <si>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</si>
  <si>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</si>
  <si>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</si>
  <si>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</si>
  <si>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</si>
  <si>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</si>
  <si>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</si>
  <si>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</si>
  <si>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</si>
  <si>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</si>
  <si>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</si>
  <si>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</si>
  <si>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</si>
  <si>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</si>
  <si>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</si>
  <si>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</si>
  <si>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</si>
  <si>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</si>
  <si>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</si>
  <si>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</si>
  <si>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</si>
  <si>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</si>
  <si>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</si>
  <si>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</si>
  <si>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</si>
  <si>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</si>
  <si>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</si>
  <si>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</si>
  <si>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</si>
  <si>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</si>
  <si>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</si>
  <si>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</si>
  <si>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</si>
  <si>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</si>
  <si>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</si>
  <si>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</si>
  <si>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</si>
  <si>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</si>
  <si>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</si>
  <si>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</si>
  <si>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</si>
  <si>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</si>
  <si>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</si>
  <si>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</si>
  <si>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</si>
  <si>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</si>
  <si>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</si>
  <si>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</si>
  <si>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</si>
  <si>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</si>
  <si>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</si>
  <si>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</si>
  <si>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</si>
  <si>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</si>
  <si>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</si>
  <si>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</si>
  <si>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</si>
  <si>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</si>
  <si>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</si>
  <si>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</si>
  <si>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</si>
  <si>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</si>
  <si>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</si>
  <si>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</si>
  <si>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</si>
  <si>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</si>
  <si>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</si>
  <si>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</si>
  <si>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</si>
  <si>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</si>
  <si>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</si>
  <si>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</si>
  <si>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</si>
  <si>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</si>
  <si>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</si>
  <si>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</si>
  <si>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</si>
  <si>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</si>
  <si>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</si>
  <si>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</si>
  <si>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</si>
  <si>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</si>
  <si>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</si>
  <si>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</si>
  <si>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</si>
  <si>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</si>
  <si>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</si>
  <si>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</si>
  <si>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</si>
  <si>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</si>
  <si>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</si>
  <si>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</si>
  <si>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</si>
  <si>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</si>
  <si>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</si>
  <si>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</si>
  <si>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</si>
  <si>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</si>
  <si>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</si>
  <si>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</si>
  <si>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</si>
  <si>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</si>
  <si>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</si>
  <si>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</si>
  <si>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</si>
  <si>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</si>
  <si>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</si>
  <si>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</si>
  <si>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</si>
  <si>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</si>
  <si>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</si>
  <si>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</si>
  <si>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</si>
  <si>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</si>
  <si>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</si>
  <si>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</si>
  <si>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</si>
  <si>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</si>
  <si>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</si>
  <si>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</si>
  <si>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</si>
  <si>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</si>
  <si>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</si>
  <si>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</si>
  <si>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</si>
  <si>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</si>
  <si>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</si>
  <si>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</si>
  <si>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</si>
  <si>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</si>
  <si>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</si>
  <si>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</si>
  <si>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</si>
  <si>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</si>
  <si>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</si>
  <si>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</si>
  <si>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</si>
  <si>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</si>
  <si>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</si>
  <si>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</si>
  <si>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</si>
  <si>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</si>
  <si>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</si>
  <si>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</si>
  <si>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</si>
  <si>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</si>
  <si>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</si>
  <si>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</si>
  <si>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</si>
  <si>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</si>
  <si>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</si>
  <si>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</si>
  <si>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</si>
  <si>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</si>
  <si>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</si>
  <si>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</si>
  <si>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</si>
  <si>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</si>
  <si>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</si>
  <si>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</si>
  <si>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</si>
  <si>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</si>
  <si>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</si>
  <si>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</si>
  <si>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</si>
  <si>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</si>
  <si>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</si>
  <si>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</si>
  <si>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</si>
  <si>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</si>
  <si>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</si>
  <si>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</si>
  <si>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</si>
  <si>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</si>
  <si>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</si>
  <si>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</si>
  <si>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</si>
  <si>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</si>
  <si>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</si>
  <si>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</si>
  <si>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</si>
  <si>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</si>
  <si>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</si>
  <si>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</si>
  <si>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</si>
  <si>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</si>
  <si>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</si>
  <si>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</si>
  <si>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</si>
  <si>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</si>
  <si>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</si>
  <si>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</si>
  <si>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</si>
  <si>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</si>
  <si>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</si>
  <si>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</si>
  <si>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</si>
  <si>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</si>
  <si>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</si>
  <si>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</si>
  <si>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</si>
  <si>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</si>
  <si>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</si>
  <si>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</si>
  <si>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</si>
  <si>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</si>
  <si>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</si>
  <si>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</si>
  <si>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</si>
  <si>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</si>
  <si>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</si>
  <si>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</si>
  <si>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</si>
  <si>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</si>
  <si>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</si>
  <si>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</si>
  <si>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</si>
  <si>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</si>
  <si>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</si>
  <si>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</si>
  <si>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</si>
  <si>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</si>
  <si>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</si>
  <si>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</si>
  <si>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</si>
  <si>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</si>
  <si>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</si>
  <si>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</si>
  <si>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</si>
  <si>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</si>
  <si>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</si>
  <si>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</si>
  <si>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</si>
  <si>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</si>
  <si>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</si>
  <si>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</si>
  <si>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</si>
  <si>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</si>
  <si>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</si>
  <si>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</si>
  <si>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</si>
  <si>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</si>
  <si>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</si>
  <si>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</si>
  <si>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</si>
  <si>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</si>
  <si>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</si>
  <si>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</si>
  <si>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</si>
  <si>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</si>
  <si>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</si>
  <si>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</si>
  <si>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</si>
  <si>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</si>
  <si>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</si>
  <si>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</si>
  <si>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</si>
  <si>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</si>
  <si>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</si>
  <si>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</si>
  <si>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</si>
  <si>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</si>
  <si>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</si>
  <si>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</si>
  <si>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</si>
  <si>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</si>
  <si>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</si>
  <si>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</si>
  <si>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</si>
  <si>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</si>
  <si>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</si>
  <si>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</si>
  <si>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</si>
  <si>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</si>
  <si>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</si>
  <si>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</si>
  <si>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</si>
  <si>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</si>
  <si>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</si>
  <si>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</si>
  <si>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</si>
  <si>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</si>
  <si>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</si>
  <si>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</si>
  <si>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</si>
  <si>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</si>
  <si>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</si>
  <si>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</si>
  <si>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</si>
  <si>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</si>
  <si>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</si>
  <si>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</si>
  <si>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</si>
  <si>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</si>
  <si>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</si>
  <si>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</si>
  <si>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</si>
  <si>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</si>
  <si>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</si>
  <si>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</si>
  <si>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</si>
  <si>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</si>
  <si>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</si>
  <si>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</si>
  <si>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</si>
  <si>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</si>
  <si>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</si>
  <si>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</si>
  <si>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</si>
  <si>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</si>
  <si>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</si>
  <si>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</si>
  <si>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</si>
  <si>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</si>
  <si>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</si>
  <si>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</si>
  <si>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</si>
  <si>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</si>
  <si>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</si>
  <si>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</si>
  <si>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</si>
  <si>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</si>
  <si>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</si>
  <si>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</si>
  <si>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</si>
  <si>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</si>
  <si>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</si>
  <si>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</si>
  <si>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</si>
  <si>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</si>
  <si>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</si>
  <si>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</si>
  <si>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</si>
  <si>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</si>
  <si>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</si>
  <si>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</si>
  <si>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</si>
  <si>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</si>
  <si>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</si>
  <si>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</si>
  <si>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</si>
  <si>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</si>
  <si>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</si>
  <si>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</si>
  <si>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</si>
  <si>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</si>
  <si>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</si>
  <si>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</si>
  <si>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</si>
  <si>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</si>
  <si>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</si>
  <si>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</si>
  <si>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</si>
  <si>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</si>
  <si>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</si>
  <si>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</si>
  <si>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</si>
  <si>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</si>
  <si>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</si>
  <si>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</si>
  <si>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</si>
  <si>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</si>
  <si>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</si>
  <si>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</si>
  <si>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</si>
  <si>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</si>
  <si>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</si>
  <si>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</si>
  <si>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</si>
  <si>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</si>
  <si>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</si>
  <si>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</si>
  <si>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</si>
  <si>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</si>
  <si>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</si>
  <si>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</si>
  <si>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</si>
  <si>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</si>
  <si>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</si>
  <si>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</si>
  <si>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</si>
  <si>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</si>
  <si>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</si>
  <si>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</si>
  <si>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</si>
  <si>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</si>
  <si>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</si>
  <si>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</si>
  <si>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</si>
  <si>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</si>
  <si>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</si>
  <si>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</si>
  <si>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</si>
  <si>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</si>
  <si>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</si>
  <si>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</si>
  <si>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</si>
  <si>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</si>
  <si>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</si>
  <si>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</si>
  <si>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</si>
  <si>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</si>
  <si>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</si>
  <si>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</si>
  <si>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</si>
  <si>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</si>
  <si>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</si>
  <si>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</si>
  <si>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</si>
  <si>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</si>
  <si>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</si>
  <si>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</si>
  <si>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</si>
  <si>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</si>
  <si>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</si>
  <si>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</si>
  <si>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</si>
  <si>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</si>
  <si>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</si>
  <si>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</si>
  <si>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</si>
  <si>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</si>
  <si>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</si>
  <si>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</si>
  <si>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</si>
  <si>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</si>
  <si>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</si>
  <si>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</si>
  <si>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</si>
  <si>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</si>
  <si>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</si>
  <si>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</si>
  <si>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</si>
  <si>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</si>
  <si>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</si>
  <si>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</si>
  <si>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</si>
  <si>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</si>
  <si>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</si>
  <si>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</si>
  <si>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</si>
  <si>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</si>
  <si>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</si>
  <si>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</si>
  <si>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</si>
  <si>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</si>
  <si>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</si>
  <si>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</si>
  <si>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</si>
  <si>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</si>
  <si>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</si>
  <si>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</si>
  <si>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</si>
  <si>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</si>
  <si>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</si>
  <si>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</si>
  <si>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</si>
  <si>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</si>
  <si>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</si>
  <si>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</si>
  <si>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</si>
  <si>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</si>
  <si>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</si>
  <si>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</si>
  <si>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</si>
  <si>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</si>
  <si>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</si>
  <si>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</si>
  <si>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</si>
  <si>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</si>
  <si>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</si>
  <si>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</si>
  <si>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</si>
  <si>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</si>
  <si>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</si>
  <si>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</si>
  <si>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</si>
  <si>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</si>
  <si>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</si>
  <si>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</si>
  <si>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</si>
  <si>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</si>
  <si>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</si>
  <si>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</si>
  <si>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</si>
  <si>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</si>
  <si>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</si>
  <si>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</si>
  <si>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</si>
  <si>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</si>
  <si>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</si>
  <si>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</si>
  <si>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</si>
  <si>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</si>
  <si>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</si>
  <si>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</si>
  <si>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</si>
  <si>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</si>
  <si>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</si>
  <si>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</si>
  <si>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</si>
  <si>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</si>
  <si>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</si>
  <si>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</si>
  <si>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</si>
  <si>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</si>
  <si>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</si>
  <si>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</si>
  <si>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</si>
  <si>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</si>
  <si>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</si>
  <si>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</si>
  <si>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</si>
  <si>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</si>
  <si>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</si>
  <si>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</si>
  <si>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</si>
  <si>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</si>
  <si>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</si>
  <si>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</si>
  <si>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</si>
  <si>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</si>
  <si>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</si>
  <si>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</si>
  <si>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</si>
  <si>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</si>
  <si>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</si>
  <si>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</si>
  <si>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</si>
  <si>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</si>
  <si>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</si>
  <si>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</si>
  <si>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</si>
  <si>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</si>
  <si>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</si>
  <si>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</si>
  <si>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</si>
  <si>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</si>
  <si>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</si>
  <si>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</si>
  <si>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</si>
  <si>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</si>
  <si>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</si>
  <si>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</si>
  <si>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</si>
  <si>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</si>
  <si>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</si>
  <si>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</si>
  <si>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</si>
  <si>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</si>
  <si>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</si>
  <si>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</si>
  <si>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</si>
  <si>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</si>
  <si>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</si>
  <si>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</si>
  <si>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</si>
  <si>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</si>
  <si>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</si>
  <si>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</si>
  <si>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</si>
  <si>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</si>
  <si>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</si>
  <si>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</si>
  <si>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</si>
  <si>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</si>
  <si>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</si>
  <si>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</si>
  <si>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</si>
  <si>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</si>
  <si>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</si>
  <si>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</si>
  <si>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</si>
  <si>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</si>
  <si>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</si>
  <si>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</si>
  <si>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</si>
  <si>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</si>
  <si>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</si>
  <si>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</si>
  <si>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</si>
  <si>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</si>
  <si>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</si>
  <si>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</si>
  <si>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</si>
  <si>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</si>
  <si>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</si>
  <si>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</si>
  <si>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</si>
  <si>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</si>
  <si>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</si>
  <si>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</si>
  <si>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</si>
  <si>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</si>
  <si>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</si>
  <si>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</si>
  <si>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</si>
  <si>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</si>
  <si>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</si>
  <si>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</si>
  <si>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</si>
  <si>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</si>
  <si>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</si>
  <si>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</si>
  <si>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</si>
  <si>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</si>
  <si>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</si>
  <si>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</si>
  <si>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</si>
  <si>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</si>
  <si>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</si>
  <si>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</si>
  <si>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</si>
  <si>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</si>
  <si>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</si>
  <si>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</si>
  <si>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</si>
  <si>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</si>
  <si>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</si>
  <si>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</si>
  <si>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</si>
  <si>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</si>
  <si>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</si>
  <si>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</si>
  <si>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</si>
  <si>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</si>
  <si>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</si>
  <si>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</si>
  <si>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</si>
  <si>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</si>
  <si>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</si>
  <si>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</si>
  <si>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</si>
  <si>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</si>
  <si>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</si>
  <si>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</si>
  <si>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</si>
  <si>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</si>
  <si>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</si>
  <si>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</si>
  <si>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</si>
  <si>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</si>
  <si>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</si>
  <si>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</si>
  <si>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</si>
  <si>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</si>
  <si>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</si>
  <si>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</si>
  <si>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</si>
  <si>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</si>
  <si>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</si>
  <si>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</si>
  <si>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</si>
  <si>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</si>
  <si>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</si>
  <si>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</si>
  <si>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</si>
  <si>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</si>
  <si>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</si>
  <si>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</si>
  <si>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</si>
  <si>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</si>
  <si>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</si>
  <si>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</si>
  <si>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</si>
  <si>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</si>
  <si>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</si>
  <si>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</si>
  <si>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</si>
  <si>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</si>
  <si>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</si>
  <si>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</si>
  <si>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</si>
  <si>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</si>
  <si>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</si>
  <si>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</si>
  <si>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</si>
  <si>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</si>
  <si>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</si>
  <si>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</si>
  <si>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</si>
  <si>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</si>
  <si>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</si>
  <si>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</si>
  <si>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Total Count of outcomes</t>
  </si>
  <si>
    <t>Total Sum of pledged</t>
  </si>
  <si>
    <t>Sum of pledged</t>
  </si>
  <si>
    <t>Total Count of currency</t>
  </si>
  <si>
    <t>Count of currency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</si>
  <si>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</si>
  <si>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</si>
  <si>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</si>
  <si>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</si>
  <si>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</si>
  <si>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</si>
  <si>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Pleged</t>
  </si>
  <si>
    <t>IQR of Pleged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</si>
  <si>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</si>
  <si>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</si>
  <si>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</si>
  <si>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</si>
  <si>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</si>
  <si>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</si>
  <si>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</si>
  <si>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</si>
  <si>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</si>
  <si>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</si>
  <si>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</si>
  <si>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</si>
  <si>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ro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</si>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</sst>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Catagorey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927138329725478E-2"/>
          <c:y val="4.9704533948786551E-2"/>
          <c:w val="0.78789580033969053"/>
          <c:h val="0.836709029600160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Sheet1!$B$5:$B$7</c:f>
              <c:strCache>
                <c:ptCount val="1"/>
                <c:pt idx="0">
                  <c:v>successful - Count of currency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Sheet1!$B$8:$B$11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1-154E-97E5-35008F919052}"/>
            </c:ext>
          </c:extLst>
        </c:ser>
        <c:ser>
          <c:idx val="1"/>
          <c:order val="1"/>
          <c:tx>
            <c:strRef>
              <c:f>Sheet1!$C$5:$C$7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Sheet1!$C$8:$C$11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E41-154E-97E5-35008F91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899599"/>
        <c:axId val="1207901247"/>
      </c:barChart>
      <c:catAx>
        <c:axId val="12078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901247"/>
        <c:crosses val="autoZero"/>
        <c:auto val="1"/>
        <c:lblAlgn val="ctr"/>
        <c:lblOffset val="100"/>
        <c:noMultiLvlLbl val="0"/>
      </c:catAx>
      <c:valAx>
        <c:axId val="12079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64975295677896E-2"/>
          <c:y val="0.11751015463268226"/>
          <c:w val="0.82770121157860832"/>
          <c:h val="0.83168249793521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Sheet2!$B$5:$B$7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Sheet2!$B$8:$B$9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0-B648-BE02-E86C9665DDD7}"/>
            </c:ext>
          </c:extLst>
        </c:ser>
        <c:ser>
          <c:idx val="1"/>
          <c:order val="1"/>
          <c:tx>
            <c:strRef>
              <c:f>Sheet2!$C$5:$C$7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Sheet2!$C$8:$C$9</c:f>
              <c:numCache>
                <c:formatCode>General</c:formatCode>
                <c:ptCount val="1"/>
                <c:pt idx="0">
                  <c:v>2307836.87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A10-B648-BE02-E86C9665D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5720863"/>
        <c:axId val="1235723455"/>
      </c:barChart>
      <c:catAx>
        <c:axId val="12357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3455"/>
        <c:crosses val="autoZero"/>
        <c:auto val="1"/>
        <c:lblAlgn val="ctr"/>
        <c:lblOffset val="100"/>
        <c:noMultiLvlLbl val="0"/>
      </c:catAx>
      <c:valAx>
        <c:axId val="12357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C-7C44-9272-6744AE1425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C-7C44-9272-6744AE1425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C-7C44-9272-6744AE1425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C-7C44-9272-6744AE14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217759"/>
        <c:axId val="1289219407"/>
      </c:lineChart>
      <c:catAx>
        <c:axId val="12892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9407"/>
        <c:crosses val="autoZero"/>
        <c:auto val="1"/>
        <c:lblAlgn val="ctr"/>
        <c:lblOffset val="100"/>
        <c:noMultiLvlLbl val="0"/>
      </c:catAx>
      <c:valAx>
        <c:axId val="12892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49300039682647E-2"/>
          <c:y val="0.13207957014103536"/>
          <c:w val="0.73838324397958199"/>
          <c:h val="0.7983084927778144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8-B642-9FC4-688B80860F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8-B642-9FC4-688B80860F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8-B642-9FC4-688B80860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1424"/>
        <c:axId val="209949584"/>
      </c:lineChart>
      <c:catAx>
        <c:axId val="1850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9584"/>
        <c:crosses val="autoZero"/>
        <c:auto val="1"/>
        <c:lblAlgn val="ctr"/>
        <c:lblOffset val="100"/>
        <c:noMultiLvlLbl val="0"/>
      </c:catAx>
      <c:valAx>
        <c:axId val="2099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628872710006729E-2"/>
          <c:y val="0.20692839277443265"/>
          <c:w val="0.93509858681457925"/>
          <c:h val="0.721030342544761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ro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94-6446-955A-1180CB4418F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ro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94-6446-955A-1180CB4418F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ro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94-6446-955A-1180CB4418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3039408"/>
        <c:axId val="1803181583"/>
      </c:lineChart>
      <c:catAx>
        <c:axId val="2630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81583"/>
        <c:crosses val="autoZero"/>
        <c:auto val="1"/>
        <c:lblAlgn val="ctr"/>
        <c:lblOffset val="100"/>
        <c:noMultiLvlLbl val="0"/>
      </c:catAx>
      <c:valAx>
        <c:axId val="180318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2C6C8C-E505-5346-A12E-866BE6FFFF98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550CC6-CEFD-AB49-9F65-192EE548C6D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4F26F-44CD-3D4D-A847-F211F4933039}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138723</xdr:colOff>
      <xdr:row>13</xdr:row>
      <xdr:rowOff>19540</xdr:rowOff>
    </xdr:from>
    <xdr:to>
      <xdr:col>7</xdr:col>
      <xdr:colOff>391747</xdr:colOff>
      <xdr:row>33</xdr:row>
      <xdr:rowOff>70340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0CF5C-B42E-A0A8-94F1-4CA95819D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536863</xdr:colOff>
      <xdr:row>0</xdr:row>
      <xdr:rowOff>184727</xdr:rowOff>
    </xdr:from>
    <xdr:to>
      <xdr:col>15</xdr:col>
      <xdr:colOff>704273</xdr:colOff>
      <xdr:row>24</xdr:row>
      <xdr:rowOff>23091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B420C-5612-87CD-FB6A-389CE7E2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0</xdr:row>
      <xdr:rowOff>88900</xdr:rowOff>
    </xdr:from>
    <xdr:to>
      <xdr:col>16</xdr:col>
      <xdr:colOff>635000</xdr:colOff>
      <xdr:row>25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D7C27-15AB-C264-520D-308C3CE3A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823" cy="62779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9B1CD3-2DFA-28BE-C4B7-0BB33C8EA7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4AA304-0976-8AAE-ADBE-D09FF705C5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823" cy="62779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130061</xdr:colOff>
      <xdr:row>0</xdr:row>
      <xdr:rowOff>160663</xdr:rowOff>
    </xdr:from>
    <xdr:to>
      <xdr:col>11</xdr:col>
      <xdr:colOff>765060</xdr:colOff>
      <xdr:row>22</xdr:row>
      <xdr:rowOff>183615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285FE-BA39-B895-55FE-157E968D5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1</xdr:row>
      <xdr:rowOff>165100</xdr:rowOff>
    </xdr:from>
    <xdr:to>
      <xdr:col>20</xdr:col>
      <xdr:colOff>711200</xdr:colOff>
      <xdr:row>34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FD2430D-F016-FF04-2E0E-FD12497BD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880174768521" createdVersion="8" refreshedVersion="8" minRefreshableVersion="3" recordCount="4114" xr:uid="{2FB75854-68C3-A849-9057-ABDBE66545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25.17"/>
        <e v="#DIV/0!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905845138892" createdVersion="8" refreshedVersion="8" minRefreshableVersion="3" recordCount="4114" xr:uid="{0E9C1DE7-2CF9-AD43-8CF9-BDE64056BF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731736458336" createdVersion="8" refreshedVersion="8" minRefreshableVersion="3" recordCount="4114" xr:uid="{96EBEB77-C01B-DC47-8A65-32576CFC504F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x v="50"/>
    <x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x v="50"/>
    <x v="121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x v="50"/>
    <x v="122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x v="50"/>
    <x v="122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x v="50"/>
    <x v="122"/>
    <x v="0"/>
    <x v="2"/>
  </r>
  <r>
    <n v="131"/>
    <s v="I (Canceled)"/>
    <s v="I"/>
    <x v="38"/>
    <x v="117"/>
    <x v="1"/>
    <x v="0"/>
    <x v="0"/>
    <n v="1467763200"/>
    <n v="1466453161"/>
    <b v="0"/>
    <n v="0"/>
    <b v="0"/>
    <x v="2"/>
    <x v="50"/>
    <x v="122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x v="50"/>
    <x v="122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x v="2"/>
    <x v="50"/>
    <x v="12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x v="50"/>
    <x v="122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x v="50"/>
    <x v="122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x v="50"/>
    <x v="122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x v="50"/>
    <x v="122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x v="2"/>
    <x v="50"/>
    <x v="122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x v="50"/>
    <x v="12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x v="50"/>
    <x v="122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x v="50"/>
    <x v="122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x v="3"/>
    <x v="50"/>
    <x v="122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x v="50"/>
    <x v="122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x v="50"/>
    <x v="122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x v="50"/>
    <x v="122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x v="50"/>
    <x v="122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x v="50"/>
    <x v="122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x v="50"/>
    <x v="122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x v="56"/>
    <x v="156"/>
    <x v="0"/>
    <x v="3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x v="50"/>
    <x v="122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x v="50"/>
    <x v="122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x v="50"/>
    <x v="122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x v="50"/>
    <x v="122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x v="50"/>
    <x v="122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x v="3"/>
    <x v="50"/>
    <x v="122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x v="50"/>
    <x v="122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x v="50"/>
    <x v="122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x v="50"/>
    <x v="122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x v="80"/>
    <x v="173"/>
    <x v="0"/>
    <x v="3"/>
  </r>
  <r>
    <n v="217"/>
    <s v="Bitch"/>
    <s v="A roadmovie by paw"/>
    <x v="57"/>
    <x v="172"/>
    <x v="2"/>
    <x v="11"/>
    <x v="9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x v="3"/>
    <x v="50"/>
    <x v="122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x v="50"/>
    <x v="12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x v="50"/>
    <x v="122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x v="50"/>
    <x v="122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x v="50"/>
    <x v="122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x v="50"/>
    <x v="122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x v="50"/>
    <x v="122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x v="50"/>
    <x v="122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x v="50"/>
    <x v="122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x v="50"/>
    <x v="122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x v="50"/>
    <x v="122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x v="50"/>
    <x v="122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x v="50"/>
    <x v="122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x v="50"/>
    <x v="122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x v="50"/>
    <x v="122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x v="50"/>
    <x v="122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x v="50"/>
    <x v="122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x v="50"/>
    <x v="122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x v="50"/>
    <x v="122"/>
    <x v="0"/>
    <x v="5"/>
  </r>
  <r>
    <n v="442"/>
    <s v="The Paranormal Idiot"/>
    <s v="Doomsday is here"/>
    <x v="73"/>
    <x v="368"/>
    <x v="2"/>
    <x v="0"/>
    <x v="0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x v="50"/>
    <x v="122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x v="50"/>
    <x v="122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x v="50"/>
    <x v="122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x v="50"/>
    <x v="122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x v="50"/>
    <x v="122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x v="50"/>
    <x v="122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x v="50"/>
    <x v="122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x v="50"/>
    <x v="122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x v="50"/>
    <x v="122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x v="50"/>
    <x v="122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x v="50"/>
    <x v="122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x v="50"/>
    <x v="395"/>
    <x v="0"/>
    <x v="5"/>
  </r>
  <r>
    <n v="490"/>
    <s v="PROJECT IS CANCELLED"/>
    <s v="Cancelled"/>
    <x v="28"/>
    <x v="117"/>
    <x v="2"/>
    <x v="0"/>
    <x v="0"/>
    <n v="1345677285"/>
    <n v="1343085285"/>
    <b v="0"/>
    <n v="0"/>
    <b v="0"/>
    <x v="5"/>
    <x v="50"/>
    <x v="122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x v="50"/>
    <x v="122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x v="50"/>
    <x v="122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x v="50"/>
    <x v="122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x v="50"/>
    <x v="122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x v="50"/>
    <x v="122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x v="50"/>
    <x v="122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x v="5"/>
    <x v="50"/>
    <x v="122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x v="50"/>
    <x v="122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x v="50"/>
    <x v="122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x v="50"/>
    <x v="122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x v="50"/>
    <x v="122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x v="50"/>
    <x v="12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x v="50"/>
    <x v="12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x v="50"/>
    <x v="122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x v="50"/>
    <x v="12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x v="50"/>
    <x v="12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x v="50"/>
    <x v="122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x v="50"/>
    <x v="122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x v="50"/>
    <x v="122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x v="50"/>
    <x v="122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x v="50"/>
    <x v="122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x v="50"/>
    <x v="122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x v="50"/>
    <x v="122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x v="50"/>
    <x v="122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x v="7"/>
    <x v="50"/>
    <x v="12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x v="50"/>
    <x v="122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x v="50"/>
    <x v="122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x v="50"/>
    <x v="122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x v="50"/>
    <x v="122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x v="50"/>
    <x v="122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x v="50"/>
    <x v="122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x v="50"/>
    <x v="12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x v="50"/>
    <x v="122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x v="50"/>
    <x v="122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x v="50"/>
    <x v="122"/>
    <x v="2"/>
    <x v="7"/>
  </r>
  <r>
    <n v="638"/>
    <s v="W (Canceled)"/>
    <s v="O0"/>
    <x v="61"/>
    <x v="461"/>
    <x v="1"/>
    <x v="12"/>
    <x v="3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x v="50"/>
    <x v="122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x v="50"/>
    <x v="12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x v="50"/>
    <x v="122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x v="50"/>
    <x v="122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x v="50"/>
    <x v="122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x v="50"/>
    <x v="122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x v="50"/>
    <x v="122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x v="50"/>
    <x v="122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x v="50"/>
    <x v="122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x v="50"/>
    <x v="122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x v="50"/>
    <x v="122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x v="50"/>
    <x v="122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x v="50"/>
    <x v="122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x v="13"/>
    <x v="50"/>
    <x v="122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x v="50"/>
    <x v="122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x v="50"/>
    <x v="122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x v="50"/>
    <x v="122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x v="50"/>
    <x v="122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x v="50"/>
    <x v="122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x v="50"/>
    <x v="1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x v="50"/>
    <x v="122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x v="50"/>
    <x v="122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x v="50"/>
    <x v="122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x v="50"/>
    <x v="122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x v="50"/>
    <x v="122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x v="50"/>
    <x v="122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x v="50"/>
    <x v="122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x v="50"/>
    <x v="122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x v="60"/>
    <x v="444"/>
    <x v="5"/>
    <x v="16"/>
  </r>
  <r>
    <n v="1049"/>
    <s v="J1 (Canceled)"/>
    <s v="------"/>
    <x v="14"/>
    <x v="117"/>
    <x v="1"/>
    <x v="0"/>
    <x v="0"/>
    <n v="1455272445"/>
    <n v="1452680445"/>
    <b v="0"/>
    <n v="0"/>
    <b v="0"/>
    <x v="16"/>
    <x v="50"/>
    <x v="122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x v="16"/>
    <x v="50"/>
    <x v="122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x v="50"/>
    <x v="122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x v="50"/>
    <x v="122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x v="50"/>
    <x v="122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x v="50"/>
    <x v="122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x v="50"/>
    <x v="122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x v="50"/>
    <x v="122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x v="50"/>
    <x v="122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x v="16"/>
    <x v="50"/>
    <x v="122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x v="50"/>
    <x v="122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x v="50"/>
    <x v="122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x v="50"/>
    <x v="122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x v="17"/>
    <x v="50"/>
    <x v="122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x v="50"/>
    <x v="122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x v="50"/>
    <x v="122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x v="50"/>
    <x v="122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x v="50"/>
    <x v="122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x v="50"/>
    <x v="122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x v="53"/>
    <x v="815"/>
    <x v="6"/>
    <x v="18"/>
  </r>
  <r>
    <n v="1128"/>
    <s v="Flying Turds"/>
    <s v="#havingfunFTW"/>
    <x v="28"/>
    <x v="116"/>
    <x v="2"/>
    <x v="1"/>
    <x v="1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x v="50"/>
    <x v="122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x v="50"/>
    <x v="122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x v="18"/>
    <x v="50"/>
    <x v="122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x v="50"/>
    <x v="122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x v="50"/>
    <x v="122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x v="50"/>
    <x v="122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x v="50"/>
    <x v="122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x v="50"/>
    <x v="12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x v="50"/>
    <x v="122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x v="50"/>
    <x v="122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x v="50"/>
    <x v="122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x v="50"/>
    <x v="12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x v="19"/>
    <x v="50"/>
    <x v="12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x v="50"/>
    <x v="122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x v="50"/>
    <x v="122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x v="50"/>
    <x v="122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x v="50"/>
    <x v="122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x v="50"/>
    <x v="12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x v="21"/>
    <x v="50"/>
    <x v="122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x v="50"/>
    <x v="122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x v="21"/>
    <x v="50"/>
    <x v="122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x v="50"/>
    <x v="122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x v="50"/>
    <x v="122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x v="50"/>
    <x v="122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x v="50"/>
    <x v="1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x v="50"/>
    <x v="122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x v="50"/>
    <x v="1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x v="50"/>
    <x v="122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x v="50"/>
    <x v="122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x v="50"/>
    <x v="122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x v="50"/>
    <x v="1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x v="50"/>
    <x v="122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x v="50"/>
    <x v="1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x v="50"/>
    <x v="1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x v="50"/>
    <x v="122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x v="50"/>
    <x v="1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x v="50"/>
    <x v="122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x v="50"/>
    <x v="1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x v="50"/>
    <x v="1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x v="22"/>
    <x v="50"/>
    <x v="1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x v="50"/>
    <x v="122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x v="50"/>
    <x v="122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x v="50"/>
    <x v="122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x v="10"/>
    <x v="50"/>
    <x v="122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x v="50"/>
    <x v="122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x v="50"/>
    <x v="12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x v="50"/>
    <x v="122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x v="50"/>
    <x v="122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x v="50"/>
    <x v="122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x v="50"/>
    <x v="122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x v="50"/>
    <x v="122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x v="50"/>
    <x v="122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x v="50"/>
    <x v="122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x v="50"/>
    <x v="122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x v="50"/>
    <x v="122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x v="50"/>
    <x v="122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x v="11"/>
    <x v="117"/>
    <x v="1"/>
    <x v="0"/>
    <x v="0"/>
    <n v="1369498714"/>
    <n v="1366906714"/>
    <b v="0"/>
    <n v="0"/>
    <b v="0"/>
    <x v="25"/>
    <x v="50"/>
    <x v="122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x v="50"/>
    <x v="122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x v="50"/>
    <x v="122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x v="26"/>
    <x v="50"/>
    <x v="1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x v="26"/>
    <x v="50"/>
    <x v="122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x v="50"/>
    <x v="122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x v="50"/>
    <x v="122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x v="50"/>
    <x v="122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x v="50"/>
    <x v="122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x v="50"/>
    <x v="122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x v="50"/>
    <x v="122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x v="50"/>
    <x v="122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x v="50"/>
    <x v="122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x v="50"/>
    <x v="12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x v="50"/>
    <x v="122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x v="50"/>
    <x v="122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x v="50"/>
    <x v="122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x v="50"/>
    <x v="122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x v="50"/>
    <x v="122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x v="28"/>
    <x v="50"/>
    <x v="122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x v="50"/>
    <x v="122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x v="50"/>
    <x v="122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x v="50"/>
    <x v="122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x v="50"/>
    <x v="122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x v="50"/>
    <x v="122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x v="50"/>
    <x v="122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x v="50"/>
    <x v="122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x v="50"/>
    <x v="122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x v="50"/>
    <x v="122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x v="50"/>
    <x v="122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x v="50"/>
    <x v="122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x v="50"/>
    <x v="122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x v="50"/>
    <x v="122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x v="50"/>
    <x v="122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x v="50"/>
    <x v="122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x v="50"/>
    <x v="122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x v="50"/>
    <x v="122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x v="50"/>
    <x v="122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x v="50"/>
    <x v="122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x v="50"/>
    <x v="122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x v="50"/>
    <x v="122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x v="50"/>
    <x v="122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x v="50"/>
    <x v="122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x v="50"/>
    <x v="122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x v="50"/>
    <x v="122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x v="50"/>
    <x v="122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x v="50"/>
    <x v="122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x v="50"/>
    <x v="122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x v="50"/>
    <x v="122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x v="50"/>
    <x v="122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x v="50"/>
    <x v="122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x v="50"/>
    <x v="122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x v="50"/>
    <x v="122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x v="50"/>
    <x v="12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x v="50"/>
    <x v="12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x v="50"/>
    <x v="122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x v="50"/>
    <x v="122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x v="50"/>
    <x v="122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x v="50"/>
    <x v="122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x v="50"/>
    <x v="12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x v="50"/>
    <x v="122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x v="50"/>
    <x v="122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x v="50"/>
    <x v="122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x v="50"/>
    <x v="122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x v="50"/>
    <x v="122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x v="50"/>
    <x v="122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x v="50"/>
    <x v="12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x v="50"/>
    <x v="122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x v="50"/>
    <x v="122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x v="50"/>
    <x v="122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x v="50"/>
    <x v="122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x v="50"/>
    <x v="122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x v="50"/>
    <x v="122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x v="50"/>
    <x v="122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x v="50"/>
    <x v="122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x v="50"/>
    <x v="122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x v="50"/>
    <x v="122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x v="50"/>
    <x v="122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x v="50"/>
    <x v="122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x v="34"/>
    <x v="50"/>
    <x v="122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x v="50"/>
    <x v="122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x v="50"/>
    <x v="122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x v="50"/>
    <x v="122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x v="50"/>
    <x v="122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x v="50"/>
    <x v="122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x v="50"/>
    <x v="122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x v="50"/>
    <x v="12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x v="50"/>
    <x v="122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x v="19"/>
    <x v="50"/>
    <x v="122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x v="50"/>
    <x v="122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x v="50"/>
    <x v="122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x v="50"/>
    <x v="122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x v="50"/>
    <x v="122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x v="50"/>
    <x v="122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x v="50"/>
    <x v="122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x v="19"/>
    <x v="50"/>
    <x v="122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x v="50"/>
    <x v="122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x v="50"/>
    <x v="122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x v="50"/>
    <x v="122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x v="50"/>
    <x v="122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x v="50"/>
    <x v="122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x v="50"/>
    <x v="12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x v="50"/>
    <x v="1878"/>
    <x v="2"/>
    <x v="36"/>
  </r>
  <r>
    <n v="2659"/>
    <s v="test (Canceled)"/>
    <s v="test"/>
    <x v="197"/>
    <x v="1819"/>
    <x v="1"/>
    <x v="0"/>
    <x v="0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x v="50"/>
    <x v="122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x v="50"/>
    <x v="122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x v="50"/>
    <x v="122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x v="50"/>
    <x v="12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x v="50"/>
    <x v="122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x v="50"/>
    <x v="122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x v="50"/>
    <x v="122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x v="50"/>
    <x v="122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x v="50"/>
    <x v="122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x v="50"/>
    <x v="122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x v="50"/>
    <x v="122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x v="50"/>
    <x v="122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x v="50"/>
    <x v="122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x v="50"/>
    <x v="122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x v="50"/>
    <x v="122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x v="50"/>
    <x v="12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x v="50"/>
    <x v="122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x v="50"/>
    <x v="122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x v="50"/>
    <x v="122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x v="50"/>
    <x v="122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x v="50"/>
    <x v="122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x v="50"/>
    <x v="122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x v="50"/>
    <x v="12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x v="50"/>
    <x v="122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x v="6"/>
    <x v="50"/>
    <x v="122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x v="50"/>
    <x v="12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x v="50"/>
    <x v="122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x v="50"/>
    <x v="122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x v="50"/>
    <x v="12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x v="50"/>
    <x v="122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x v="50"/>
    <x v="122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x v="50"/>
    <x v="122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x v="50"/>
    <x v="122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x v="50"/>
    <x v="122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x v="50"/>
    <x v="122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x v="50"/>
    <x v="12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x v="38"/>
    <x v="50"/>
    <x v="122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x v="50"/>
    <x v="122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x v="50"/>
    <x v="122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x v="50"/>
    <x v="516"/>
    <x v="1"/>
    <x v="38"/>
  </r>
  <r>
    <n v="3125"/>
    <s v="N/A (Canceled)"/>
    <s v="N/A"/>
    <x v="86"/>
    <x v="117"/>
    <x v="1"/>
    <x v="0"/>
    <x v="0"/>
    <n v="1452142672"/>
    <n v="1449550672"/>
    <b v="0"/>
    <n v="0"/>
    <b v="0"/>
    <x v="38"/>
    <x v="50"/>
    <x v="122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x v="50"/>
    <x v="122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x v="50"/>
    <x v="12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x v="50"/>
    <x v="122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x v="50"/>
    <x v="122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x v="50"/>
    <x v="122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x v="50"/>
    <x v="122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x v="50"/>
    <x v="122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x v="50"/>
    <x v="12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x v="21"/>
    <x v="2268"/>
    <x v="1"/>
    <x v="6"/>
  </r>
  <r>
    <n v="3285"/>
    <s v="By Morning"/>
    <s v="A new play by Matthew Gasda"/>
    <x v="402"/>
    <x v="2173"/>
    <x v="0"/>
    <x v="0"/>
    <x v="0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x v="50"/>
    <x v="122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x v="50"/>
    <x v="122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x v="50"/>
    <x v="122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x v="50"/>
    <x v="122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x v="50"/>
    <x v="122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x v="50"/>
    <x v="122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x v="50"/>
    <x v="122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x v="50"/>
    <x v="122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x v="50"/>
    <x v="122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x v="50"/>
    <x v="122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x v="50"/>
    <x v="122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x v="50"/>
    <x v="122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x v="50"/>
    <x v="122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x v="50"/>
    <x v="122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x v="50"/>
    <x v="122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x v="50"/>
    <x v="122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x v="50"/>
    <x v="12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x v="50"/>
    <x v="122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x v="50"/>
    <x v="122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x v="50"/>
    <x v="122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x v="50"/>
    <x v="122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x v="50"/>
    <x v="122"/>
    <x v="1"/>
    <x v="40"/>
  </r>
  <r>
    <n v="3886"/>
    <s v="a (Canceled)"/>
    <n v="1"/>
    <x v="3"/>
    <x v="117"/>
    <x v="1"/>
    <x v="2"/>
    <x v="2"/>
    <n v="1418275702"/>
    <n v="1415683702"/>
    <b v="0"/>
    <n v="0"/>
    <b v="0"/>
    <x v="40"/>
    <x v="50"/>
    <x v="1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x v="50"/>
    <x v="122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x v="50"/>
    <x v="122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x v="50"/>
    <x v="122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x v="50"/>
    <x v="122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x v="50"/>
    <x v="122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x v="50"/>
    <x v="12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x v="50"/>
    <x v="122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x v="50"/>
    <x v="122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x v="50"/>
    <x v="122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x v="50"/>
    <x v="122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x v="50"/>
    <x v="122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x v="50"/>
    <x v="122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x v="50"/>
    <x v="122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x v="50"/>
    <x v="122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x v="50"/>
    <x v="122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x v="50"/>
    <x v="12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x v="50"/>
    <x v="122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x v="50"/>
    <x v="122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x v="50"/>
    <x v="122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x v="50"/>
    <x v="12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x v="50"/>
    <x v="122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x v="50"/>
    <x v="122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x v="50"/>
    <x v="122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x v="50"/>
    <x v="122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x v="50"/>
    <x v="122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x v="50"/>
    <x v="12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x v="50"/>
    <x v="12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x v="50"/>
    <x v="122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x v="50"/>
    <x v="122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x v="50"/>
    <x v="12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x v="50"/>
    <x v="122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x v="6"/>
    <x v="50"/>
    <x v="122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x v="50"/>
    <x v="122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x v="50"/>
    <x v="12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x v="50"/>
    <x v="12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x v="50"/>
    <x v="122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x v="50"/>
    <x v="122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63.92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F3A34-DF47-2344-BC92-9EE3C7C2CD41}" name="PivotTable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1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1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2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currency" fld="7" subtotal="count" baseField="0" baseItem="0"/>
    <dataField name="Count of outcomes" fld="5" subtotal="count" baseField="0" baseItem="0"/>
  </dataFields>
  <chartFormats count="6"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BC444-F2E1-744A-B7A9-BBF729EB5CEB}" name="PivotTable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9" firstHeaderRow="1" firstDataRow="3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6" hier="-1"/>
    <pageField fld="13" hier="-1"/>
  </pageFields>
  <dataFields count="2">
    <dataField name="Count of outcomes" fld="5" subtotal="count" baseField="0" baseItem="0"/>
    <dataField name="Sum of pledged" fld="4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3312B-1279-E34A-AE13-63385AC1C92E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6DBD9-0622-574F-9ED5-1A0836F5D504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C6FAC-F4CF-2C47-87BF-3593CBF51CB9}">
  <dimension ref="A2:E11"/>
  <sheetViews>
    <sheetView zoomScale="130" zoomScaleNormal="130" workbookViewId="0">
      <selection activeCell="A5" sqref="A5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15.6640625" bestFit="1" customWidth="1"/>
    <col min="4" max="4" width="19.1640625" bestFit="1" customWidth="1"/>
    <col min="5" max="5" width="20" bestFit="1" customWidth="1"/>
    <col min="6" max="6" width="17.33203125" bestFit="1" customWidth="1"/>
    <col min="7" max="7" width="19.1640625" bestFit="1" customWidth="1"/>
    <col min="8" max="8" width="9.83203125" bestFit="1" customWidth="1"/>
    <col min="9" max="9" width="13" bestFit="1" customWidth="1"/>
    <col min="10" max="10" width="14" bestFit="1" customWidth="1"/>
    <col min="11" max="11" width="17.33203125" bestFit="1" customWidth="1"/>
    <col min="12" max="13" width="6.1640625" bestFit="1" customWidth="1"/>
    <col min="14" max="14" width="5.1640625" bestFit="1" customWidth="1"/>
    <col min="15" max="20" width="6.1640625" bestFit="1" customWidth="1"/>
    <col min="21" max="21" width="3.1640625" bestFit="1" customWidth="1"/>
    <col min="22" max="22" width="6.1640625" bestFit="1" customWidth="1"/>
    <col min="23" max="23" width="5.1640625" bestFit="1" customWidth="1"/>
    <col min="24" max="25" width="6.1640625" bestFit="1" customWidth="1"/>
    <col min="26" max="26" width="5.1640625" bestFit="1" customWidth="1"/>
    <col min="27" max="36" width="6.1640625" bestFit="1" customWidth="1"/>
    <col min="37" max="38" width="5.1640625" bestFit="1" customWidth="1"/>
    <col min="39" max="55" width="6.1640625" bestFit="1" customWidth="1"/>
    <col min="56" max="57" width="5.1640625" bestFit="1" customWidth="1"/>
    <col min="58" max="72" width="6.1640625" bestFit="1" customWidth="1"/>
    <col min="73" max="73" width="3.1640625" bestFit="1" customWidth="1"/>
    <col min="74" max="82" width="6.1640625" bestFit="1" customWidth="1"/>
    <col min="83" max="83" width="5.1640625" bestFit="1" customWidth="1"/>
    <col min="84" max="86" width="6.1640625" bestFit="1" customWidth="1"/>
    <col min="87" max="87" width="3.1640625" bestFit="1" customWidth="1"/>
    <col min="88" max="89" width="6.1640625" bestFit="1" customWidth="1"/>
    <col min="90" max="91" width="5.1640625" bestFit="1" customWidth="1"/>
    <col min="92" max="94" width="6.1640625" bestFit="1" customWidth="1"/>
    <col min="95" max="95" width="5.1640625" bestFit="1" customWidth="1"/>
    <col min="96" max="99" width="6.1640625" bestFit="1" customWidth="1"/>
    <col min="100" max="100" width="3.1640625" bestFit="1" customWidth="1"/>
    <col min="101" max="108" width="6.1640625" bestFit="1" customWidth="1"/>
    <col min="109" max="109" width="5.1640625" bestFit="1" customWidth="1"/>
    <col min="110" max="110" width="6.1640625" bestFit="1" customWidth="1"/>
    <col min="111" max="111" width="3.1640625" bestFit="1" customWidth="1"/>
    <col min="112" max="114" width="6.1640625" bestFit="1" customWidth="1"/>
    <col min="115" max="115" width="5.1640625" bestFit="1" customWidth="1"/>
    <col min="116" max="118" width="6.1640625" bestFit="1" customWidth="1"/>
    <col min="119" max="119" width="5.1640625" bestFit="1" customWidth="1"/>
    <col min="120" max="120" width="3.1640625" bestFit="1" customWidth="1"/>
    <col min="121" max="121" width="5.1640625" bestFit="1" customWidth="1"/>
    <col min="122" max="122" width="6.1640625" bestFit="1" customWidth="1"/>
    <col min="123" max="123" width="5.1640625" bestFit="1" customWidth="1"/>
    <col min="124" max="128" width="6.1640625" bestFit="1" customWidth="1"/>
    <col min="129" max="129" width="5.1640625" bestFit="1" customWidth="1"/>
    <col min="130" max="135" width="6.1640625" bestFit="1" customWidth="1"/>
    <col min="136" max="136" width="5.1640625" bestFit="1" customWidth="1"/>
    <col min="137" max="140" width="6.1640625" bestFit="1" customWidth="1"/>
    <col min="141" max="141" width="5.1640625" bestFit="1" customWidth="1"/>
    <col min="142" max="143" width="6.1640625" bestFit="1" customWidth="1"/>
    <col min="144" max="144" width="5.1640625" bestFit="1" customWidth="1"/>
    <col min="145" max="147" width="6.1640625" bestFit="1" customWidth="1"/>
    <col min="148" max="148" width="5.1640625" bestFit="1" customWidth="1"/>
    <col min="149" max="149" width="6.1640625" bestFit="1" customWidth="1"/>
    <col min="150" max="150" width="3.1640625" bestFit="1" customWidth="1"/>
    <col min="151" max="152" width="6.1640625" bestFit="1" customWidth="1"/>
    <col min="153" max="153" width="5.1640625" bestFit="1" customWidth="1"/>
    <col min="154" max="159" width="6.1640625" bestFit="1" customWidth="1"/>
    <col min="160" max="160" width="5.1640625" bestFit="1" customWidth="1"/>
    <col min="161" max="166" width="6.1640625" bestFit="1" customWidth="1"/>
    <col min="167" max="167" width="3.1640625" bestFit="1" customWidth="1"/>
    <col min="168" max="218" width="6.1640625" bestFit="1" customWidth="1"/>
    <col min="219" max="219" width="5.1640625" bestFit="1" customWidth="1"/>
    <col min="220" max="223" width="6.1640625" bestFit="1" customWidth="1"/>
    <col min="224" max="224" width="3.1640625" bestFit="1" customWidth="1"/>
    <col min="225" max="226" width="6.1640625" bestFit="1" customWidth="1"/>
    <col min="227" max="227" width="5.1640625" bestFit="1" customWidth="1"/>
    <col min="228" max="228" width="6.1640625" bestFit="1" customWidth="1"/>
    <col min="229" max="229" width="3.1640625" bestFit="1" customWidth="1"/>
    <col min="230" max="237" width="6.1640625" bestFit="1" customWidth="1"/>
    <col min="238" max="238" width="5.1640625" bestFit="1" customWidth="1"/>
    <col min="239" max="243" width="6.1640625" bestFit="1" customWidth="1"/>
    <col min="244" max="244" width="5.1640625" bestFit="1" customWidth="1"/>
    <col min="245" max="272" width="6.1640625" bestFit="1" customWidth="1"/>
    <col min="273" max="273" width="5.1640625" bestFit="1" customWidth="1"/>
    <col min="274" max="275" width="6.1640625" bestFit="1" customWidth="1"/>
    <col min="276" max="276" width="5.1640625" bestFit="1" customWidth="1"/>
    <col min="277" max="284" width="6.1640625" bestFit="1" customWidth="1"/>
    <col min="285" max="285" width="5.1640625" bestFit="1" customWidth="1"/>
    <col min="286" max="286" width="6.1640625" bestFit="1" customWidth="1"/>
    <col min="287" max="287" width="3.1640625" bestFit="1" customWidth="1"/>
    <col min="288" max="288" width="6.1640625" bestFit="1" customWidth="1"/>
    <col min="289" max="289" width="5.1640625" bestFit="1" customWidth="1"/>
    <col min="290" max="290" width="6.1640625" bestFit="1" customWidth="1"/>
    <col min="291" max="292" width="7.1640625" bestFit="1" customWidth="1"/>
    <col min="293" max="294" width="6.1640625" bestFit="1" customWidth="1"/>
    <col min="295" max="300" width="7.1640625" bestFit="1" customWidth="1"/>
    <col min="301" max="301" width="4.1640625" bestFit="1" customWidth="1"/>
    <col min="302" max="303" width="7.1640625" bestFit="1" customWidth="1"/>
    <col min="304" max="305" width="6.1640625" bestFit="1" customWidth="1"/>
    <col min="306" max="306" width="7.1640625" bestFit="1" customWidth="1"/>
    <col min="307" max="307" width="4.1640625" bestFit="1" customWidth="1"/>
    <col min="308" max="329" width="7.1640625" bestFit="1" customWidth="1"/>
    <col min="330" max="330" width="6.1640625" bestFit="1" customWidth="1"/>
    <col min="331" max="332" width="7.1640625" bestFit="1" customWidth="1"/>
    <col min="333" max="333" width="4.1640625" bestFit="1" customWidth="1"/>
    <col min="334" max="347" width="7.1640625" bestFit="1" customWidth="1"/>
    <col min="348" max="348" width="4.1640625" bestFit="1" customWidth="1"/>
    <col min="349" max="354" width="7.1640625" bestFit="1" customWidth="1"/>
    <col min="355" max="355" width="4.1640625" bestFit="1" customWidth="1"/>
    <col min="356" max="359" width="7.1640625" bestFit="1" customWidth="1"/>
    <col min="360" max="360" width="4.1640625" bestFit="1" customWidth="1"/>
    <col min="361" max="376" width="7.1640625" bestFit="1" customWidth="1"/>
    <col min="377" max="377" width="6.1640625" bestFit="1" customWidth="1"/>
    <col min="378" max="381" width="7.1640625" bestFit="1" customWidth="1"/>
    <col min="382" max="382" width="6.1640625" bestFit="1" customWidth="1"/>
    <col min="383" max="402" width="7.1640625" bestFit="1" customWidth="1"/>
    <col min="403" max="403" width="5.1640625" bestFit="1" customWidth="1"/>
    <col min="404" max="404" width="13" bestFit="1" customWidth="1"/>
    <col min="405" max="405" width="10" bestFit="1" customWidth="1"/>
  </cols>
  <sheetData>
    <row r="2" spans="1:5" x14ac:dyDescent="0.2">
      <c r="A2" s="11" t="s">
        <v>8222</v>
      </c>
      <c r="B2" t="s">
        <v>8223</v>
      </c>
    </row>
    <row r="3" spans="1:5" x14ac:dyDescent="0.2">
      <c r="A3" s="11" t="s">
        <v>8358</v>
      </c>
      <c r="B3" t="s">
        <v>8315</v>
      </c>
    </row>
    <row r="5" spans="1:5" x14ac:dyDescent="0.2">
      <c r="B5" s="11" t="s">
        <v>8360</v>
      </c>
    </row>
    <row r="6" spans="1:5" x14ac:dyDescent="0.2">
      <c r="B6" t="s">
        <v>8218</v>
      </c>
      <c r="D6" t="s">
        <v>8393</v>
      </c>
      <c r="E6" t="s">
        <v>8390</v>
      </c>
    </row>
    <row r="7" spans="1:5" x14ac:dyDescent="0.2">
      <c r="A7" s="11" t="s">
        <v>8364</v>
      </c>
      <c r="B7" t="s">
        <v>8394</v>
      </c>
      <c r="C7" t="s">
        <v>8363</v>
      </c>
    </row>
    <row r="8" spans="1:5" x14ac:dyDescent="0.2">
      <c r="A8" s="13" t="s">
        <v>8357</v>
      </c>
      <c r="B8" s="12">
        <v>45</v>
      </c>
      <c r="C8" s="12">
        <v>45</v>
      </c>
      <c r="D8" s="12">
        <v>45</v>
      </c>
      <c r="E8" s="12">
        <v>45</v>
      </c>
    </row>
    <row r="9" spans="1:5" x14ac:dyDescent="0.2">
      <c r="A9" s="13" t="s">
        <v>8316</v>
      </c>
      <c r="B9" s="12">
        <v>412</v>
      </c>
      <c r="C9" s="12">
        <v>412</v>
      </c>
      <c r="D9" s="12">
        <v>412</v>
      </c>
      <c r="E9" s="12">
        <v>412</v>
      </c>
    </row>
    <row r="10" spans="1:5" x14ac:dyDescent="0.2">
      <c r="A10" s="13" t="s">
        <v>8355</v>
      </c>
      <c r="B10" s="12">
        <v>68</v>
      </c>
      <c r="C10" s="12">
        <v>68</v>
      </c>
      <c r="D10" s="12">
        <v>68</v>
      </c>
      <c r="E10" s="12">
        <v>68</v>
      </c>
    </row>
    <row r="11" spans="1:5" x14ac:dyDescent="0.2">
      <c r="A11" s="13" t="s">
        <v>8361</v>
      </c>
      <c r="B11" s="12">
        <v>525</v>
      </c>
      <c r="C11" s="12">
        <v>525</v>
      </c>
      <c r="D11" s="12">
        <v>525</v>
      </c>
      <c r="E11" s="12">
        <v>525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2CAA-1867-4941-AF76-F1A82C90B9A3}">
  <dimension ref="A2:E9"/>
  <sheetViews>
    <sheetView zoomScale="110" zoomScaleNormal="110" workbookViewId="0">
      <selection activeCell="C8" sqref="C8"/>
    </sheetView>
  </sheetViews>
  <sheetFormatPr baseColWidth="10" defaultRowHeight="15" x14ac:dyDescent="0.2"/>
  <cols>
    <col min="1" max="1" width="20.83203125" bestFit="1" customWidth="1"/>
    <col min="2" max="2" width="15.6640625" bestFit="1" customWidth="1"/>
    <col min="3" max="3" width="13" bestFit="1" customWidth="1"/>
    <col min="4" max="4" width="20" bestFit="1" customWidth="1"/>
    <col min="5" max="5" width="17.33203125" bestFit="1" customWidth="1"/>
    <col min="6" max="39" width="7.6640625" bestFit="1" customWidth="1"/>
    <col min="40" max="319" width="9.1640625" bestFit="1" customWidth="1"/>
    <col min="320" max="384" width="10.1640625" bestFit="1" customWidth="1"/>
    <col min="385" max="385" width="11.1640625" bestFit="1" customWidth="1"/>
    <col min="386" max="386" width="13" bestFit="1" customWidth="1"/>
    <col min="387" max="387" width="10" bestFit="1" customWidth="1"/>
  </cols>
  <sheetData>
    <row r="2" spans="1:5" x14ac:dyDescent="0.2">
      <c r="A2" s="11" t="s">
        <v>8222</v>
      </c>
      <c r="B2" t="s">
        <v>8223</v>
      </c>
    </row>
    <row r="3" spans="1:5" x14ac:dyDescent="0.2">
      <c r="A3" s="11" t="s">
        <v>8305</v>
      </c>
      <c r="B3" t="s">
        <v>8269</v>
      </c>
    </row>
    <row r="5" spans="1:5" x14ac:dyDescent="0.2">
      <c r="B5" s="11" t="s">
        <v>8360</v>
      </c>
    </row>
    <row r="6" spans="1:5" x14ac:dyDescent="0.2">
      <c r="B6" t="s">
        <v>8218</v>
      </c>
      <c r="D6" t="s">
        <v>8390</v>
      </c>
      <c r="E6" t="s">
        <v>8391</v>
      </c>
    </row>
    <row r="7" spans="1:5" x14ac:dyDescent="0.2">
      <c r="A7" s="11" t="s">
        <v>8364</v>
      </c>
      <c r="B7" t="s">
        <v>8363</v>
      </c>
      <c r="C7" t="s">
        <v>8392</v>
      </c>
    </row>
    <row r="8" spans="1:5" x14ac:dyDescent="0.2">
      <c r="A8" s="13" t="s">
        <v>8316</v>
      </c>
      <c r="B8" s="12">
        <v>412</v>
      </c>
      <c r="C8" s="12">
        <v>2307836.87</v>
      </c>
      <c r="D8" s="12">
        <v>412</v>
      </c>
      <c r="E8" s="12">
        <v>2307836.87</v>
      </c>
    </row>
    <row r="9" spans="1:5" x14ac:dyDescent="0.2">
      <c r="A9" s="13" t="s">
        <v>8361</v>
      </c>
      <c r="B9" s="12">
        <v>412</v>
      </c>
      <c r="C9" s="12">
        <v>2307836.87</v>
      </c>
      <c r="D9" s="12">
        <v>412</v>
      </c>
      <c r="E9" s="12">
        <v>2307836.87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6F94-D49D-6044-9DFD-B06248725932}">
  <dimension ref="A1:F18"/>
  <sheetViews>
    <sheetView zoomScale="110" zoomScaleNormal="11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8362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7F11-C7FA-3143-8BEC-A3AB836288E5}">
  <dimension ref="A2:E19"/>
  <sheetViews>
    <sheetView zoomScale="166" zoomScaleNormal="166"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8358</v>
      </c>
      <c r="B2" t="s">
        <v>8315</v>
      </c>
    </row>
    <row r="3" spans="1:5" x14ac:dyDescent="0.2">
      <c r="A3" s="11" t="s">
        <v>8379</v>
      </c>
      <c r="B3" t="s">
        <v>8362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6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6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6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6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6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6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6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6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6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6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6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6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6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0685-3A74-E244-A289-A81B86469314}">
  <dimension ref="A1:H13"/>
  <sheetViews>
    <sheetView tabSelected="1" zoomScaleNormal="100" workbookViewId="0">
      <selection activeCell="C13" sqref="C13"/>
    </sheetView>
  </sheetViews>
  <sheetFormatPr baseColWidth="10" defaultRowHeight="15" x14ac:dyDescent="0.2"/>
  <cols>
    <col min="1" max="1" width="14.5" customWidth="1"/>
    <col min="2" max="2" width="16" customWidth="1"/>
    <col min="3" max="3" width="12.33203125" customWidth="1"/>
    <col min="4" max="4" width="14.33203125" customWidth="1"/>
    <col min="5" max="5" width="12.6640625" customWidth="1"/>
    <col min="6" max="6" width="17.83203125" customWidth="1"/>
    <col min="7" max="7" width="14.1640625" customWidth="1"/>
    <col min="8" max="8" width="16.1640625" customWidth="1"/>
  </cols>
  <sheetData>
    <row r="1" spans="1:8" x14ac:dyDescent="0.2">
      <c r="A1" t="s">
        <v>8382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COUNTIFS(Kickstarter!F:F,"=successful",Kickstarter!D:D,"&lt;1000",Kickstarter!R:R,"=plays")</f>
        <v>141</v>
      </c>
      <c r="C2">
        <f>COUNTIFS(Kickstarter!F:F,"=failed",Kickstarter!D:D,"&lt;1000",Kickstarter!R:R,"=plays")</f>
        <v>45</v>
      </c>
      <c r="D2">
        <f>COUNTIFS(Kickstarter!F:F,"=canceled",Kickstarter!D:D,"&lt;1000",Kickstarter!R:R,"=plays")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 x14ac:dyDescent="0.2">
      <c r="A3" t="s">
        <v>8411</v>
      </c>
      <c r="B3" s="18">
        <f>COUNTIFS(Kickstarter!D:D,"&gt;=1000",Kickstarter!D:D,"&lt;5000",Kickstarter!F:F,"=successful",Kickstarter!R:R,"=plays")</f>
        <v>388</v>
      </c>
      <c r="C3">
        <f>COUNTIFS(Kickstarter!D:D,"&gt;=1000",Kickstarter!D:D,"&lt;5000",Kickstarter!F:F,"=failed",Kickstarter!R:R,"=plays")</f>
        <v>146</v>
      </c>
      <c r="D3">
        <f>COUNTIFS(Kickstarter!D:D,"&gt;=1000",Kickstarter!D:D,"&lt;5000",Kickstarter!F:F,"=canceled",Kickstarter!R:R,"=plays")</f>
        <v>0</v>
      </c>
      <c r="E3">
        <f t="shared" ref="E3:E13" si="0">SUM(B3:D3)</f>
        <v>534</v>
      </c>
      <c r="F3" s="19">
        <f>B3/E3</f>
        <v>0.72659176029962547</v>
      </c>
      <c r="G3" s="19">
        <f>C3/E3</f>
        <v>0.27340823970037453</v>
      </c>
      <c r="H3" s="20">
        <f>D3/E3</f>
        <v>0</v>
      </c>
    </row>
    <row r="4" spans="1:8" x14ac:dyDescent="0.2">
      <c r="A4" t="s">
        <v>8412</v>
      </c>
      <c r="B4" s="18">
        <f>COUNTIFS(Kickstarter!F:F,"=successful",Kickstarter!D:D,"&gt;=5000",Kickstarter!D:D,"&lt;10000",Kickstarter!R:R,"=plays")</f>
        <v>93</v>
      </c>
      <c r="C4">
        <f>COUNTIFS(Kickstarter!D:D,"&gt;=5000",Kickstarter!D:D,"&lt;10000",Kickstarter!F:F,"=failed",Kickstarter!R:R,"=plays")</f>
        <v>76</v>
      </c>
      <c r="D4">
        <f>COUNTIFS(Kickstarter!D:D,"&gt;=5000",Kickstarter!D:D,"&lt;9900",Kickstarter!F:F,"=canceled",Kickstarter!R:R,"=plays")</f>
        <v>0</v>
      </c>
      <c r="E4">
        <f t="shared" si="0"/>
        <v>169</v>
      </c>
      <c r="F4" s="19">
        <f>B4/E4</f>
        <v>0.55029585798816572</v>
      </c>
      <c r="G4" s="19">
        <f>C4/E4</f>
        <v>0.44970414201183434</v>
      </c>
      <c r="H4" s="20">
        <f>D4/E4</f>
        <v>0</v>
      </c>
    </row>
    <row r="5" spans="1:8" x14ac:dyDescent="0.2">
      <c r="A5" t="s">
        <v>8413</v>
      </c>
      <c r="B5" s="18">
        <f>COUNTIFS(Kickstarter!F:F,"=successful",Kickstarter!D:D,"&gt;=10000",Kickstarter!D:D,"&lt;15000",Kickstarter!R:R,"=plays")</f>
        <v>39</v>
      </c>
      <c r="C5">
        <f>COUNTIFS(Kickstarter!D:D,"&gt;=10000",Kickstarter!D:D,"&lt;15000",Kickstarter!F:F,"=failed",Kickstarter!R:R,"=plays")</f>
        <v>33</v>
      </c>
      <c r="D5">
        <f>COUNTIFS(Kickstarter!D:D,"&gt;=10000",Kickstarter!D:D,"&lt;14999",Kickstarter!F:F,"=canceled",Kickstarter!R:R,"=plays")</f>
        <v>0</v>
      </c>
      <c r="E5">
        <f t="shared" si="0"/>
        <v>72</v>
      </c>
      <c r="F5" s="19">
        <f>B5/E5</f>
        <v>0.54166666666666663</v>
      </c>
      <c r="G5" s="19">
        <f>C5/E5</f>
        <v>0.45833333333333331</v>
      </c>
      <c r="H5" s="20">
        <f>D5/E5</f>
        <v>0</v>
      </c>
    </row>
    <row r="6" spans="1:8" x14ac:dyDescent="0.2">
      <c r="A6" t="s">
        <v>8414</v>
      </c>
      <c r="B6" s="18">
        <f>COUNTIFS(Kickstarter!F:F,"=successful",Kickstarter!D:D,"&gt;=15000",Kickstarter!D:D,"&lt;20000",Kickstarter!R:R,"=plays")</f>
        <v>12</v>
      </c>
      <c r="C6">
        <f>COUNTIFS(Kickstarter!D:D,"&gt;=15000",Kickstarter!D:D,"&lt;20000",Kickstarter!F:F,"=failed",Kickstarter!R:R,"=plays")</f>
        <v>12</v>
      </c>
      <c r="D6">
        <f>COUNTIFS(Kickstarter!D:D,"&gt;=15000",Kickstarter!D:D,"&lt;19999",Kickstarter!F:F,"=canceled",Kickstarter!R:R,"=plays")</f>
        <v>0</v>
      </c>
      <c r="E6">
        <f t="shared" si="0"/>
        <v>24</v>
      </c>
      <c r="F6" s="19">
        <f>B6/E6</f>
        <v>0.5</v>
      </c>
      <c r="G6" s="19">
        <f>C6/E6</f>
        <v>0.5</v>
      </c>
      <c r="H6" s="20">
        <f>D6/E6</f>
        <v>0</v>
      </c>
    </row>
    <row r="7" spans="1:8" x14ac:dyDescent="0.2">
      <c r="A7" t="s">
        <v>8415</v>
      </c>
      <c r="B7" s="18">
        <f>COUNTIFS(Kickstarter!F:F,"=successful",Kickstarter!D:D,"&gt;=20000",Kickstarter!D:D,"&lt;25000",Kickstarter!R:R,"=plays")</f>
        <v>9</v>
      </c>
      <c r="C7">
        <f>COUNTIFS(Kickstarter!D:D,"&gt;=20000",Kickstarter!D:D,"&lt;25000",Kickstarter!F:F,"=failed",Kickstarter!R:R,"=plays")</f>
        <v>11</v>
      </c>
      <c r="D7">
        <f>COUNTIFS(Kickstarter!D:D,"&gt;=20000",Kickstarter!D:D,"&lt;24999",Kickstarter!F:F,"=canceled",Kickstarter!R:R,"=plays")</f>
        <v>0</v>
      </c>
      <c r="E7">
        <f t="shared" si="0"/>
        <v>20</v>
      </c>
      <c r="F7" s="19">
        <f>B7/E7</f>
        <v>0.45</v>
      </c>
      <c r="G7" s="19">
        <f>C7/E7</f>
        <v>0.55000000000000004</v>
      </c>
      <c r="H7" s="20">
        <f>D7/E7</f>
        <v>0</v>
      </c>
    </row>
    <row r="8" spans="1:8" x14ac:dyDescent="0.2">
      <c r="A8" t="s">
        <v>8416</v>
      </c>
      <c r="B8" s="18">
        <f>COUNTIFS(Kickstarter!F:F,"=successful",Kickstarter!D:D,"&gt;=25000",Kickstarter!D:D,"&lt;30000",Kickstarter!R:R,"=plays")</f>
        <v>1</v>
      </c>
      <c r="C8">
        <f>COUNTIFS(Kickstarter!D:D,"&gt;=25000",Kickstarter!D:D,"&lt;30000",Kickstarter!F:F,"=failed",Kickstarter!R:R,"=plays")</f>
        <v>4</v>
      </c>
      <c r="D8">
        <f>COUNTIFS(Kickstarter!D:D,"&gt;=25000",Kickstarter!D:D,"&lt;29999",Kickstarter!F:F,"=canceled",Kickstarter!R:R,"=plays")</f>
        <v>0</v>
      </c>
      <c r="E8">
        <f t="shared" si="0"/>
        <v>5</v>
      </c>
      <c r="F8" s="19">
        <f>B8/E8</f>
        <v>0.2</v>
      </c>
      <c r="G8" s="19">
        <f>C8/E8</f>
        <v>0.8</v>
      </c>
      <c r="H8" s="20">
        <f>D8/E8</f>
        <v>0</v>
      </c>
    </row>
    <row r="9" spans="1:8" x14ac:dyDescent="0.2">
      <c r="A9" t="s">
        <v>8417</v>
      </c>
      <c r="B9" s="18">
        <f>COUNTIFS(Kickstarter!F:F,"=successful",Kickstarter!D:D,"&gt;=30000",Kickstarter!D:D,"&lt;35000",Kickstarter!R:R,"=plays")</f>
        <v>3</v>
      </c>
      <c r="C9">
        <f>COUNTIFS(Kickstarter!D:D,"&gt;=30000",Kickstarter!D:D,"&lt;35000",Kickstarter!F:F,"=failed",Kickstarter!R:R,"=plays")</f>
        <v>8</v>
      </c>
      <c r="D9">
        <f>COUNTIFS(Kickstarter!D:D,"&gt;=30000",Kickstarter!D:D,"&lt;34999",Kickstarter!F:F,"=canceled",Kickstarter!R:R,"=plays")</f>
        <v>0</v>
      </c>
      <c r="E9">
        <f t="shared" si="0"/>
        <v>11</v>
      </c>
      <c r="F9" s="19">
        <f>B9/E9</f>
        <v>0.27272727272727271</v>
      </c>
      <c r="G9" s="19">
        <f>C9/E9</f>
        <v>0.72727272727272729</v>
      </c>
      <c r="H9" s="20">
        <f>D9/E9</f>
        <v>0</v>
      </c>
    </row>
    <row r="10" spans="1:8" x14ac:dyDescent="0.2">
      <c r="A10" t="s">
        <v>8418</v>
      </c>
      <c r="B10" s="18">
        <f>COUNTIFS(Kickstarter!F:F,"=successful",Kickstarter!D:D,"&gt;=35000",Kickstarter!D:D,"&lt;40000",Kickstarter!R:R,"=plays")</f>
        <v>4</v>
      </c>
      <c r="C10">
        <f>COUNTIFS(Kickstarter!D:D,"&gt;=35000",Kickstarter!D:D,"&lt;40000",Kickstarter!F:F,"=failed",Kickstarter!R:R,"=plays")</f>
        <v>2</v>
      </c>
      <c r="D10">
        <f>COUNTIFS(Kickstarter!D:D,"&gt;=35000",Kickstarter!D:D,"&lt;39999",Kickstarter!F:F,"=canceled",Kickstarter!R:R,"=plays")</f>
        <v>0</v>
      </c>
      <c r="E10">
        <f t="shared" si="0"/>
        <v>6</v>
      </c>
      <c r="F10" s="19">
        <f>B10/E10</f>
        <v>0.66666666666666663</v>
      </c>
      <c r="G10" s="19">
        <f>C10/E10</f>
        <v>0.33333333333333331</v>
      </c>
      <c r="H10" s="20">
        <f>D10/E10</f>
        <v>0</v>
      </c>
    </row>
    <row r="11" spans="1:8" x14ac:dyDescent="0.2">
      <c r="A11" t="s">
        <v>8419</v>
      </c>
      <c r="B11" s="18">
        <f>COUNTIFS(Kickstarter!F:F,"=successful",Kickstarter!D:D,"&gt;=40000",Kickstarter!D:D,"&lt;45000",Kickstarter!R:R,"=plays")</f>
        <v>2</v>
      </c>
      <c r="C11">
        <f>COUNTIFS(Kickstarter!D:D,"&gt;=40000",Kickstarter!D:D,"&lt;45000",Kickstarter!F:F,"=failed",Kickstarter!R:R,"=plays")</f>
        <v>1</v>
      </c>
      <c r="D11">
        <f>COUNTIFS(Kickstarter!D:D,"&gt;=40000",Kickstarter!D:D,"&lt;44999",Kickstarter!F:F,"=canceled",Kickstarter!R:R,"=plays")</f>
        <v>0</v>
      </c>
      <c r="E11">
        <f t="shared" si="0"/>
        <v>3</v>
      </c>
      <c r="F11" s="19">
        <f>B11/E11</f>
        <v>0.66666666666666663</v>
      </c>
      <c r="G11" s="19">
        <f>C11/E11</f>
        <v>0.33333333333333331</v>
      </c>
      <c r="H11" s="20">
        <f>D11/E11</f>
        <v>0</v>
      </c>
    </row>
    <row r="12" spans="1:8" x14ac:dyDescent="0.2">
      <c r="A12" t="s">
        <v>8420</v>
      </c>
      <c r="B12" s="18">
        <f>COUNTIFS(Kickstarter!F:F,"=successful",Kickstarter!D:D,"&gt;=45000",Kickstarter!D:D,"&lt;50000",Kickstarter!R:R,"=plays")</f>
        <v>0</v>
      </c>
      <c r="C12">
        <f>COUNTIFS(Kickstarter!D:D,"&gt;=45000",Kickstarter!D:D,"&lt;50000",Kickstarter!F:F,"=failed",Kickstarter!R:R,"=plays")</f>
        <v>1</v>
      </c>
      <c r="D12">
        <f>COUNTIFS(Kickstarter!D:D,"&gt;=45000",Kickstarter!D:D,"&lt;49999",Kickstarter!F:F,"=canceled",Kickstarter!R:R,"=plays")</f>
        <v>0</v>
      </c>
      <c r="E12">
        <f t="shared" si="0"/>
        <v>1</v>
      </c>
      <c r="F12" s="19">
        <f>B12/E12</f>
        <v>0</v>
      </c>
      <c r="G12" s="19">
        <f>C12/E12</f>
        <v>1</v>
      </c>
      <c r="H12" s="20">
        <f>D12/E12</f>
        <v>0</v>
      </c>
    </row>
    <row r="13" spans="1:8" x14ac:dyDescent="0.2">
      <c r="A13" t="s">
        <v>8421</v>
      </c>
      <c r="B13" s="18">
        <f>COUNTIFS(Kickstarter!F:F,"=successful",Kickstarter!D:D,"&gt;=50000",Kickstarter!R:R,"=plays")</f>
        <v>2</v>
      </c>
      <c r="C13">
        <f>COUNTIFS(Kickstarter!F:F,"=failed",Kickstarter!D:D,"&gt;=50000",Kickstarter!R:R,"=plays")</f>
        <v>14</v>
      </c>
      <c r="D13">
        <f>COUNTIFS(Kickstarter!F:F,"=canceled",Kickstarter!D:D,"&gt;=50000",Kickstarter!R:R,"=plays")</f>
        <v>0</v>
      </c>
      <c r="E13">
        <f t="shared" si="0"/>
        <v>16</v>
      </c>
      <c r="F13" s="19">
        <f>B13/E13</f>
        <v>0.125</v>
      </c>
      <c r="G13" s="19">
        <f>C13/E13</f>
        <v>0.875</v>
      </c>
      <c r="H13" s="20">
        <f>D13/E13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0" zoomScaleNormal="120" workbookViewId="0">
      <selection activeCell="F2896" sqref="F289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5.5" customWidth="1"/>
    <col min="17" max="17" width="41.1640625" customWidth="1"/>
    <col min="18" max="18" width="12.83203125" customWidth="1"/>
    <col min="19" max="19" width="21.83203125" style="15" customWidth="1"/>
    <col min="20" max="20" width="23.832031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IFERROR(ROUND(E2/L2,2),0)</f>
        <v>63.92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>(((I2843/60)/60)/24)+DATE(1970,1,1)</f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>
        <customFilter operator="greaterThanOrEqual" val="50000"/>
      </custom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2B9C-04F2-F04E-B5CD-C1644F374143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29FC-ADA8-954C-B98E-C247E51A16F3}">
  <dimension ref="A1:C14"/>
  <sheetViews>
    <sheetView zoomScale="158" zoomScaleNormal="158" workbookViewId="0">
      <selection activeCell="C15" sqref="C15"/>
    </sheetView>
  </sheetViews>
  <sheetFormatPr baseColWidth="10" defaultRowHeight="15" x14ac:dyDescent="0.2"/>
  <cols>
    <col min="1" max="1" width="24.6640625" customWidth="1"/>
    <col min="2" max="2" width="14" style="17" bestFit="1" customWidth="1"/>
    <col min="3" max="3" width="12.83203125" style="17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8397</v>
      </c>
      <c r="B6" s="17">
        <f>_xlfn.QUARTILE.EXC('Successful US Kickstarters'!D:D, 1)</f>
        <v>1500</v>
      </c>
      <c r="C6" s="17">
        <f>_xlfn.QUARTILE.EXC('Successful US Kickstarters'!D:D, 1)</f>
        <v>1500</v>
      </c>
    </row>
    <row r="7" spans="1:3" x14ac:dyDescent="0.2">
      <c r="A7" t="s">
        <v>8398</v>
      </c>
      <c r="B7" s="17">
        <f>B5-B6</f>
        <v>3500</v>
      </c>
      <c r="C7" s="17">
        <f>C5-C6</f>
        <v>8500</v>
      </c>
    </row>
    <row r="9" spans="1:3" x14ac:dyDescent="0.2">
      <c r="A9" t="s">
        <v>8388</v>
      </c>
      <c r="B9" s="17">
        <v>5602</v>
      </c>
      <c r="C9" s="17">
        <v>559</v>
      </c>
    </row>
    <row r="10" spans="1:3" x14ac:dyDescent="0.2">
      <c r="A10" t="s">
        <v>8389</v>
      </c>
      <c r="B10" s="17">
        <v>3168</v>
      </c>
      <c r="C10" s="17">
        <v>103</v>
      </c>
    </row>
    <row r="11" spans="1:3" x14ac:dyDescent="0.2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81EB-94A1-1C44-A83F-5BA817EB33C6}">
  <dimension ref="A1:T251"/>
  <sheetViews>
    <sheetView workbookViewId="0">
      <selection activeCell="N3" sqref="N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A1F9-3DC8-A647-9D4F-C32A4943A687}">
  <dimension ref="A1:D6"/>
  <sheetViews>
    <sheetView workbookViewId="0">
      <selection activeCell="C8" sqref="C8"/>
    </sheetView>
  </sheetViews>
  <sheetFormatPr baseColWidth="10" defaultRowHeight="15" x14ac:dyDescent="0.2"/>
  <cols>
    <col min="1" max="1" width="28.6640625" bestFit="1" customWidth="1"/>
    <col min="2" max="2" width="107.1640625" customWidth="1"/>
    <col min="3" max="3" width="17" customWidth="1"/>
    <col min="4" max="4" width="16.6640625" customWidth="1"/>
    <col min="5" max="5" width="29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Sheet2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Edinburgh Research</vt:lpstr>
      <vt:lpstr>Chart1</vt:lpstr>
      <vt:lpstr>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2022-06-20T21:30:35Z</dcterms:modified>
</cp:coreProperties>
</file>