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darryllrobinson/Documents/projects/thesystem/Documentation/"/>
    </mc:Choice>
  </mc:AlternateContent>
  <xr:revisionPtr revIDLastSave="0" documentId="13_ncr:1_{D26BA99A-E5E1-6F41-A9F6-0B66CBFC9B3D}" xr6:coauthVersionLast="46" xr6:coauthVersionMax="46" xr10:uidLastSave="{00000000-0000-0000-0000-000000000000}"/>
  <bookViews>
    <workbookView xWindow="0" yWindow="500" windowWidth="28380" windowHeight="15840" xr2:uid="{00000000-000D-0000-FFFF-FFFF00000000}"/>
  </bookViews>
  <sheets>
    <sheet name="Account" sheetId="11" r:id="rId1"/>
  </sheets>
  <definedNames>
    <definedName name="_xlnm._FilterDatabase" localSheetId="0" hidden="1">Account!$B$1:$T$49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1" l="1"/>
  <c r="K5" i="11"/>
  <c r="L5" i="11"/>
  <c r="M5" i="11"/>
  <c r="N5" i="11"/>
  <c r="O5" i="11"/>
  <c r="J6" i="11"/>
  <c r="K6" i="11"/>
  <c r="L6" i="11"/>
  <c r="M6" i="11"/>
  <c r="N6" i="11"/>
  <c r="O6" i="11"/>
  <c r="J7" i="11"/>
  <c r="K7" i="11"/>
  <c r="L7" i="11"/>
  <c r="M7" i="11"/>
  <c r="N7" i="11"/>
  <c r="O7" i="11"/>
  <c r="J8" i="11"/>
  <c r="K8" i="11"/>
  <c r="L8" i="11"/>
  <c r="M8" i="11"/>
  <c r="N8" i="11"/>
  <c r="O8" i="11"/>
  <c r="J9" i="11"/>
  <c r="K9" i="11"/>
  <c r="L9" i="11"/>
  <c r="M9" i="11"/>
  <c r="N9" i="11"/>
  <c r="O9" i="11"/>
  <c r="J10" i="11"/>
  <c r="K10" i="11"/>
  <c r="L10" i="11"/>
  <c r="M10" i="11"/>
  <c r="N10" i="11"/>
  <c r="O10" i="11"/>
  <c r="J11" i="11"/>
  <c r="K11" i="11"/>
  <c r="L11" i="11"/>
  <c r="M11" i="11"/>
  <c r="N11" i="11"/>
  <c r="O11" i="11"/>
  <c r="J12" i="11"/>
  <c r="K12" i="11"/>
  <c r="L12" i="11"/>
  <c r="M12" i="11"/>
  <c r="N12" i="11"/>
  <c r="O12" i="11"/>
  <c r="J13" i="11"/>
  <c r="K13" i="11"/>
  <c r="L13" i="11"/>
  <c r="M13" i="11"/>
  <c r="N13" i="11"/>
  <c r="O13" i="11"/>
  <c r="J14" i="11"/>
  <c r="K14" i="11"/>
  <c r="L14" i="11"/>
  <c r="M14" i="11"/>
  <c r="N14" i="11"/>
  <c r="O14" i="11"/>
  <c r="J15" i="11"/>
  <c r="K15" i="11"/>
  <c r="L15" i="11"/>
  <c r="M15" i="11"/>
  <c r="N15" i="11"/>
  <c r="O15" i="11"/>
  <c r="J16" i="11"/>
  <c r="K16" i="11"/>
  <c r="L16" i="11"/>
  <c r="M16" i="11"/>
  <c r="N16" i="11"/>
  <c r="O16" i="11"/>
  <c r="J17" i="11"/>
  <c r="K17" i="11"/>
  <c r="L17" i="11"/>
  <c r="M17" i="11"/>
  <c r="N17" i="11"/>
  <c r="O17" i="11"/>
  <c r="J18" i="11"/>
  <c r="K18" i="11"/>
  <c r="L18" i="11"/>
  <c r="M18" i="11"/>
  <c r="N18" i="11"/>
  <c r="O18" i="11"/>
  <c r="J19" i="11"/>
  <c r="K19" i="11"/>
  <c r="L19" i="11"/>
  <c r="M19" i="11"/>
  <c r="N19" i="11"/>
  <c r="O19" i="11"/>
  <c r="J20" i="11"/>
  <c r="K20" i="11"/>
  <c r="L20" i="11"/>
  <c r="M20" i="11"/>
  <c r="N20" i="11"/>
  <c r="O20" i="11"/>
  <c r="J21" i="11"/>
  <c r="K21" i="11"/>
  <c r="L21" i="11"/>
  <c r="M21" i="11"/>
  <c r="N21" i="11"/>
  <c r="O21" i="11"/>
  <c r="J22" i="11"/>
  <c r="K22" i="11"/>
  <c r="L22" i="11"/>
  <c r="M22" i="11"/>
  <c r="N22" i="11"/>
  <c r="O22" i="11"/>
  <c r="J23" i="11"/>
  <c r="K23" i="11"/>
  <c r="L23" i="11"/>
  <c r="M23" i="11"/>
  <c r="N23" i="11"/>
  <c r="O23" i="11"/>
  <c r="J24" i="11"/>
  <c r="K24" i="11"/>
  <c r="L24" i="11"/>
  <c r="M24" i="11"/>
  <c r="N24" i="11"/>
  <c r="O24" i="11"/>
  <c r="J25" i="11"/>
  <c r="K25" i="11"/>
  <c r="L25" i="11"/>
  <c r="M25" i="11"/>
  <c r="N25" i="11"/>
  <c r="O25" i="11"/>
  <c r="J26" i="11"/>
  <c r="K26" i="11"/>
  <c r="L26" i="11"/>
  <c r="M26" i="11"/>
  <c r="N26" i="11"/>
  <c r="O26" i="11"/>
  <c r="J27" i="11"/>
  <c r="K27" i="11"/>
  <c r="L27" i="11"/>
  <c r="M27" i="11"/>
  <c r="N27" i="11"/>
  <c r="O27" i="11"/>
  <c r="J28" i="11"/>
  <c r="K28" i="11"/>
  <c r="L28" i="11"/>
  <c r="M28" i="11"/>
  <c r="N28" i="11"/>
  <c r="O28" i="11"/>
  <c r="J29" i="11"/>
  <c r="K29" i="11"/>
  <c r="L29" i="11"/>
  <c r="M29" i="11"/>
  <c r="N29" i="11"/>
  <c r="O29" i="11"/>
  <c r="J30" i="11"/>
  <c r="K30" i="11"/>
  <c r="L30" i="11"/>
  <c r="M30" i="11"/>
  <c r="N30" i="11"/>
  <c r="O30" i="11"/>
  <c r="J31" i="11"/>
  <c r="K31" i="11"/>
  <c r="L31" i="11"/>
  <c r="M31" i="11"/>
  <c r="N31" i="11"/>
  <c r="O31" i="11"/>
  <c r="J32" i="11"/>
  <c r="K32" i="11"/>
  <c r="L32" i="11"/>
  <c r="M32" i="11"/>
  <c r="N32" i="11"/>
  <c r="O32" i="11"/>
  <c r="J33" i="11"/>
  <c r="K33" i="11"/>
  <c r="L33" i="11"/>
  <c r="M33" i="11"/>
  <c r="N33" i="11"/>
  <c r="O33" i="11"/>
  <c r="J34" i="11"/>
  <c r="K34" i="11"/>
  <c r="L34" i="11"/>
  <c r="M34" i="11"/>
  <c r="N34" i="11"/>
  <c r="O34" i="11"/>
  <c r="J35" i="11"/>
  <c r="K35" i="11"/>
  <c r="L35" i="11"/>
  <c r="M35" i="11"/>
  <c r="N35" i="11"/>
  <c r="O35" i="11"/>
  <c r="J36" i="11"/>
  <c r="K36" i="11"/>
  <c r="L36" i="11"/>
  <c r="M36" i="11"/>
  <c r="N36" i="11"/>
  <c r="O36" i="11"/>
  <c r="J37" i="11"/>
  <c r="K37" i="11"/>
  <c r="L37" i="11"/>
  <c r="M37" i="11"/>
  <c r="N37" i="11"/>
  <c r="O37" i="11"/>
  <c r="J38" i="11"/>
  <c r="K38" i="11"/>
  <c r="L38" i="11"/>
  <c r="M38" i="11"/>
  <c r="N38" i="11"/>
  <c r="O38" i="11"/>
  <c r="J39" i="11"/>
  <c r="K39" i="11"/>
  <c r="L39" i="11"/>
  <c r="M39" i="11"/>
  <c r="N39" i="11"/>
  <c r="O39" i="11"/>
  <c r="J40" i="11"/>
  <c r="K40" i="11"/>
  <c r="L40" i="11"/>
  <c r="M40" i="11"/>
  <c r="N40" i="11"/>
  <c r="O40" i="11"/>
  <c r="J41" i="11"/>
  <c r="K41" i="11"/>
  <c r="L41" i="11"/>
  <c r="M41" i="11"/>
  <c r="N41" i="11"/>
  <c r="O41" i="11"/>
  <c r="J42" i="11"/>
  <c r="K42" i="11"/>
  <c r="L42" i="11"/>
  <c r="M42" i="11"/>
  <c r="N42" i="11"/>
  <c r="O42" i="11"/>
  <c r="J43" i="11"/>
  <c r="K43" i="11"/>
  <c r="L43" i="11"/>
  <c r="M43" i="11"/>
  <c r="N43" i="11"/>
  <c r="O43" i="11"/>
  <c r="J44" i="11"/>
  <c r="K44" i="11"/>
  <c r="L44" i="11"/>
  <c r="M44" i="11"/>
  <c r="N44" i="11"/>
  <c r="O44" i="11"/>
  <c r="J45" i="11"/>
  <c r="K45" i="11"/>
  <c r="L45" i="11"/>
  <c r="M45" i="11"/>
  <c r="N45" i="11"/>
  <c r="O45" i="11"/>
  <c r="J46" i="11"/>
  <c r="K46" i="11"/>
  <c r="L46" i="11"/>
  <c r="M46" i="11"/>
  <c r="N46" i="11"/>
  <c r="O46" i="11"/>
  <c r="J47" i="11"/>
  <c r="K47" i="11"/>
  <c r="L47" i="11"/>
  <c r="M47" i="11"/>
  <c r="N47" i="11"/>
  <c r="O47" i="11"/>
  <c r="J48" i="11"/>
  <c r="K48" i="11"/>
  <c r="L48" i="11"/>
  <c r="M48" i="11"/>
  <c r="N48" i="11"/>
  <c r="O48" i="11"/>
  <c r="J49" i="11"/>
  <c r="K49" i="11"/>
  <c r="L49" i="11"/>
  <c r="M49" i="11"/>
  <c r="N49" i="11"/>
  <c r="O49" i="11"/>
  <c r="J50" i="11"/>
  <c r="K50" i="11"/>
  <c r="L50" i="11"/>
  <c r="M50" i="11"/>
  <c r="N50" i="11"/>
  <c r="O50" i="11"/>
  <c r="J51" i="11"/>
  <c r="K51" i="11"/>
  <c r="L51" i="11"/>
  <c r="M51" i="11"/>
  <c r="N51" i="11"/>
  <c r="O51" i="11"/>
  <c r="O4" i="11"/>
  <c r="O3" i="11"/>
  <c r="O2" i="11"/>
  <c r="N4" i="11"/>
  <c r="N3" i="11"/>
  <c r="N2" i="11"/>
  <c r="M4" i="11"/>
  <c r="M3" i="11"/>
  <c r="M2" i="11"/>
  <c r="L4" i="11"/>
  <c r="L3" i="11"/>
  <c r="L2" i="11"/>
  <c r="K4" i="11"/>
  <c r="K3" i="11"/>
  <c r="K2" i="11"/>
  <c r="J4" i="11"/>
  <c r="J3" i="11"/>
  <c r="J2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4" i="11"/>
  <c r="I3" i="11"/>
  <c r="I2" i="11"/>
</calcChain>
</file>

<file path=xl/sharedStrings.xml><?xml version="1.0" encoding="utf-8"?>
<sst xmlns="http://schemas.openxmlformats.org/spreadsheetml/2006/main" count="362" uniqueCount="136">
  <si>
    <t>3RD101</t>
  </si>
  <si>
    <t>5OH012</t>
  </si>
  <si>
    <t>AEO101</t>
  </si>
  <si>
    <t>AIM101</t>
  </si>
  <si>
    <t>ALJ101</t>
  </si>
  <si>
    <t>ATT102</t>
  </si>
  <si>
    <t>BAC101</t>
  </si>
  <si>
    <t>BBQ101</t>
  </si>
  <si>
    <t>BON102</t>
  </si>
  <si>
    <t>CAP104</t>
  </si>
  <si>
    <t>CEN102</t>
  </si>
  <si>
    <t>CH0243</t>
  </si>
  <si>
    <t>CJS101</t>
  </si>
  <si>
    <t>COA101</t>
  </si>
  <si>
    <t>COO104</t>
  </si>
  <si>
    <t>DGH101</t>
  </si>
  <si>
    <t>DOR101</t>
  </si>
  <si>
    <t>DV1144</t>
  </si>
  <si>
    <t>GAT101</t>
  </si>
  <si>
    <t>GRA078</t>
  </si>
  <si>
    <t>GRA297</t>
  </si>
  <si>
    <t>GRA586</t>
  </si>
  <si>
    <t>GRO101</t>
  </si>
  <si>
    <t>HUA101</t>
  </si>
  <si>
    <t>HVB101</t>
  </si>
  <si>
    <t>IMA102</t>
  </si>
  <si>
    <t>INT103</t>
  </si>
  <si>
    <t>JAB101</t>
  </si>
  <si>
    <t>LBV001</t>
  </si>
  <si>
    <t>MCC104</t>
  </si>
  <si>
    <t>MLS101</t>
  </si>
  <si>
    <t>MON101</t>
  </si>
  <si>
    <t>MOS103</t>
  </si>
  <si>
    <t>MYE046</t>
  </si>
  <si>
    <t>NEP101</t>
  </si>
  <si>
    <t>NKA101</t>
  </si>
  <si>
    <t>ONE201</t>
  </si>
  <si>
    <t>PAM101</t>
  </si>
  <si>
    <t>PAT101</t>
  </si>
  <si>
    <t>REV101</t>
  </si>
  <si>
    <t>RNS101</t>
  </si>
  <si>
    <t>SAI102</t>
  </si>
  <si>
    <t>SIB210</t>
  </si>
  <si>
    <t>SLI035</t>
  </si>
  <si>
    <t>SUP104</t>
  </si>
  <si>
    <t>TLA141</t>
  </si>
  <si>
    <t>TW0113</t>
  </si>
  <si>
    <t>TW0247</t>
  </si>
  <si>
    <t>TWA292</t>
  </si>
  <si>
    <t>AEONOVA 360</t>
  </si>
  <si>
    <t>ALJ CONSULTING</t>
  </si>
  <si>
    <t>BBQ WORKSHOP</t>
  </si>
  <si>
    <t>BONTIWORX (PTY) LTD</t>
  </si>
  <si>
    <t>BRONWYN BOTHA</t>
  </si>
  <si>
    <t>CANDICE ZAAIMAN</t>
  </si>
  <si>
    <t>CAPRICORN INVESTMENT GROUP (PTY) LTD</t>
  </si>
  <si>
    <t>CENTRAL PARK</t>
  </si>
  <si>
    <t>CHERISE ANSARA</t>
  </si>
  <si>
    <t>COOL IDEAS SERVICE PROVIDER</t>
  </si>
  <si>
    <t>DORON DIAMONDS</t>
  </si>
  <si>
    <t>DR PUCKS/COMOLINA</t>
  </si>
  <si>
    <t>FARREN PRETORIUS</t>
  </si>
  <si>
    <t>HUAMIN TRADING</t>
  </si>
  <si>
    <t>HVB SERVICES SOUTH AFRICA (PTY LTD</t>
  </si>
  <si>
    <t>ILKA FINANCE (PTY) LTD</t>
  </si>
  <si>
    <t>INTDEV Internet Technologies</t>
  </si>
  <si>
    <t>JAB DRIED FRUIT PRODUCTS (PTY) LTD</t>
  </si>
  <si>
    <t>JUERGEN SCHREIBER</t>
  </si>
  <si>
    <t>JUSTIN MCCALLUM</t>
  </si>
  <si>
    <t>KATE MODIMA BODIBA</t>
  </si>
  <si>
    <t>KIMENGWA NGAMBI</t>
  </si>
  <si>
    <t>LUKE JOHN BACKOS</t>
  </si>
  <si>
    <t>LYNETTE WATSON</t>
  </si>
  <si>
    <t>MATTER INVESTMENTS (PTY) LTD</t>
  </si>
  <si>
    <t>MATTHEW PEARCE</t>
  </si>
  <si>
    <t>MDF MANAGEMENT HOLDINGS (PTY) LTD</t>
  </si>
  <si>
    <t>MUTSI PHAKISO MOSOEU</t>
  </si>
  <si>
    <t>N GATTOO INC T/A GATTOO ATTORNEYS</t>
  </si>
  <si>
    <t>NEPIC (PTY) LTD</t>
  </si>
  <si>
    <t>NIKALYE OLDJOHN</t>
  </si>
  <si>
    <t>NKANYISO ICT (See Bureau report for Bukosini)</t>
  </si>
  <si>
    <t>ODIEGWU TIMOTHY EKENE</t>
  </si>
  <si>
    <t>ONELOGIX VDS</t>
  </si>
  <si>
    <t>OSENI SAMUEL</t>
  </si>
  <si>
    <t>PATACHOU PATISSERIE (PTY) LTD</t>
  </si>
  <si>
    <t>PAUL USIRI</t>
  </si>
  <si>
    <t>PROPERTY HELPLINE (PTY) LTD</t>
  </si>
  <si>
    <t>RAJI MOSHOOD KOLAWOLE</t>
  </si>
  <si>
    <t>REVIEWKING (PTY) LTD</t>
  </si>
  <si>
    <t>ROCKING CONNECT PTY LTD</t>
  </si>
  <si>
    <t>SAICOM VOICE SERVICES (PTY) LTD</t>
  </si>
  <si>
    <t>SUPERSPORT INTERNATIONAL</t>
  </si>
  <si>
    <t>TANIA DU PLESSIS</t>
  </si>
  <si>
    <t>ILK101</t>
  </si>
  <si>
    <t>Not on Billing</t>
  </si>
  <si>
    <t>-</t>
  </si>
  <si>
    <t>P30</t>
  </si>
  <si>
    <t>Cancelled</t>
  </si>
  <si>
    <t>P7</t>
  </si>
  <si>
    <t>Services removed</t>
  </si>
  <si>
    <t>No billing info loaded</t>
  </si>
  <si>
    <t>EFT</t>
  </si>
  <si>
    <t>DO</t>
  </si>
  <si>
    <t>Active</t>
  </si>
  <si>
    <t>Closed Lost</t>
  </si>
  <si>
    <t>Billing Cancelled and CRM active</t>
  </si>
  <si>
    <t>No PPPOE on account</t>
  </si>
  <si>
    <t>PIA</t>
  </si>
  <si>
    <t>AccountNumber</t>
  </si>
  <si>
    <t>BAKGATLA BA KGAFELA INVESTMENT HOLDINGS (BBKIH)</t>
  </si>
  <si>
    <t>DateCreated</t>
  </si>
  <si>
    <t>PaymentTerms</t>
  </si>
  <si>
    <t>TC</t>
  </si>
  <si>
    <t>PaymentMethod</t>
  </si>
  <si>
    <t>AccountStatus</t>
  </si>
  <si>
    <t>CRAZY JELLY STORE (PTY) LTD</t>
  </si>
  <si>
    <t>D &amp; G HOLDINGS (PTY) LTD/ D AND G HOLDINGS</t>
  </si>
  <si>
    <t>RADIO NETWORK SOLUTIONS</t>
  </si>
  <si>
    <t>IMAGINE IPS</t>
  </si>
  <si>
    <t>SIMPLYFAI</t>
  </si>
  <si>
    <t>OperatorShortCode</t>
  </si>
  <si>
    <t>SADV</t>
  </si>
  <si>
    <t>AccountName</t>
  </si>
  <si>
    <t>DebtorAge</t>
  </si>
  <si>
    <t>CreditLimit</t>
  </si>
  <si>
    <t>TotalBalance</t>
  </si>
  <si>
    <t>CurrentBalance</t>
  </si>
  <si>
    <t>days30</t>
  </si>
  <si>
    <t>days60</t>
  </si>
  <si>
    <t>days90</t>
  </si>
  <si>
    <t>days120</t>
  </si>
  <si>
    <t>days150</t>
  </si>
  <si>
    <t>days180</t>
  </si>
  <si>
    <t>days180Over</t>
  </si>
  <si>
    <t>Overdue</t>
  </si>
  <si>
    <t>CustomerRefNo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</si>
</sst>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 x14ac:knownFonts="1">
    <font>
      <sz val="11"/>
      <color theme="1"/>
      <name val="Calibri"/>
      <family val="2"/>
      <scheme val="minor"/>
    </font>
    <font>
      <sz val="10"/>
      <name val="Abadi Extra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4" fontId="1" fillId="0" borderId="0" xfId="0" applyNumberFormat="1" applyFont="1" applyFill="1" applyBorder="1" applyAlignment="1">
      <alignment horizontal="left"/>
    </xf>
    <xf numFmtId="4" fontId="0" fillId="0" borderId="0" xfId="0" applyNumberFormat="1"/>
    <xf numFmtId="0" fontId="1" fillId="2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8A94F-0D88-45B1-B60B-5C961E12494A}">
  <dimension ref="A1:T51"/>
  <sheetViews>
    <sheetView tabSelected="1" zoomScale="110" zoomScaleNormal="110" workbookViewId="0">
      <pane ySplit="1" topLeftCell="A2" activePane="bottomLeft" state="frozen"/>
      <selection pane="bottomLeft" activeCell="I2" sqref="I2"/>
    </sheetView>
  </sheetViews>
  <sheetFormatPr baseColWidth="10" defaultColWidth="8.83203125" defaultRowHeight="15" x14ac:dyDescent="0.2"/>
  <cols>
    <col min="1" max="1" width="15.6640625" style="1" bestFit="1" customWidth="1"/>
    <col min="2" max="2" width="13" style="1" bestFit="1" customWidth="1"/>
    <col min="3" max="3" width="13" style="1" customWidth="1"/>
    <col min="4" max="4" width="47.5" style="1" bestFit="1" customWidth="1"/>
    <col min="5" max="5" width="9.1640625" style="1" bestFit="1" customWidth="1"/>
    <col min="6" max="6" width="12" style="1" bestFit="1" customWidth="1"/>
    <col min="7" max="7" width="8.83203125" style="5" bestFit="1" customWidth="1"/>
    <col min="8" max="8" width="10.5" style="5" bestFit="1" customWidth="1"/>
    <col min="9" max="9" width="12.1640625" style="5" bestFit="1" customWidth="1"/>
    <col min="10" max="12" width="8.83203125" style="5" bestFit="1" customWidth="1"/>
    <col min="13" max="14" width="7.83203125" style="5" bestFit="1" customWidth="1"/>
    <col min="15" max="15" width="8.83203125" style="5" bestFit="1" customWidth="1"/>
    <col min="16" max="16" width="11.5" style="6" bestFit="1" customWidth="1"/>
    <col min="17" max="17" width="13.1640625" style="1" bestFit="1" customWidth="1"/>
    <col min="18" max="18" width="4" style="1" bestFit="1" customWidth="1"/>
    <col min="19" max="19" width="11.5" style="8" bestFit="1" customWidth="1"/>
    <col min="20" max="20" width="25.5" style="1" bestFit="1" customWidth="1"/>
    <col min="21" max="16384" width="8.83203125" style="1"/>
  </cols>
  <sheetData>
    <row r="1" spans="1:20" ht="13" x14ac:dyDescent="0.2">
      <c r="A1" s="1" t="s">
        <v>120</v>
      </c>
      <c r="B1" s="1" t="s">
        <v>135</v>
      </c>
      <c r="C1" s="1" t="s">
        <v>108</v>
      </c>
      <c r="D1" s="1" t="s">
        <v>122</v>
      </c>
      <c r="E1" s="1" t="s">
        <v>123</v>
      </c>
      <c r="F1" s="1" t="s">
        <v>111</v>
      </c>
      <c r="G1" s="5" t="s">
        <v>124</v>
      </c>
      <c r="H1" s="5" t="s">
        <v>125</v>
      </c>
      <c r="I1" s="5" t="s">
        <v>126</v>
      </c>
      <c r="J1" s="5" t="s">
        <v>127</v>
      </c>
      <c r="K1" s="5" t="s">
        <v>128</v>
      </c>
      <c r="L1" s="5" t="s">
        <v>129</v>
      </c>
      <c r="M1" s="5" t="s">
        <v>130</v>
      </c>
      <c r="N1" s="5" t="s">
        <v>131</v>
      </c>
      <c r="O1" s="5" t="s">
        <v>132</v>
      </c>
      <c r="P1" s="5" t="s">
        <v>133</v>
      </c>
      <c r="Q1" s="1" t="s">
        <v>113</v>
      </c>
      <c r="R1" s="1" t="s">
        <v>112</v>
      </c>
      <c r="S1" s="8" t="s">
        <v>110</v>
      </c>
      <c r="T1" s="7" t="s">
        <v>114</v>
      </c>
    </row>
    <row r="2" spans="1:20" ht="13" x14ac:dyDescent="0.2">
      <c r="A2" s="1" t="s">
        <v>121</v>
      </c>
      <c r="B2" s="1" t="s">
        <v>0</v>
      </c>
      <c r="C2" s="1" t="s">
        <v>0</v>
      </c>
      <c r="D2" s="1" t="s">
        <v>109</v>
      </c>
      <c r="F2" s="1">
        <v>7</v>
      </c>
      <c r="H2" s="5">
        <v>0</v>
      </c>
      <c r="I2" s="5">
        <f>P2*2</f>
        <v>0</v>
      </c>
      <c r="J2" s="5">
        <f>I2*0.8</f>
        <v>0</v>
      </c>
      <c r="K2" s="5">
        <f>I2*1.1</f>
        <v>0</v>
      </c>
      <c r="L2" s="5">
        <f>I2*1.4</f>
        <v>0</v>
      </c>
      <c r="M2" s="5">
        <f>I2*1.7</f>
        <v>0</v>
      </c>
      <c r="N2" s="5">
        <f>I2*0.1</f>
        <v>0</v>
      </c>
      <c r="O2" s="5">
        <f>I2*0.05</f>
        <v>0</v>
      </c>
      <c r="P2" s="5">
        <v>0</v>
      </c>
      <c r="Q2" s="1" t="s">
        <v>98</v>
      </c>
      <c r="R2" s="1" t="s">
        <v>98</v>
      </c>
      <c r="S2" s="8">
        <v>44089</v>
      </c>
      <c r="T2" s="1" t="s">
        <v>134</v>
      </c>
    </row>
    <row r="3" spans="1:20" ht="13" x14ac:dyDescent="0.2">
      <c r="A3" s="1" t="s">
        <v>121</v>
      </c>
      <c r="B3" s="1" t="s">
        <v>1</v>
      </c>
      <c r="C3" s="1" t="s">
        <v>1</v>
      </c>
      <c r="D3" s="1" t="s">
        <v>67</v>
      </c>
      <c r="F3" s="1">
        <v>7</v>
      </c>
      <c r="H3" s="5">
        <v>0</v>
      </c>
      <c r="I3" s="5">
        <f>P3*0.5</f>
        <v>0</v>
      </c>
      <c r="J3" s="5">
        <f>I3*0.3</f>
        <v>0</v>
      </c>
      <c r="K3" s="5">
        <f>I3*1.2</f>
        <v>0</v>
      </c>
      <c r="L3" s="5">
        <f>I3*1.5</f>
        <v>0</v>
      </c>
      <c r="M3" s="5">
        <f>I3*1.9</f>
        <v>0</v>
      </c>
      <c r="N3" s="5">
        <f>I3*0.2</f>
        <v>0</v>
      </c>
      <c r="O3" s="5">
        <f>I3*1.3</f>
        <v>0</v>
      </c>
      <c r="P3" s="5">
        <v>0</v>
      </c>
      <c r="Q3" s="1" t="s">
        <v>98</v>
      </c>
      <c r="R3" s="1" t="s">
        <v>98</v>
      </c>
      <c r="S3" s="8">
        <v>44089</v>
      </c>
      <c r="T3" s="1" t="s">
        <v>99</v>
      </c>
    </row>
    <row r="4" spans="1:20" ht="13" x14ac:dyDescent="0.2">
      <c r="A4" s="1" t="s">
        <v>121</v>
      </c>
      <c r="B4" s="1" t="s">
        <v>2</v>
      </c>
      <c r="C4" s="1" t="s">
        <v>2</v>
      </c>
      <c r="D4" s="1" t="s">
        <v>49</v>
      </c>
      <c r="H4" s="5">
        <v>16915.78</v>
      </c>
      <c r="I4" s="5">
        <f>P4</f>
        <v>16915.78</v>
      </c>
      <c r="J4" s="5">
        <f>I4*0</f>
        <v>0</v>
      </c>
      <c r="K4" s="5">
        <f>I4*1.3</f>
        <v>21990.513999999999</v>
      </c>
      <c r="L4" s="5">
        <f>I4*1.6</f>
        <v>27065.248</v>
      </c>
      <c r="M4" s="5">
        <f>I4*0.2</f>
        <v>3383.1559999999999</v>
      </c>
      <c r="N4" s="5">
        <f>I4*0.5</f>
        <v>8457.89</v>
      </c>
      <c r="O4" s="5">
        <f>I4*1.76</f>
        <v>29771.772799999999</v>
      </c>
      <c r="P4" s="5">
        <v>16915.78</v>
      </c>
      <c r="T4" s="1" t="s">
        <v>94</v>
      </c>
    </row>
    <row r="5" spans="1:20" ht="13" x14ac:dyDescent="0.2">
      <c r="A5" s="1" t="s">
        <v>121</v>
      </c>
      <c r="B5" s="1" t="s">
        <v>3</v>
      </c>
      <c r="C5" s="1" t="s">
        <v>3</v>
      </c>
      <c r="D5" s="1" t="s">
        <v>73</v>
      </c>
      <c r="F5" s="1">
        <v>30</v>
      </c>
      <c r="H5" s="5">
        <v>29934.84</v>
      </c>
      <c r="I5" s="5">
        <f t="shared" ref="I5:I51" si="0">P5*2</f>
        <v>59869.68</v>
      </c>
      <c r="J5" s="5">
        <f t="shared" ref="J5" si="1">I5*0.8</f>
        <v>47895.744000000006</v>
      </c>
      <c r="K5" s="5">
        <f t="shared" ref="K5:K51" si="2">I5*1.1</f>
        <v>65856.648000000001</v>
      </c>
      <c r="L5" s="5">
        <f t="shared" ref="L5:L51" si="3">I5*1.4</f>
        <v>83817.551999999996</v>
      </c>
      <c r="M5" s="5">
        <f t="shared" ref="M5:M51" si="4">I5*1.7</f>
        <v>101778.45599999999</v>
      </c>
      <c r="N5" s="5">
        <f t="shared" ref="N5:N51" si="5">I5*0.1</f>
        <v>5986.9680000000008</v>
      </c>
      <c r="O5" s="5">
        <f t="shared" ref="O5:O51" si="6">I5*0.05</f>
        <v>2993.4840000000004</v>
      </c>
      <c r="P5" s="5">
        <v>29934.84</v>
      </c>
      <c r="Q5" s="1" t="s">
        <v>96</v>
      </c>
      <c r="R5" s="1" t="s">
        <v>96</v>
      </c>
      <c r="T5" s="1" t="s">
        <v>97</v>
      </c>
    </row>
    <row r="6" spans="1:20" ht="13" x14ac:dyDescent="0.2">
      <c r="A6" s="1" t="s">
        <v>121</v>
      </c>
      <c r="B6" s="1" t="s">
        <v>4</v>
      </c>
      <c r="C6" s="1" t="s">
        <v>4</v>
      </c>
      <c r="D6" s="1" t="s">
        <v>50</v>
      </c>
      <c r="F6" s="1">
        <v>30</v>
      </c>
      <c r="H6" s="5">
        <v>34658.080000000002</v>
      </c>
      <c r="I6" s="5">
        <f t="shared" ref="I6:I51" si="7">P6*0.5</f>
        <v>17329.04</v>
      </c>
      <c r="J6" s="5">
        <f t="shared" ref="J6" si="8">I6*0.3</f>
        <v>5198.7120000000004</v>
      </c>
      <c r="K6" s="5">
        <f t="shared" ref="K6:K51" si="9">I6*1.2</f>
        <v>20794.848000000002</v>
      </c>
      <c r="L6" s="5">
        <f t="shared" ref="L6:L51" si="10">I6*1.5</f>
        <v>25993.56</v>
      </c>
      <c r="M6" s="5">
        <f t="shared" ref="M6:M51" si="11">I6*1.9</f>
        <v>32925.175999999999</v>
      </c>
      <c r="N6" s="5">
        <f t="shared" ref="N6:N51" si="12">I6*0.2</f>
        <v>3465.8080000000004</v>
      </c>
      <c r="O6" s="5">
        <f t="shared" ref="O6:O51" si="13">I6*1.3</f>
        <v>22527.752</v>
      </c>
      <c r="P6" s="5">
        <v>34658.080000000002</v>
      </c>
      <c r="Q6" s="1" t="s">
        <v>96</v>
      </c>
      <c r="R6" s="1" t="s">
        <v>96</v>
      </c>
      <c r="S6" s="8">
        <v>43038</v>
      </c>
      <c r="T6" s="1" t="s">
        <v>97</v>
      </c>
    </row>
    <row r="7" spans="1:20" ht="13" x14ac:dyDescent="0.2">
      <c r="A7" s="1" t="s">
        <v>121</v>
      </c>
      <c r="B7" s="1" t="s">
        <v>5</v>
      </c>
      <c r="C7" s="1" t="s">
        <v>5</v>
      </c>
      <c r="D7" s="1" t="s">
        <v>53</v>
      </c>
      <c r="F7" s="1">
        <v>30</v>
      </c>
      <c r="H7" s="5">
        <v>8889.5</v>
      </c>
      <c r="I7" s="5">
        <f t="shared" ref="I7:I51" si="14">P7</f>
        <v>8889.5</v>
      </c>
      <c r="J7" s="5">
        <f t="shared" ref="J7" si="15">I7*0</f>
        <v>0</v>
      </c>
      <c r="K7" s="5">
        <f t="shared" ref="K7:K51" si="16">I7*1.3</f>
        <v>11556.35</v>
      </c>
      <c r="L7" s="5">
        <f t="shared" ref="L7:L51" si="17">I7*1.6</f>
        <v>14223.2</v>
      </c>
      <c r="M7" s="5">
        <f t="shared" ref="M7:M51" si="18">I7*0.2</f>
        <v>1777.9</v>
      </c>
      <c r="N7" s="5">
        <f t="shared" ref="N7:N51" si="19">I7*0.5</f>
        <v>4444.75</v>
      </c>
      <c r="O7" s="5">
        <f t="shared" ref="O7:O51" si="20">I7*1.76</f>
        <v>15645.52</v>
      </c>
      <c r="P7" s="5">
        <v>8889.5</v>
      </c>
      <c r="Q7" s="1" t="s">
        <v>96</v>
      </c>
      <c r="R7" s="1" t="s">
        <v>96</v>
      </c>
      <c r="T7" s="1" t="s">
        <v>100</v>
      </c>
    </row>
    <row r="8" spans="1:20" ht="13" x14ac:dyDescent="0.2">
      <c r="A8" s="1" t="s">
        <v>121</v>
      </c>
      <c r="B8" s="1" t="s">
        <v>6</v>
      </c>
      <c r="C8" s="1" t="s">
        <v>6</v>
      </c>
      <c r="D8" s="1" t="s">
        <v>71</v>
      </c>
      <c r="E8" s="2"/>
      <c r="F8" s="1">
        <v>0</v>
      </c>
      <c r="H8" s="5">
        <v>5000.01</v>
      </c>
      <c r="I8" s="5">
        <f t="shared" ref="I8:I51" si="21">P8*2</f>
        <v>10000.02</v>
      </c>
      <c r="J8" s="5">
        <f t="shared" ref="J8" si="22">I8*0.8</f>
        <v>8000.0160000000005</v>
      </c>
      <c r="K8" s="5">
        <f t="shared" ref="K8:K51" si="23">I8*1.1</f>
        <v>11000.022000000001</v>
      </c>
      <c r="L8" s="5">
        <f t="shared" ref="L8:L51" si="24">I8*1.4</f>
        <v>14000.028</v>
      </c>
      <c r="M8" s="5">
        <f t="shared" ref="M8:M51" si="25">I8*1.7</f>
        <v>17000.034</v>
      </c>
      <c r="N8" s="5">
        <f t="shared" ref="N8:N51" si="26">I8*0.1</f>
        <v>1000.0020000000001</v>
      </c>
      <c r="O8" s="5">
        <f t="shared" ref="O8:O51" si="27">I8*0.05</f>
        <v>500.00100000000003</v>
      </c>
      <c r="P8" s="5">
        <v>5000.01</v>
      </c>
      <c r="Q8" s="1" t="s">
        <v>102</v>
      </c>
      <c r="R8" s="1" t="s">
        <v>102</v>
      </c>
      <c r="T8" s="1" t="s">
        <v>97</v>
      </c>
    </row>
    <row r="9" spans="1:20" ht="13" x14ac:dyDescent="0.2">
      <c r="A9" s="1" t="s">
        <v>121</v>
      </c>
      <c r="B9" s="1" t="s">
        <v>7</v>
      </c>
      <c r="C9" s="1" t="s">
        <v>7</v>
      </c>
      <c r="D9" s="1" t="s">
        <v>51</v>
      </c>
      <c r="F9" s="1">
        <v>30</v>
      </c>
      <c r="H9" s="5">
        <v>23913.85</v>
      </c>
      <c r="I9" s="5">
        <f t="shared" ref="I9:I51" si="28">P9*0.5</f>
        <v>11956.924999999999</v>
      </c>
      <c r="J9" s="5">
        <f t="shared" ref="J9" si="29">I9*0.3</f>
        <v>3587.0774999999999</v>
      </c>
      <c r="K9" s="5">
        <f t="shared" ref="K9:K51" si="30">I9*1.2</f>
        <v>14348.31</v>
      </c>
      <c r="L9" s="5">
        <f t="shared" ref="L9:L51" si="31">I9*1.5</f>
        <v>17935.387499999997</v>
      </c>
      <c r="M9" s="5">
        <f t="shared" ref="M9:M51" si="32">I9*1.9</f>
        <v>22718.157499999998</v>
      </c>
      <c r="N9" s="5">
        <f t="shared" ref="N9:N51" si="33">I9*0.2</f>
        <v>2391.3849999999998</v>
      </c>
      <c r="O9" s="5">
        <f t="shared" ref="O9:O51" si="34">I9*1.3</f>
        <v>15544.002499999999</v>
      </c>
      <c r="P9" s="5">
        <v>23913.85</v>
      </c>
      <c r="Q9" s="1" t="s">
        <v>96</v>
      </c>
      <c r="R9" s="1" t="s">
        <v>96</v>
      </c>
      <c r="S9" s="8">
        <v>42951</v>
      </c>
      <c r="T9" s="1" t="s">
        <v>97</v>
      </c>
    </row>
    <row r="10" spans="1:20" ht="13" x14ac:dyDescent="0.2">
      <c r="A10" s="1" t="s">
        <v>121</v>
      </c>
      <c r="B10" s="1" t="s">
        <v>8</v>
      </c>
      <c r="C10" s="1" t="s">
        <v>8</v>
      </c>
      <c r="D10" s="1" t="s">
        <v>52</v>
      </c>
      <c r="F10" s="1">
        <v>30</v>
      </c>
      <c r="H10" s="5">
        <v>14947.7</v>
      </c>
      <c r="I10" s="5">
        <f t="shared" ref="I10:I51" si="35">P10</f>
        <v>14947.7</v>
      </c>
      <c r="J10" s="5">
        <f t="shared" ref="J10" si="36">I10*0</f>
        <v>0</v>
      </c>
      <c r="K10" s="5">
        <f t="shared" ref="K10:K51" si="37">I10*1.3</f>
        <v>19432.010000000002</v>
      </c>
      <c r="L10" s="5">
        <f t="shared" ref="L10:L51" si="38">I10*1.6</f>
        <v>23916.320000000003</v>
      </c>
      <c r="M10" s="5">
        <f t="shared" ref="M10:M51" si="39">I10*0.2</f>
        <v>2989.5400000000004</v>
      </c>
      <c r="N10" s="5">
        <f t="shared" ref="N10:N51" si="40">I10*0.5</f>
        <v>7473.85</v>
      </c>
      <c r="O10" s="5">
        <f t="shared" ref="O10:O51" si="41">I10*1.76</f>
        <v>26307.952000000001</v>
      </c>
      <c r="P10" s="5">
        <v>14947.7</v>
      </c>
      <c r="Q10" s="1" t="s">
        <v>96</v>
      </c>
      <c r="R10" s="1" t="s">
        <v>96</v>
      </c>
      <c r="T10" s="1" t="s">
        <v>99</v>
      </c>
    </row>
    <row r="11" spans="1:20" ht="13" x14ac:dyDescent="0.2">
      <c r="A11" s="1" t="s">
        <v>121</v>
      </c>
      <c r="B11" s="1" t="s">
        <v>9</v>
      </c>
      <c r="C11" s="1" t="s">
        <v>9</v>
      </c>
      <c r="D11" s="1" t="s">
        <v>55</v>
      </c>
      <c r="F11" s="1">
        <v>30</v>
      </c>
      <c r="H11" s="5">
        <v>8746.2800000000007</v>
      </c>
      <c r="I11" s="5">
        <f t="shared" ref="I11:I51" si="42">P11*2</f>
        <v>17492.560000000001</v>
      </c>
      <c r="J11" s="5">
        <f t="shared" ref="J11" si="43">I11*0.8</f>
        <v>13994.048000000003</v>
      </c>
      <c r="K11" s="5">
        <f t="shared" ref="K11:K51" si="44">I11*1.1</f>
        <v>19241.816000000003</v>
      </c>
      <c r="L11" s="5">
        <f t="shared" ref="L11:L51" si="45">I11*1.4</f>
        <v>24489.583999999999</v>
      </c>
      <c r="M11" s="5">
        <f t="shared" ref="M11:M51" si="46">I11*1.7</f>
        <v>29737.352000000003</v>
      </c>
      <c r="N11" s="5">
        <f t="shared" ref="N11:N51" si="47">I11*0.1</f>
        <v>1749.2560000000003</v>
      </c>
      <c r="O11" s="5">
        <f t="shared" ref="O11:O51" si="48">I11*0.05</f>
        <v>874.62800000000016</v>
      </c>
      <c r="P11" s="5">
        <v>8746.2800000000007</v>
      </c>
      <c r="Q11" s="1" t="s">
        <v>96</v>
      </c>
      <c r="R11" s="1" t="s">
        <v>96</v>
      </c>
      <c r="S11" s="8">
        <v>42859</v>
      </c>
      <c r="T11" s="1" t="s">
        <v>97</v>
      </c>
    </row>
    <row r="12" spans="1:20" ht="13" x14ac:dyDescent="0.2">
      <c r="A12" s="1" t="s">
        <v>121</v>
      </c>
      <c r="B12" s="1" t="s">
        <v>10</v>
      </c>
      <c r="C12" s="1" t="s">
        <v>10</v>
      </c>
      <c r="D12" s="1" t="s">
        <v>56</v>
      </c>
      <c r="H12" s="5">
        <v>87175.63</v>
      </c>
      <c r="I12" s="5">
        <f t="shared" ref="I12:I51" si="49">P12*0.5</f>
        <v>43587.815000000002</v>
      </c>
      <c r="J12" s="5">
        <f t="shared" ref="J12" si="50">I12*0.3</f>
        <v>13076.344500000001</v>
      </c>
      <c r="K12" s="5">
        <f t="shared" ref="K12:K51" si="51">I12*1.2</f>
        <v>52305.378000000004</v>
      </c>
      <c r="L12" s="5">
        <f t="shared" ref="L12:L51" si="52">I12*1.5</f>
        <v>65381.722500000003</v>
      </c>
      <c r="M12" s="5">
        <f t="shared" ref="M12:M51" si="53">I12*1.9</f>
        <v>82816.848500000007</v>
      </c>
      <c r="N12" s="5">
        <f t="shared" ref="N12:N51" si="54">I12*0.2</f>
        <v>8717.5630000000001</v>
      </c>
      <c r="O12" s="5">
        <f t="shared" ref="O12:O51" si="55">I12*1.3</f>
        <v>56664.159500000002</v>
      </c>
      <c r="P12" s="5">
        <v>87175.63</v>
      </c>
      <c r="T12" s="1" t="s">
        <v>94</v>
      </c>
    </row>
    <row r="13" spans="1:20" ht="13" x14ac:dyDescent="0.2">
      <c r="A13" s="1" t="s">
        <v>121</v>
      </c>
      <c r="B13" s="1" t="s">
        <v>11</v>
      </c>
      <c r="C13" s="1" t="s">
        <v>11</v>
      </c>
      <c r="D13" s="1" t="s">
        <v>57</v>
      </c>
      <c r="E13" s="2"/>
      <c r="F13" s="1">
        <v>0</v>
      </c>
      <c r="H13" s="5">
        <v>5694.43</v>
      </c>
      <c r="I13" s="5">
        <f t="shared" ref="I13:I51" si="56">P13</f>
        <v>5694.43</v>
      </c>
      <c r="J13" s="5">
        <f t="shared" ref="J13" si="57">I13*0</f>
        <v>0</v>
      </c>
      <c r="K13" s="5">
        <f t="shared" ref="K13:K51" si="58">I13*1.3</f>
        <v>7402.7590000000009</v>
      </c>
      <c r="L13" s="5">
        <f t="shared" ref="L13:L51" si="59">I13*1.6</f>
        <v>9111.0880000000016</v>
      </c>
      <c r="M13" s="5">
        <f t="shared" ref="M13:M51" si="60">I13*0.2</f>
        <v>1138.8860000000002</v>
      </c>
      <c r="N13" s="5">
        <f t="shared" ref="N13:N51" si="61">I13*0.5</f>
        <v>2847.2150000000001</v>
      </c>
      <c r="O13" s="5">
        <f t="shared" ref="O13:O51" si="62">I13*1.76</f>
        <v>10022.1968</v>
      </c>
      <c r="P13" s="5">
        <v>5694.43</v>
      </c>
      <c r="Q13" s="1" t="s">
        <v>102</v>
      </c>
      <c r="R13" s="1" t="s">
        <v>102</v>
      </c>
      <c r="T13" s="1" t="s">
        <v>97</v>
      </c>
    </row>
    <row r="14" spans="1:20" ht="13" x14ac:dyDescent="0.2">
      <c r="A14" s="1" t="s">
        <v>121</v>
      </c>
      <c r="B14" s="1" t="s">
        <v>12</v>
      </c>
      <c r="C14" s="1" t="s">
        <v>12</v>
      </c>
      <c r="D14" s="1" t="s">
        <v>115</v>
      </c>
      <c r="F14" s="1">
        <v>30</v>
      </c>
      <c r="H14" s="5">
        <v>5100</v>
      </c>
      <c r="I14" s="5">
        <f t="shared" ref="I14:I51" si="63">P14*2</f>
        <v>10200</v>
      </c>
      <c r="J14" s="5">
        <f t="shared" ref="J14" si="64">I14*0.8</f>
        <v>8160</v>
      </c>
      <c r="K14" s="5">
        <f t="shared" ref="K14:K51" si="65">I14*1.1</f>
        <v>11220</v>
      </c>
      <c r="L14" s="5">
        <f t="shared" ref="L14:L51" si="66">I14*1.4</f>
        <v>14280</v>
      </c>
      <c r="M14" s="5">
        <f t="shared" ref="M14:M51" si="67">I14*1.7</f>
        <v>17340</v>
      </c>
      <c r="N14" s="5">
        <f t="shared" ref="N14:N51" si="68">I14*0.1</f>
        <v>1020</v>
      </c>
      <c r="O14" s="5">
        <f t="shared" ref="O14:O51" si="69">I14*0.05</f>
        <v>510</v>
      </c>
      <c r="P14" s="5">
        <v>5100</v>
      </c>
      <c r="Q14" s="1" t="s">
        <v>96</v>
      </c>
      <c r="R14" s="1" t="s">
        <v>96</v>
      </c>
      <c r="T14" s="1" t="s">
        <v>134</v>
      </c>
    </row>
    <row r="15" spans="1:20" ht="13" x14ac:dyDescent="0.2">
      <c r="A15" s="1" t="s">
        <v>121</v>
      </c>
      <c r="B15" s="1" t="s">
        <v>13</v>
      </c>
      <c r="C15" s="1" t="s">
        <v>13</v>
      </c>
      <c r="D15" s="1" t="s">
        <v>89</v>
      </c>
      <c r="F15" s="1">
        <v>30</v>
      </c>
      <c r="H15" s="5">
        <v>7343.87</v>
      </c>
      <c r="I15" s="5">
        <f t="shared" ref="I15:I51" si="70">P15*0.5</f>
        <v>3671.9349999999999</v>
      </c>
      <c r="J15" s="5">
        <f t="shared" ref="J15" si="71">I15*0.3</f>
        <v>1101.5805</v>
      </c>
      <c r="K15" s="5">
        <f t="shared" ref="K15:K51" si="72">I15*1.2</f>
        <v>4406.3220000000001</v>
      </c>
      <c r="L15" s="5">
        <f t="shared" ref="L15:L51" si="73">I15*1.5</f>
        <v>5507.9025000000001</v>
      </c>
      <c r="M15" s="5">
        <f t="shared" ref="M15:M51" si="74">I15*1.9</f>
        <v>6976.6764999999996</v>
      </c>
      <c r="N15" s="5">
        <f t="shared" ref="N15:N51" si="75">I15*0.2</f>
        <v>734.38700000000006</v>
      </c>
      <c r="O15" s="5">
        <f t="shared" ref="O15:O51" si="76">I15*1.3</f>
        <v>4773.5155000000004</v>
      </c>
      <c r="P15" s="5">
        <v>7343.87</v>
      </c>
      <c r="Q15" s="1" t="s">
        <v>96</v>
      </c>
      <c r="R15" s="1" t="s">
        <v>96</v>
      </c>
      <c r="T15" s="1" t="s">
        <v>99</v>
      </c>
    </row>
    <row r="16" spans="1:20" ht="13" x14ac:dyDescent="0.2">
      <c r="A16" s="1" t="s">
        <v>121</v>
      </c>
      <c r="B16" s="1" t="s">
        <v>14</v>
      </c>
      <c r="C16" s="1" t="s">
        <v>14</v>
      </c>
      <c r="D16" s="1" t="s">
        <v>58</v>
      </c>
      <c r="F16" s="1">
        <v>30</v>
      </c>
      <c r="H16" s="5">
        <v>32478.880000000001</v>
      </c>
      <c r="I16" s="5">
        <f t="shared" ref="I16:I51" si="77">P16</f>
        <v>32478.880000000001</v>
      </c>
      <c r="J16" s="5">
        <f t="shared" ref="J16" si="78">I16*0</f>
        <v>0</v>
      </c>
      <c r="K16" s="5">
        <f t="shared" ref="K16:K51" si="79">I16*1.3</f>
        <v>42222.544000000002</v>
      </c>
      <c r="L16" s="5">
        <f t="shared" ref="L16:L51" si="80">I16*1.6</f>
        <v>51966.208000000006</v>
      </c>
      <c r="M16" s="5">
        <f t="shared" ref="M16:M51" si="81">I16*0.2</f>
        <v>6495.7760000000007</v>
      </c>
      <c r="N16" s="5">
        <f t="shared" ref="N16:N51" si="82">I16*0.5</f>
        <v>16239.44</v>
      </c>
      <c r="O16" s="5">
        <f t="shared" ref="O16:O51" si="83">I16*1.76</f>
        <v>57162.828800000003</v>
      </c>
      <c r="P16" s="5">
        <v>32478.880000000001</v>
      </c>
      <c r="Q16" s="1" t="s">
        <v>96</v>
      </c>
      <c r="R16" s="1" t="s">
        <v>96</v>
      </c>
      <c r="T16" s="1" t="s">
        <v>134</v>
      </c>
    </row>
    <row r="17" spans="1:20" ht="13" x14ac:dyDescent="0.2">
      <c r="A17" s="1" t="s">
        <v>121</v>
      </c>
      <c r="B17" s="1" t="s">
        <v>15</v>
      </c>
      <c r="C17" s="1" t="s">
        <v>15</v>
      </c>
      <c r="D17" s="1" t="s">
        <v>116</v>
      </c>
      <c r="F17" s="1">
        <v>30</v>
      </c>
      <c r="H17" s="5">
        <v>4325.84</v>
      </c>
      <c r="I17" s="5">
        <f t="shared" ref="I17:I51" si="84">P17*2</f>
        <v>8651.68</v>
      </c>
      <c r="J17" s="5">
        <f t="shared" ref="J17" si="85">I17*0.8</f>
        <v>6921.344000000001</v>
      </c>
      <c r="K17" s="5">
        <f t="shared" ref="K17:K51" si="86">I17*1.1</f>
        <v>9516.8480000000018</v>
      </c>
      <c r="L17" s="5">
        <f t="shared" ref="L17:L51" si="87">I17*1.4</f>
        <v>12112.351999999999</v>
      </c>
      <c r="M17" s="5">
        <f t="shared" ref="M17:M51" si="88">I17*1.7</f>
        <v>14707.856</v>
      </c>
      <c r="N17" s="5">
        <f t="shared" ref="N17:N51" si="89">I17*0.1</f>
        <v>865.16800000000012</v>
      </c>
      <c r="O17" s="5">
        <f t="shared" ref="O17:O51" si="90">I17*0.05</f>
        <v>432.58400000000006</v>
      </c>
      <c r="P17" s="5">
        <v>4325.84</v>
      </c>
      <c r="Q17" s="1" t="s">
        <v>96</v>
      </c>
      <c r="R17" s="1" t="s">
        <v>96</v>
      </c>
      <c r="T17" s="1" t="s">
        <v>134</v>
      </c>
    </row>
    <row r="18" spans="1:20" ht="13" x14ac:dyDescent="0.2">
      <c r="A18" s="1" t="s">
        <v>121</v>
      </c>
      <c r="B18" s="1" t="s">
        <v>16</v>
      </c>
      <c r="C18" s="1" t="s">
        <v>16</v>
      </c>
      <c r="D18" s="1" t="s">
        <v>59</v>
      </c>
      <c r="E18" s="4"/>
      <c r="F18" s="1">
        <v>30</v>
      </c>
      <c r="H18" s="5">
        <v>19108.419999999998</v>
      </c>
      <c r="I18" s="5">
        <f t="shared" ref="I18:I51" si="91">P18*0.5</f>
        <v>9554.2099999999991</v>
      </c>
      <c r="J18" s="5">
        <f t="shared" ref="J18" si="92">I18*0.3</f>
        <v>2866.2629999999995</v>
      </c>
      <c r="K18" s="5">
        <f t="shared" ref="K18:K51" si="93">I18*1.2</f>
        <v>11465.051999999998</v>
      </c>
      <c r="L18" s="5">
        <f t="shared" ref="L18:L51" si="94">I18*1.5</f>
        <v>14331.314999999999</v>
      </c>
      <c r="M18" s="5">
        <f t="shared" ref="M18:M51" si="95">I18*1.9</f>
        <v>18152.998999999996</v>
      </c>
      <c r="N18" s="5">
        <f t="shared" ref="N18:N51" si="96">I18*0.2</f>
        <v>1910.8419999999999</v>
      </c>
      <c r="O18" s="5">
        <f t="shared" ref="O18:O51" si="97">I18*1.3</f>
        <v>12420.473</v>
      </c>
      <c r="P18" s="5">
        <v>19108.419999999998</v>
      </c>
      <c r="Q18" s="1" t="s">
        <v>96</v>
      </c>
      <c r="R18" s="1" t="s">
        <v>96</v>
      </c>
      <c r="T18" s="1" t="s">
        <v>134</v>
      </c>
    </row>
    <row r="19" spans="1:20" ht="13" x14ac:dyDescent="0.2">
      <c r="A19" s="1" t="s">
        <v>121</v>
      </c>
      <c r="B19" s="1" t="s">
        <v>17</v>
      </c>
      <c r="C19" s="1" t="s">
        <v>17</v>
      </c>
      <c r="D19" s="1" t="s">
        <v>54</v>
      </c>
      <c r="F19" s="1">
        <v>0</v>
      </c>
      <c r="H19" s="5">
        <v>12075.93</v>
      </c>
      <c r="I19" s="5">
        <f t="shared" ref="I19:I51" si="98">P19</f>
        <v>12075.93</v>
      </c>
      <c r="J19" s="5">
        <f t="shared" ref="J19" si="99">I19*0</f>
        <v>0</v>
      </c>
      <c r="K19" s="5">
        <f t="shared" ref="K19:K51" si="100">I19*1.3</f>
        <v>15698.709000000001</v>
      </c>
      <c r="L19" s="5">
        <f t="shared" ref="L19:L51" si="101">I19*1.6</f>
        <v>19321.488000000001</v>
      </c>
      <c r="M19" s="5">
        <f t="shared" ref="M19:M51" si="102">I19*0.2</f>
        <v>2415.1860000000001</v>
      </c>
      <c r="N19" s="5">
        <f t="shared" ref="N19:N51" si="103">I19*0.5</f>
        <v>6037.9650000000001</v>
      </c>
      <c r="O19" s="5">
        <f t="shared" ref="O19:O51" si="104">I19*1.76</f>
        <v>21253.6368</v>
      </c>
      <c r="P19" s="5">
        <v>12075.93</v>
      </c>
      <c r="Q19" s="1" t="s">
        <v>101</v>
      </c>
      <c r="R19" s="1" t="s">
        <v>101</v>
      </c>
      <c r="S19" s="8">
        <v>42851</v>
      </c>
      <c r="T19" s="1" t="s">
        <v>97</v>
      </c>
    </row>
    <row r="20" spans="1:20" ht="13" x14ac:dyDescent="0.2">
      <c r="A20" s="1" t="s">
        <v>121</v>
      </c>
      <c r="B20" s="1" t="s">
        <v>18</v>
      </c>
      <c r="C20" s="1" t="s">
        <v>18</v>
      </c>
      <c r="D20" s="1" t="s">
        <v>77</v>
      </c>
      <c r="E20" s="2"/>
      <c r="F20" s="1">
        <v>30</v>
      </c>
      <c r="H20" s="5">
        <v>29895.4</v>
      </c>
      <c r="I20" s="5">
        <f t="shared" ref="I20:I51" si="105">P20*2</f>
        <v>59790.8</v>
      </c>
      <c r="J20" s="5">
        <f t="shared" ref="J20" si="106">I20*0.8</f>
        <v>47832.640000000007</v>
      </c>
      <c r="K20" s="5">
        <f t="shared" ref="K20:K51" si="107">I20*1.1</f>
        <v>65769.88</v>
      </c>
      <c r="L20" s="5">
        <f t="shared" ref="L20:L51" si="108">I20*1.4</f>
        <v>83707.12</v>
      </c>
      <c r="M20" s="5">
        <f t="shared" ref="M20:M51" si="109">I20*1.7</f>
        <v>101644.36</v>
      </c>
      <c r="N20" s="5">
        <f t="shared" ref="N20:N51" si="110">I20*0.1</f>
        <v>5979.0800000000008</v>
      </c>
      <c r="O20" s="5">
        <f t="shared" ref="O20:O51" si="111">I20*0.05</f>
        <v>2989.5400000000004</v>
      </c>
      <c r="P20" s="5">
        <v>29895.4</v>
      </c>
      <c r="Q20" s="1" t="s">
        <v>96</v>
      </c>
      <c r="R20" s="1" t="s">
        <v>96</v>
      </c>
      <c r="S20" s="8">
        <v>42639</v>
      </c>
      <c r="T20" s="1" t="s">
        <v>105</v>
      </c>
    </row>
    <row r="21" spans="1:20" ht="13" x14ac:dyDescent="0.2">
      <c r="A21" s="1" t="s">
        <v>121</v>
      </c>
      <c r="B21" s="1" t="s">
        <v>19</v>
      </c>
      <c r="C21" s="1" t="s">
        <v>19</v>
      </c>
      <c r="D21" s="1" t="s">
        <v>81</v>
      </c>
      <c r="F21" s="1">
        <v>7</v>
      </c>
      <c r="H21" s="5">
        <v>4810</v>
      </c>
      <c r="I21" s="5">
        <f t="shared" ref="I21:I51" si="112">P21*0.5</f>
        <v>2405</v>
      </c>
      <c r="J21" s="5">
        <f t="shared" ref="J21" si="113">I21*0.3</f>
        <v>721.5</v>
      </c>
      <c r="K21" s="5">
        <f t="shared" ref="K21:K51" si="114">I21*1.2</f>
        <v>2886</v>
      </c>
      <c r="L21" s="5">
        <f t="shared" ref="L21:L51" si="115">I21*1.5</f>
        <v>3607.5</v>
      </c>
      <c r="M21" s="5">
        <f t="shared" ref="M21:M51" si="116">I21*1.9</f>
        <v>4569.5</v>
      </c>
      <c r="N21" s="5">
        <f t="shared" ref="N21:N51" si="117">I21*0.2</f>
        <v>481</v>
      </c>
      <c r="O21" s="5">
        <f t="shared" ref="O21:O51" si="118">I21*1.3</f>
        <v>3126.5</v>
      </c>
      <c r="P21" s="5">
        <v>4810</v>
      </c>
      <c r="Q21" s="1" t="s">
        <v>98</v>
      </c>
      <c r="R21" s="1" t="s">
        <v>98</v>
      </c>
      <c r="T21" s="1" t="s">
        <v>99</v>
      </c>
    </row>
    <row r="22" spans="1:20" ht="13" x14ac:dyDescent="0.2">
      <c r="A22" s="1" t="s">
        <v>121</v>
      </c>
      <c r="B22" s="1" t="s">
        <v>20</v>
      </c>
      <c r="C22" s="1" t="s">
        <v>20</v>
      </c>
      <c r="D22" s="1" t="s">
        <v>70</v>
      </c>
      <c r="F22" s="1">
        <v>0</v>
      </c>
      <c r="H22" s="5">
        <v>5495</v>
      </c>
      <c r="I22" s="5">
        <f t="shared" ref="I22:I51" si="119">P22</f>
        <v>5495</v>
      </c>
      <c r="J22" s="5">
        <f t="shared" ref="J22" si="120">I22*0</f>
        <v>0</v>
      </c>
      <c r="K22" s="5">
        <f t="shared" ref="K22:K51" si="121">I22*1.3</f>
        <v>7143.5</v>
      </c>
      <c r="L22" s="5">
        <f t="shared" ref="L22:L51" si="122">I22*1.6</f>
        <v>8792</v>
      </c>
      <c r="M22" s="5">
        <f t="shared" ref="M22:M51" si="123">I22*0.2</f>
        <v>1099</v>
      </c>
      <c r="N22" s="5">
        <f t="shared" ref="N22:N51" si="124">I22*0.5</f>
        <v>2747.5</v>
      </c>
      <c r="O22" s="5">
        <f t="shared" ref="O22:O51" si="125">I22*1.76</f>
        <v>9671.2000000000007</v>
      </c>
      <c r="P22" s="5">
        <v>5495</v>
      </c>
      <c r="Q22" s="1" t="s">
        <v>102</v>
      </c>
      <c r="R22" s="1" t="s">
        <v>102</v>
      </c>
      <c r="S22" s="8">
        <v>43133</v>
      </c>
      <c r="T22" s="1" t="s">
        <v>97</v>
      </c>
    </row>
    <row r="23" spans="1:20" ht="13" x14ac:dyDescent="0.2">
      <c r="A23" s="1" t="s">
        <v>121</v>
      </c>
      <c r="B23" s="1" t="s">
        <v>21</v>
      </c>
      <c r="C23" s="1" t="s">
        <v>21</v>
      </c>
      <c r="D23" s="1" t="s">
        <v>69</v>
      </c>
      <c r="F23" s="1">
        <v>0</v>
      </c>
      <c r="H23" s="5">
        <v>5206</v>
      </c>
      <c r="I23" s="5">
        <f t="shared" ref="I23:I51" si="126">P23*2</f>
        <v>10412</v>
      </c>
      <c r="J23" s="5">
        <f t="shared" ref="J23" si="127">I23*0.8</f>
        <v>8329.6</v>
      </c>
      <c r="K23" s="5">
        <f t="shared" ref="K23:K51" si="128">I23*1.1</f>
        <v>11453.2</v>
      </c>
      <c r="L23" s="5">
        <f t="shared" ref="L23:L51" si="129">I23*1.4</f>
        <v>14576.8</v>
      </c>
      <c r="M23" s="5">
        <f t="shared" ref="M23:M51" si="130">I23*1.7</f>
        <v>17700.399999999998</v>
      </c>
      <c r="N23" s="5">
        <f t="shared" ref="N23:N51" si="131">I23*0.1</f>
        <v>1041.2</v>
      </c>
      <c r="O23" s="5">
        <f t="shared" ref="O23:O51" si="132">I23*0.05</f>
        <v>520.6</v>
      </c>
      <c r="P23" s="5">
        <v>5206</v>
      </c>
      <c r="Q23" s="1" t="s">
        <v>102</v>
      </c>
      <c r="R23" s="1" t="s">
        <v>102</v>
      </c>
      <c r="T23" s="1" t="s">
        <v>97</v>
      </c>
    </row>
    <row r="24" spans="1:20" ht="13" x14ac:dyDescent="0.2">
      <c r="A24" s="1" t="s">
        <v>121</v>
      </c>
      <c r="B24" s="1" t="s">
        <v>22</v>
      </c>
      <c r="C24" s="1" t="s">
        <v>22</v>
      </c>
      <c r="D24" s="1" t="s">
        <v>86</v>
      </c>
      <c r="F24" s="1">
        <v>30</v>
      </c>
      <c r="H24" s="5">
        <v>21699.96</v>
      </c>
      <c r="I24" s="5">
        <f t="shared" ref="I24:I51" si="133">P24*0.5</f>
        <v>10849.98</v>
      </c>
      <c r="J24" s="5">
        <f t="shared" ref="J24" si="134">I24*0.3</f>
        <v>3254.9939999999997</v>
      </c>
      <c r="K24" s="5">
        <f t="shared" ref="K24:K51" si="135">I24*1.2</f>
        <v>13019.975999999999</v>
      </c>
      <c r="L24" s="5">
        <f t="shared" ref="L24:L51" si="136">I24*1.5</f>
        <v>16274.97</v>
      </c>
      <c r="M24" s="5">
        <f t="shared" ref="M24:M51" si="137">I24*1.9</f>
        <v>20614.962</v>
      </c>
      <c r="N24" s="5">
        <f t="shared" ref="N24:N51" si="138">I24*0.2</f>
        <v>2169.9960000000001</v>
      </c>
      <c r="O24" s="5">
        <f t="shared" ref="O24:O51" si="139">I24*1.3</f>
        <v>14104.974</v>
      </c>
      <c r="P24" s="5">
        <v>21699.96</v>
      </c>
      <c r="Q24" s="1" t="s">
        <v>96</v>
      </c>
      <c r="R24" s="1" t="s">
        <v>96</v>
      </c>
      <c r="S24" s="8">
        <v>42251</v>
      </c>
      <c r="T24" s="1" t="s">
        <v>97</v>
      </c>
    </row>
    <row r="25" spans="1:20" ht="13" x14ac:dyDescent="0.2">
      <c r="A25" s="1" t="s">
        <v>121</v>
      </c>
      <c r="B25" s="1" t="s">
        <v>23</v>
      </c>
      <c r="C25" s="1" t="s">
        <v>23</v>
      </c>
      <c r="D25" s="1" t="s">
        <v>62</v>
      </c>
      <c r="E25" s="2"/>
      <c r="F25" s="1">
        <v>30</v>
      </c>
      <c r="H25" s="5">
        <v>7355.44</v>
      </c>
      <c r="I25" s="5">
        <f t="shared" ref="I25:I51" si="140">P25</f>
        <v>7355.44</v>
      </c>
      <c r="J25" s="5">
        <f t="shared" ref="J25" si="141">I25*0</f>
        <v>0</v>
      </c>
      <c r="K25" s="5">
        <f t="shared" ref="K25:K51" si="142">I25*1.3</f>
        <v>9562.0720000000001</v>
      </c>
      <c r="L25" s="5">
        <f t="shared" ref="L25:L51" si="143">I25*1.6</f>
        <v>11768.704</v>
      </c>
      <c r="M25" s="5">
        <f t="shared" ref="M25:M51" si="144">I25*0.2</f>
        <v>1471.088</v>
      </c>
      <c r="N25" s="5">
        <f t="shared" ref="N25:N51" si="145">I25*0.5</f>
        <v>3677.72</v>
      </c>
      <c r="O25" s="5">
        <f t="shared" ref="O25:O51" si="146">I25*1.76</f>
        <v>12945.5744</v>
      </c>
      <c r="P25" s="5">
        <v>7355.44</v>
      </c>
      <c r="Q25" s="1" t="s">
        <v>96</v>
      </c>
      <c r="R25" s="1" t="s">
        <v>96</v>
      </c>
      <c r="S25" s="8">
        <v>42851</v>
      </c>
      <c r="T25" s="1" t="s">
        <v>103</v>
      </c>
    </row>
    <row r="26" spans="1:20" ht="13" x14ac:dyDescent="0.2">
      <c r="A26" s="1" t="s">
        <v>121</v>
      </c>
      <c r="B26" s="1" t="s">
        <v>24</v>
      </c>
      <c r="C26" s="1" t="s">
        <v>24</v>
      </c>
      <c r="D26" s="1" t="s">
        <v>63</v>
      </c>
      <c r="F26" s="1">
        <v>30</v>
      </c>
      <c r="H26" s="5">
        <v>5030.6400000000003</v>
      </c>
      <c r="I26" s="5">
        <f t="shared" ref="I26:I51" si="147">P26*2</f>
        <v>10061.280000000001</v>
      </c>
      <c r="J26" s="5">
        <f t="shared" ref="J26" si="148">I26*0.8</f>
        <v>8049.0240000000013</v>
      </c>
      <c r="K26" s="5">
        <f t="shared" ref="K26:K51" si="149">I26*1.1</f>
        <v>11067.408000000001</v>
      </c>
      <c r="L26" s="5">
        <f t="shared" ref="L26:L51" si="150">I26*1.4</f>
        <v>14085.791999999999</v>
      </c>
      <c r="M26" s="5">
        <f t="shared" ref="M26:M51" si="151">I26*1.7</f>
        <v>17104.175999999999</v>
      </c>
      <c r="N26" s="5">
        <f t="shared" ref="N26:N51" si="152">I26*0.1</f>
        <v>1006.1280000000002</v>
      </c>
      <c r="O26" s="5">
        <f t="shared" ref="O26:O51" si="153">I26*0.05</f>
        <v>503.06400000000008</v>
      </c>
      <c r="P26" s="5">
        <v>5030.6400000000003</v>
      </c>
      <c r="Q26" s="1" t="s">
        <v>96</v>
      </c>
      <c r="R26" s="1" t="s">
        <v>96</v>
      </c>
      <c r="T26" s="1" t="s">
        <v>134</v>
      </c>
    </row>
    <row r="27" spans="1:20" ht="13" x14ac:dyDescent="0.2">
      <c r="A27" s="1" t="s">
        <v>121</v>
      </c>
      <c r="B27" s="1" t="s">
        <v>93</v>
      </c>
      <c r="C27" s="1" t="s">
        <v>93</v>
      </c>
      <c r="D27" s="1" t="s">
        <v>64</v>
      </c>
      <c r="F27" s="1">
        <v>30</v>
      </c>
      <c r="H27" s="5">
        <v>0</v>
      </c>
      <c r="I27" s="5">
        <f t="shared" ref="I27:I51" si="154">P27*0.5</f>
        <v>0</v>
      </c>
      <c r="J27" s="5">
        <f t="shared" ref="J27" si="155">I27*0.3</f>
        <v>0</v>
      </c>
      <c r="K27" s="5">
        <f t="shared" ref="K27:K51" si="156">I27*1.2</f>
        <v>0</v>
      </c>
      <c r="L27" s="5">
        <f t="shared" ref="L27:L51" si="157">I27*1.5</f>
        <v>0</v>
      </c>
      <c r="M27" s="5">
        <f t="shared" ref="M27:M51" si="158">I27*1.9</f>
        <v>0</v>
      </c>
      <c r="N27" s="5">
        <f t="shared" ref="N27:N51" si="159">I27*0.2</f>
        <v>0</v>
      </c>
      <c r="O27" s="5">
        <f t="shared" ref="O27:O51" si="160">I27*1.3</f>
        <v>0</v>
      </c>
      <c r="P27" s="5">
        <v>0</v>
      </c>
      <c r="Q27" s="1" t="s">
        <v>96</v>
      </c>
      <c r="R27" s="1" t="s">
        <v>96</v>
      </c>
      <c r="T27" s="1" t="s">
        <v>97</v>
      </c>
    </row>
    <row r="28" spans="1:20" ht="13" x14ac:dyDescent="0.2">
      <c r="A28" s="1" t="s">
        <v>121</v>
      </c>
      <c r="B28" s="1" t="s">
        <v>25</v>
      </c>
      <c r="C28" s="1" t="s">
        <v>25</v>
      </c>
      <c r="D28" s="1" t="s">
        <v>118</v>
      </c>
      <c r="F28" s="1">
        <v>30</v>
      </c>
      <c r="H28" s="5">
        <v>6325</v>
      </c>
      <c r="I28" s="5">
        <f t="shared" ref="I28:I51" si="161">P28</f>
        <v>6325</v>
      </c>
      <c r="J28" s="5">
        <f t="shared" ref="J28" si="162">I28*0</f>
        <v>0</v>
      </c>
      <c r="K28" s="5">
        <f t="shared" ref="K28:K51" si="163">I28*1.3</f>
        <v>8222.5</v>
      </c>
      <c r="L28" s="5">
        <f t="shared" ref="L28:L51" si="164">I28*1.6</f>
        <v>10120</v>
      </c>
      <c r="M28" s="5">
        <f t="shared" ref="M28:M51" si="165">I28*0.2</f>
        <v>1265</v>
      </c>
      <c r="N28" s="5">
        <f t="shared" ref="N28:N51" si="166">I28*0.5</f>
        <v>3162.5</v>
      </c>
      <c r="O28" s="5">
        <f t="shared" ref="O28:O51" si="167">I28*1.76</f>
        <v>11132</v>
      </c>
      <c r="P28" s="5">
        <v>6325</v>
      </c>
      <c r="Q28" s="1" t="s">
        <v>96</v>
      </c>
      <c r="R28" s="1" t="s">
        <v>96</v>
      </c>
      <c r="S28" s="8">
        <v>43752</v>
      </c>
      <c r="T28" s="1" t="s">
        <v>104</v>
      </c>
    </row>
    <row r="29" spans="1:20" ht="13" x14ac:dyDescent="0.2">
      <c r="A29" s="1" t="s">
        <v>121</v>
      </c>
      <c r="B29" s="1" t="s">
        <v>26</v>
      </c>
      <c r="C29" s="1" t="s">
        <v>26</v>
      </c>
      <c r="D29" s="1" t="s">
        <v>65</v>
      </c>
      <c r="F29" s="1">
        <v>30</v>
      </c>
      <c r="H29" s="5">
        <v>24150</v>
      </c>
      <c r="I29" s="5">
        <f t="shared" ref="I29:I51" si="168">P29*2</f>
        <v>48300</v>
      </c>
      <c r="J29" s="5">
        <f t="shared" ref="J29" si="169">I29*0.8</f>
        <v>38640</v>
      </c>
      <c r="K29" s="5">
        <f t="shared" ref="K29:K51" si="170">I29*1.1</f>
        <v>53130.000000000007</v>
      </c>
      <c r="L29" s="5">
        <f t="shared" ref="L29:L51" si="171">I29*1.4</f>
        <v>67620</v>
      </c>
      <c r="M29" s="5">
        <f t="shared" ref="M29:M51" si="172">I29*1.7</f>
        <v>82110</v>
      </c>
      <c r="N29" s="5">
        <f t="shared" ref="N29:N51" si="173">I29*0.1</f>
        <v>4830</v>
      </c>
      <c r="O29" s="5">
        <f t="shared" ref="O29:O51" si="174">I29*0.05</f>
        <v>2415</v>
      </c>
      <c r="P29" s="5">
        <v>24150</v>
      </c>
      <c r="Q29" s="1" t="s">
        <v>96</v>
      </c>
      <c r="R29" s="1" t="s">
        <v>96</v>
      </c>
      <c r="T29" s="1" t="s">
        <v>99</v>
      </c>
    </row>
    <row r="30" spans="1:20" ht="13" x14ac:dyDescent="0.2">
      <c r="A30" s="1" t="s">
        <v>121</v>
      </c>
      <c r="B30" s="1" t="s">
        <v>27</v>
      </c>
      <c r="C30" s="1" t="s">
        <v>27</v>
      </c>
      <c r="D30" s="1" t="s">
        <v>66</v>
      </c>
      <c r="F30" s="1">
        <v>0</v>
      </c>
      <c r="H30" s="5">
        <v>37986.800000000003</v>
      </c>
      <c r="I30" s="5">
        <f t="shared" ref="I30:I51" si="175">P30*0.5</f>
        <v>18993.400000000001</v>
      </c>
      <c r="J30" s="5">
        <f t="shared" ref="J30" si="176">I30*0.3</f>
        <v>5698.02</v>
      </c>
      <c r="K30" s="5">
        <f t="shared" ref="K30:K51" si="177">I30*1.2</f>
        <v>22792.080000000002</v>
      </c>
      <c r="L30" s="5">
        <f t="shared" ref="L30:L51" si="178">I30*1.5</f>
        <v>28490.100000000002</v>
      </c>
      <c r="M30" s="5">
        <f t="shared" ref="M30:M51" si="179">I30*1.9</f>
        <v>36087.46</v>
      </c>
      <c r="N30" s="5">
        <f t="shared" ref="N30:N51" si="180">I30*0.2</f>
        <v>3798.6800000000003</v>
      </c>
      <c r="O30" s="5">
        <f t="shared" ref="O30:O51" si="181">I30*1.3</f>
        <v>24691.420000000002</v>
      </c>
      <c r="P30" s="5">
        <v>37986.800000000003</v>
      </c>
      <c r="Q30" s="1" t="s">
        <v>102</v>
      </c>
      <c r="R30" s="1" t="s">
        <v>102</v>
      </c>
      <c r="S30" s="8">
        <v>42844</v>
      </c>
      <c r="T30" s="1" t="s">
        <v>97</v>
      </c>
    </row>
    <row r="31" spans="1:20" ht="13" x14ac:dyDescent="0.2">
      <c r="A31" s="1" t="s">
        <v>121</v>
      </c>
      <c r="B31" s="1" t="s">
        <v>28</v>
      </c>
      <c r="C31" s="1" t="s">
        <v>28</v>
      </c>
      <c r="D31" s="1" t="s">
        <v>92</v>
      </c>
      <c r="F31" s="1">
        <v>0</v>
      </c>
      <c r="H31" s="5">
        <v>6963.41</v>
      </c>
      <c r="I31" s="5">
        <f t="shared" ref="I31:I51" si="182">P31</f>
        <v>6963.41</v>
      </c>
      <c r="J31" s="5">
        <f t="shared" ref="J31" si="183">I31*0</f>
        <v>0</v>
      </c>
      <c r="K31" s="5">
        <f t="shared" ref="K31:K51" si="184">I31*1.3</f>
        <v>9052.4330000000009</v>
      </c>
      <c r="L31" s="5">
        <f t="shared" ref="L31:L51" si="185">I31*1.6</f>
        <v>11141.456</v>
      </c>
      <c r="M31" s="5">
        <f t="shared" ref="M31:M51" si="186">I31*0.2</f>
        <v>1392.682</v>
      </c>
      <c r="N31" s="5">
        <f t="shared" ref="N31:N51" si="187">I31*0.5</f>
        <v>3481.7049999999999</v>
      </c>
      <c r="O31" s="5">
        <f t="shared" ref="O31:O51" si="188">I31*1.76</f>
        <v>12255.6016</v>
      </c>
      <c r="P31" s="5">
        <v>6963.41</v>
      </c>
      <c r="Q31" s="1" t="s">
        <v>107</v>
      </c>
      <c r="R31" s="1" t="s">
        <v>107</v>
      </c>
      <c r="T31" s="1" t="s">
        <v>134</v>
      </c>
    </row>
    <row r="32" spans="1:20" ht="13" x14ac:dyDescent="0.2">
      <c r="A32" s="1" t="s">
        <v>121</v>
      </c>
      <c r="B32" s="1" t="s">
        <v>29</v>
      </c>
      <c r="C32" s="1" t="s">
        <v>29</v>
      </c>
      <c r="D32" s="1" t="s">
        <v>68</v>
      </c>
      <c r="F32" s="1">
        <v>0</v>
      </c>
      <c r="H32" s="5">
        <v>6863.01</v>
      </c>
      <c r="I32" s="5">
        <f t="shared" ref="I32:I51" si="189">P32*2</f>
        <v>13726.02</v>
      </c>
      <c r="J32" s="5">
        <f t="shared" ref="J32" si="190">I32*0.8</f>
        <v>10980.816000000001</v>
      </c>
      <c r="K32" s="5">
        <f t="shared" ref="K32:K51" si="191">I32*1.1</f>
        <v>15098.622000000001</v>
      </c>
      <c r="L32" s="5">
        <f t="shared" ref="L32:L51" si="192">I32*1.4</f>
        <v>19216.428</v>
      </c>
      <c r="M32" s="5">
        <f t="shared" ref="M32:M51" si="193">I32*1.7</f>
        <v>23334.234</v>
      </c>
      <c r="N32" s="5">
        <f t="shared" ref="N32:N51" si="194">I32*0.1</f>
        <v>1372.6020000000001</v>
      </c>
      <c r="O32" s="5">
        <f t="shared" ref="O32:O51" si="195">I32*0.05</f>
        <v>686.30100000000004</v>
      </c>
      <c r="P32" s="5">
        <v>6863.01</v>
      </c>
      <c r="Q32" s="1" t="s">
        <v>102</v>
      </c>
      <c r="R32" s="1" t="s">
        <v>102</v>
      </c>
      <c r="T32" s="1" t="s">
        <v>97</v>
      </c>
    </row>
    <row r="33" spans="1:20" ht="13" x14ac:dyDescent="0.2">
      <c r="A33" s="1" t="s">
        <v>121</v>
      </c>
      <c r="B33" s="1" t="s">
        <v>30</v>
      </c>
      <c r="C33" s="1" t="s">
        <v>30</v>
      </c>
      <c r="D33" s="1" t="s">
        <v>119</v>
      </c>
      <c r="F33" s="1">
        <v>30</v>
      </c>
      <c r="H33" s="5">
        <v>0</v>
      </c>
      <c r="I33" s="5">
        <f t="shared" ref="I33:I51" si="196">P33*0.5</f>
        <v>0</v>
      </c>
      <c r="J33" s="5">
        <f t="shared" ref="J33" si="197">I33*0.3</f>
        <v>0</v>
      </c>
      <c r="K33" s="5">
        <f t="shared" ref="K33:K51" si="198">I33*1.2</f>
        <v>0</v>
      </c>
      <c r="L33" s="5">
        <f t="shared" ref="L33:L51" si="199">I33*1.5</f>
        <v>0</v>
      </c>
      <c r="M33" s="5">
        <f t="shared" ref="M33:M51" si="200">I33*1.9</f>
        <v>0</v>
      </c>
      <c r="N33" s="5">
        <f t="shared" ref="N33:N51" si="201">I33*0.2</f>
        <v>0</v>
      </c>
      <c r="O33" s="5">
        <f t="shared" ref="O33:O51" si="202">I33*1.3</f>
        <v>0</v>
      </c>
      <c r="P33" s="5">
        <v>0</v>
      </c>
      <c r="Q33" s="1" t="s">
        <v>96</v>
      </c>
      <c r="R33" s="1" t="s">
        <v>96</v>
      </c>
      <c r="T33" s="1" t="s">
        <v>97</v>
      </c>
    </row>
    <row r="34" spans="1:20" ht="13" x14ac:dyDescent="0.2">
      <c r="A34" s="1" t="s">
        <v>121</v>
      </c>
      <c r="B34" s="1" t="s">
        <v>31</v>
      </c>
      <c r="C34" s="1" t="s">
        <v>31</v>
      </c>
      <c r="D34" s="1" t="s">
        <v>75</v>
      </c>
      <c r="F34" s="1">
        <v>30</v>
      </c>
      <c r="H34" s="5">
        <v>6367.36</v>
      </c>
      <c r="I34" s="5">
        <f t="shared" ref="I34:I51" si="203">P34</f>
        <v>6367.36</v>
      </c>
      <c r="J34" s="5">
        <f t="shared" ref="J34" si="204">I34*0</f>
        <v>0</v>
      </c>
      <c r="K34" s="5">
        <f t="shared" ref="K34:K51" si="205">I34*1.3</f>
        <v>8277.5679999999993</v>
      </c>
      <c r="L34" s="5">
        <f t="shared" ref="L34:L51" si="206">I34*1.6</f>
        <v>10187.776</v>
      </c>
      <c r="M34" s="5">
        <f t="shared" ref="M34:M51" si="207">I34*0.2</f>
        <v>1273.472</v>
      </c>
      <c r="N34" s="5">
        <f t="shared" ref="N34:N51" si="208">I34*0.5</f>
        <v>3183.68</v>
      </c>
      <c r="O34" s="5">
        <f t="shared" ref="O34:O51" si="209">I34*1.76</f>
        <v>11206.553599999999</v>
      </c>
      <c r="P34" s="5">
        <v>6367.36</v>
      </c>
      <c r="Q34" s="1" t="s">
        <v>96</v>
      </c>
      <c r="R34" s="1" t="s">
        <v>96</v>
      </c>
      <c r="S34" s="8">
        <v>42857</v>
      </c>
      <c r="T34" s="1" t="s">
        <v>97</v>
      </c>
    </row>
    <row r="35" spans="1:20" ht="13" x14ac:dyDescent="0.2">
      <c r="A35" s="1" t="s">
        <v>121</v>
      </c>
      <c r="B35" s="1" t="s">
        <v>32</v>
      </c>
      <c r="C35" s="1" t="s">
        <v>32</v>
      </c>
      <c r="D35" s="1" t="s">
        <v>76</v>
      </c>
      <c r="F35" s="1">
        <v>0</v>
      </c>
      <c r="H35" s="5">
        <v>5116.7</v>
      </c>
      <c r="I35" s="5">
        <f t="shared" ref="I35:I51" si="210">P35*2</f>
        <v>10233.4</v>
      </c>
      <c r="J35" s="5">
        <f t="shared" ref="J35" si="211">I35*0.8</f>
        <v>8186.72</v>
      </c>
      <c r="K35" s="5">
        <f t="shared" ref="K35:K51" si="212">I35*1.1</f>
        <v>11256.74</v>
      </c>
      <c r="L35" s="5">
        <f t="shared" ref="L35:L51" si="213">I35*1.4</f>
        <v>14326.759999999998</v>
      </c>
      <c r="M35" s="5">
        <f t="shared" ref="M35:M51" si="214">I35*1.7</f>
        <v>17396.78</v>
      </c>
      <c r="N35" s="5">
        <f t="shared" ref="N35:N51" si="215">I35*0.1</f>
        <v>1023.34</v>
      </c>
      <c r="O35" s="5">
        <f t="shared" ref="O35:O51" si="216">I35*0.05</f>
        <v>511.67</v>
      </c>
      <c r="P35" s="5">
        <v>5116.7</v>
      </c>
      <c r="Q35" s="1" t="s">
        <v>102</v>
      </c>
      <c r="R35" s="1" t="s">
        <v>102</v>
      </c>
      <c r="S35" s="8">
        <v>43447</v>
      </c>
      <c r="T35" s="1" t="s">
        <v>97</v>
      </c>
    </row>
    <row r="36" spans="1:20" ht="13" x14ac:dyDescent="0.2">
      <c r="A36" s="1" t="s">
        <v>121</v>
      </c>
      <c r="B36" s="1" t="s">
        <v>33</v>
      </c>
      <c r="C36" s="1" t="s">
        <v>33</v>
      </c>
      <c r="D36" s="1" t="s">
        <v>79</v>
      </c>
      <c r="F36" s="1">
        <v>7</v>
      </c>
      <c r="H36" s="5">
        <v>4743.3100000000004</v>
      </c>
      <c r="I36" s="5">
        <f t="shared" ref="I36:I51" si="217">P36*0.5</f>
        <v>2371.6550000000002</v>
      </c>
      <c r="J36" s="5">
        <f t="shared" ref="J36" si="218">I36*0.3</f>
        <v>711.49650000000008</v>
      </c>
      <c r="K36" s="5">
        <f t="shared" ref="K36:K51" si="219">I36*1.2</f>
        <v>2845.9860000000003</v>
      </c>
      <c r="L36" s="5">
        <f t="shared" ref="L36:L51" si="220">I36*1.5</f>
        <v>3557.4825000000001</v>
      </c>
      <c r="M36" s="5">
        <f t="shared" ref="M36:M51" si="221">I36*1.9</f>
        <v>4506.1445000000003</v>
      </c>
      <c r="N36" s="5">
        <f t="shared" ref="N36:N51" si="222">I36*0.2</f>
        <v>474.33100000000007</v>
      </c>
      <c r="O36" s="5">
        <f t="shared" ref="O36:O51" si="223">I36*1.3</f>
        <v>3083.1515000000004</v>
      </c>
      <c r="P36" s="5">
        <v>4743.3100000000004</v>
      </c>
      <c r="Q36" s="1" t="s">
        <v>98</v>
      </c>
      <c r="R36" s="1" t="s">
        <v>98</v>
      </c>
      <c r="S36" s="8">
        <v>43383</v>
      </c>
      <c r="T36" s="1" t="s">
        <v>97</v>
      </c>
    </row>
    <row r="37" spans="1:20" ht="13" x14ac:dyDescent="0.2">
      <c r="A37" s="1" t="s">
        <v>121</v>
      </c>
      <c r="B37" s="1" t="s">
        <v>34</v>
      </c>
      <c r="C37" s="1" t="s">
        <v>34</v>
      </c>
      <c r="D37" s="1" t="s">
        <v>78</v>
      </c>
      <c r="F37" s="1">
        <v>0</v>
      </c>
      <c r="H37" s="5">
        <v>193540.4</v>
      </c>
      <c r="I37" s="5">
        <f t="shared" ref="I37:I51" si="224">P37</f>
        <v>193540.4</v>
      </c>
      <c r="J37" s="5">
        <f t="shared" ref="J37" si="225">I37*0</f>
        <v>0</v>
      </c>
      <c r="K37" s="5">
        <f t="shared" ref="K37:K51" si="226">I37*1.3</f>
        <v>251602.52</v>
      </c>
      <c r="L37" s="5">
        <f t="shared" ref="L37:L51" si="227">I37*1.6</f>
        <v>309664.64000000001</v>
      </c>
      <c r="M37" s="5">
        <f t="shared" ref="M37:M51" si="228">I37*0.2</f>
        <v>38708.080000000002</v>
      </c>
      <c r="N37" s="5">
        <f t="shared" ref="N37:N51" si="229">I37*0.5</f>
        <v>96770.2</v>
      </c>
      <c r="O37" s="5">
        <f t="shared" ref="O37:O51" si="230">I37*1.76</f>
        <v>340631.10399999999</v>
      </c>
      <c r="P37" s="5">
        <v>193540.4</v>
      </c>
      <c r="Q37" s="1" t="s">
        <v>101</v>
      </c>
      <c r="R37" s="1">
        <v>0</v>
      </c>
      <c r="T37" s="1" t="s">
        <v>134</v>
      </c>
    </row>
    <row r="38" spans="1:20" ht="13" x14ac:dyDescent="0.2">
      <c r="A38" s="1" t="s">
        <v>121</v>
      </c>
      <c r="B38" s="1" t="s">
        <v>35</v>
      </c>
      <c r="C38" s="1" t="s">
        <v>35</v>
      </c>
      <c r="D38" s="1" t="s">
        <v>80</v>
      </c>
      <c r="E38" s="2"/>
      <c r="F38" s="1">
        <v>30</v>
      </c>
      <c r="H38" s="5">
        <v>6325</v>
      </c>
      <c r="I38" s="5">
        <f t="shared" ref="I38:I51" si="231">P38*2</f>
        <v>12650</v>
      </c>
      <c r="J38" s="5">
        <f t="shared" ref="J38" si="232">I38*0.8</f>
        <v>10120</v>
      </c>
      <c r="K38" s="5">
        <f t="shared" ref="K38:K51" si="233">I38*1.1</f>
        <v>13915.000000000002</v>
      </c>
      <c r="L38" s="5">
        <f t="shared" ref="L38:L51" si="234">I38*1.4</f>
        <v>17710</v>
      </c>
      <c r="M38" s="5">
        <f t="shared" ref="M38:M51" si="235">I38*1.7</f>
        <v>21505</v>
      </c>
      <c r="N38" s="5">
        <f t="shared" ref="N38:N51" si="236">I38*0.1</f>
        <v>1265</v>
      </c>
      <c r="O38" s="5">
        <f t="shared" ref="O38:O51" si="237">I38*0.05</f>
        <v>632.5</v>
      </c>
      <c r="P38" s="5">
        <v>6325</v>
      </c>
      <c r="Q38" s="1" t="s">
        <v>96</v>
      </c>
      <c r="R38" s="1" t="s">
        <v>96</v>
      </c>
      <c r="T38" s="1" t="s">
        <v>134</v>
      </c>
    </row>
    <row r="39" spans="1:20" ht="13" x14ac:dyDescent="0.2">
      <c r="A39" s="1" t="s">
        <v>121</v>
      </c>
      <c r="B39" s="1" t="s">
        <v>36</v>
      </c>
      <c r="C39" s="1" t="s">
        <v>36</v>
      </c>
      <c r="D39" s="1" t="s">
        <v>82</v>
      </c>
      <c r="E39" s="2"/>
      <c r="H39" s="5">
        <v>30395.82</v>
      </c>
      <c r="I39" s="5">
        <f t="shared" ref="I39:I51" si="238">P39*0.5</f>
        <v>15197.91</v>
      </c>
      <c r="J39" s="5">
        <f t="shared" ref="J39" si="239">I39*0.3</f>
        <v>4559.3729999999996</v>
      </c>
      <c r="K39" s="5">
        <f t="shared" ref="K39:K51" si="240">I39*1.2</f>
        <v>18237.491999999998</v>
      </c>
      <c r="L39" s="5">
        <f t="shared" ref="L39:L51" si="241">I39*1.5</f>
        <v>22796.864999999998</v>
      </c>
      <c r="M39" s="5">
        <f t="shared" ref="M39:M51" si="242">I39*1.9</f>
        <v>28876.028999999999</v>
      </c>
      <c r="N39" s="5">
        <f t="shared" ref="N39:N51" si="243">I39*0.2</f>
        <v>3039.5820000000003</v>
      </c>
      <c r="O39" s="5">
        <f t="shared" ref="O39:O51" si="244">I39*1.3</f>
        <v>19757.282999999999</v>
      </c>
      <c r="P39" s="5">
        <v>30395.82</v>
      </c>
      <c r="Q39" s="1" t="s">
        <v>95</v>
      </c>
      <c r="T39" s="1" t="s">
        <v>134</v>
      </c>
    </row>
    <row r="40" spans="1:20" ht="13" x14ac:dyDescent="0.2">
      <c r="A40" s="1" t="s">
        <v>121</v>
      </c>
      <c r="B40" s="1" t="s">
        <v>37</v>
      </c>
      <c r="C40" s="1" t="s">
        <v>37</v>
      </c>
      <c r="D40" s="1" t="s">
        <v>60</v>
      </c>
      <c r="F40" s="1">
        <v>7</v>
      </c>
      <c r="H40" s="5">
        <v>0</v>
      </c>
      <c r="I40" s="5">
        <f t="shared" ref="I40:I51" si="245">P40</f>
        <v>0</v>
      </c>
      <c r="J40" s="5">
        <f t="shared" ref="J40" si="246">I40*0</f>
        <v>0</v>
      </c>
      <c r="K40" s="5">
        <f t="shared" ref="K40:K51" si="247">I40*1.3</f>
        <v>0</v>
      </c>
      <c r="L40" s="5">
        <f t="shared" ref="L40:L51" si="248">I40*1.6</f>
        <v>0</v>
      </c>
      <c r="M40" s="5">
        <f t="shared" ref="M40:M51" si="249">I40*0.2</f>
        <v>0</v>
      </c>
      <c r="N40" s="5">
        <f t="shared" ref="N40:N51" si="250">I40*0.5</f>
        <v>0</v>
      </c>
      <c r="O40" s="5">
        <f t="shared" ref="O40:O51" si="251">I40*1.76</f>
        <v>0</v>
      </c>
      <c r="P40" s="5">
        <v>0</v>
      </c>
      <c r="Q40" s="1" t="s">
        <v>98</v>
      </c>
      <c r="R40" s="1" t="s">
        <v>98</v>
      </c>
      <c r="T40" s="1" t="s">
        <v>134</v>
      </c>
    </row>
    <row r="41" spans="1:20" ht="13" x14ac:dyDescent="0.2">
      <c r="A41" s="1" t="s">
        <v>121</v>
      </c>
      <c r="B41" s="1" t="s">
        <v>38</v>
      </c>
      <c r="C41" s="1" t="s">
        <v>38</v>
      </c>
      <c r="D41" s="1" t="s">
        <v>84</v>
      </c>
      <c r="F41" s="1">
        <v>30</v>
      </c>
      <c r="H41" s="5">
        <v>8301.2099999999991</v>
      </c>
      <c r="I41" s="5">
        <f t="shared" ref="I41:I51" si="252">P41*2</f>
        <v>16602.419999999998</v>
      </c>
      <c r="J41" s="5">
        <f t="shared" ref="J41" si="253">I41*0.8</f>
        <v>13281.936</v>
      </c>
      <c r="K41" s="5">
        <f t="shared" ref="K41:K51" si="254">I41*1.1</f>
        <v>18262.662</v>
      </c>
      <c r="L41" s="5">
        <f t="shared" ref="L41:L51" si="255">I41*1.4</f>
        <v>23243.387999999995</v>
      </c>
      <c r="M41" s="5">
        <f t="shared" ref="M41:M51" si="256">I41*1.7</f>
        <v>28224.113999999998</v>
      </c>
      <c r="N41" s="5">
        <f t="shared" ref="N41:N51" si="257">I41*0.1</f>
        <v>1660.242</v>
      </c>
      <c r="O41" s="5">
        <f t="shared" ref="O41:O51" si="258">I41*0.05</f>
        <v>830.12099999999998</v>
      </c>
      <c r="P41" s="5">
        <v>8301.2099999999991</v>
      </c>
      <c r="Q41" s="1" t="s">
        <v>96</v>
      </c>
      <c r="R41" s="1" t="s">
        <v>96</v>
      </c>
      <c r="T41" s="1" t="s">
        <v>134</v>
      </c>
    </row>
    <row r="42" spans="1:20" ht="13" x14ac:dyDescent="0.2">
      <c r="A42" s="1" t="s">
        <v>121</v>
      </c>
      <c r="B42" s="1" t="s">
        <v>39</v>
      </c>
      <c r="C42" s="1" t="s">
        <v>39</v>
      </c>
      <c r="D42" s="1" t="s">
        <v>88</v>
      </c>
      <c r="F42" s="1">
        <v>30</v>
      </c>
      <c r="H42" s="5">
        <v>40919.9</v>
      </c>
      <c r="I42" s="5">
        <f t="shared" ref="I42:I51" si="259">P42*0.5</f>
        <v>20459.95</v>
      </c>
      <c r="J42" s="5">
        <f t="shared" ref="J42" si="260">I42*0.3</f>
        <v>6137.9849999999997</v>
      </c>
      <c r="K42" s="5">
        <f t="shared" ref="K42:K51" si="261">I42*1.2</f>
        <v>24551.94</v>
      </c>
      <c r="L42" s="5">
        <f t="shared" ref="L42:L51" si="262">I42*1.5</f>
        <v>30689.925000000003</v>
      </c>
      <c r="M42" s="5">
        <f t="shared" ref="M42:M51" si="263">I42*1.9</f>
        <v>38873.904999999999</v>
      </c>
      <c r="N42" s="5">
        <f t="shared" ref="N42:N51" si="264">I42*0.2</f>
        <v>4091.9900000000002</v>
      </c>
      <c r="O42" s="5">
        <f t="shared" ref="O42:O51" si="265">I42*1.3</f>
        <v>26597.935000000001</v>
      </c>
      <c r="P42" s="5">
        <v>40919.9</v>
      </c>
      <c r="Q42" s="1" t="s">
        <v>96</v>
      </c>
      <c r="R42" s="1" t="s">
        <v>96</v>
      </c>
      <c r="T42" s="1" t="s">
        <v>99</v>
      </c>
    </row>
    <row r="43" spans="1:20" ht="13" x14ac:dyDescent="0.2">
      <c r="A43" s="1" t="s">
        <v>121</v>
      </c>
      <c r="B43" s="1" t="s">
        <v>40</v>
      </c>
      <c r="C43" s="1" t="s">
        <v>40</v>
      </c>
      <c r="D43" s="1" t="s">
        <v>117</v>
      </c>
      <c r="F43" s="1">
        <v>30</v>
      </c>
      <c r="H43" s="5">
        <v>0</v>
      </c>
      <c r="I43" s="5">
        <f t="shared" ref="I43:I51" si="266">P43</f>
        <v>0</v>
      </c>
      <c r="J43" s="5">
        <f t="shared" ref="J43" si="267">I43*0</f>
        <v>0</v>
      </c>
      <c r="K43" s="5">
        <f t="shared" ref="K43:K51" si="268">I43*1.3</f>
        <v>0</v>
      </c>
      <c r="L43" s="5">
        <f t="shared" ref="L43:L51" si="269">I43*1.6</f>
        <v>0</v>
      </c>
      <c r="M43" s="5">
        <f t="shared" ref="M43:M51" si="270">I43*0.2</f>
        <v>0</v>
      </c>
      <c r="N43" s="5">
        <f t="shared" ref="N43:N51" si="271">I43*0.5</f>
        <v>0</v>
      </c>
      <c r="O43" s="5">
        <f t="shared" ref="O43:O51" si="272">I43*1.76</f>
        <v>0</v>
      </c>
      <c r="P43" s="5">
        <v>0</v>
      </c>
      <c r="Q43" s="1" t="s">
        <v>96</v>
      </c>
      <c r="R43" s="1" t="s">
        <v>96</v>
      </c>
      <c r="S43" s="8">
        <v>43080</v>
      </c>
      <c r="T43" s="1" t="s">
        <v>106</v>
      </c>
    </row>
    <row r="44" spans="1:20" ht="13" x14ac:dyDescent="0.2">
      <c r="A44" s="1" t="s">
        <v>121</v>
      </c>
      <c r="B44" s="1" t="s">
        <v>41</v>
      </c>
      <c r="C44" s="1" t="s">
        <v>41</v>
      </c>
      <c r="D44" s="1" t="s">
        <v>90</v>
      </c>
      <c r="F44" s="1">
        <v>30</v>
      </c>
      <c r="H44" s="5">
        <v>7116</v>
      </c>
      <c r="I44" s="5">
        <f t="shared" ref="I44:I51" si="273">P44*2</f>
        <v>14232</v>
      </c>
      <c r="J44" s="5">
        <f t="shared" ref="J44" si="274">I44*0.8</f>
        <v>11385.6</v>
      </c>
      <c r="K44" s="5">
        <f t="shared" ref="K44:K51" si="275">I44*1.1</f>
        <v>15655.2</v>
      </c>
      <c r="L44" s="5">
        <f t="shared" ref="L44:L51" si="276">I44*1.4</f>
        <v>19924.8</v>
      </c>
      <c r="M44" s="5">
        <f t="shared" ref="M44:M51" si="277">I44*1.7</f>
        <v>24194.399999999998</v>
      </c>
      <c r="N44" s="5">
        <f t="shared" ref="N44:N51" si="278">I44*0.1</f>
        <v>1423.2</v>
      </c>
      <c r="O44" s="5">
        <f t="shared" ref="O44:O51" si="279">I44*0.05</f>
        <v>711.6</v>
      </c>
      <c r="P44" s="5">
        <v>7116</v>
      </c>
      <c r="Q44" s="1" t="s">
        <v>96</v>
      </c>
      <c r="R44" s="1" t="s">
        <v>96</v>
      </c>
      <c r="S44" s="8">
        <v>42877</v>
      </c>
      <c r="T44" s="3" t="s">
        <v>105</v>
      </c>
    </row>
    <row r="45" spans="1:20" ht="13" x14ac:dyDescent="0.2">
      <c r="A45" s="1" t="s">
        <v>121</v>
      </c>
      <c r="B45" s="1" t="s">
        <v>42</v>
      </c>
      <c r="C45" s="1" t="s">
        <v>42</v>
      </c>
      <c r="D45" s="1" t="s">
        <v>85</v>
      </c>
      <c r="F45" s="1">
        <v>0</v>
      </c>
      <c r="H45" s="5">
        <v>6469.35</v>
      </c>
      <c r="I45" s="5">
        <f t="shared" ref="I45:I51" si="280">P45*0.5</f>
        <v>3234.6750000000002</v>
      </c>
      <c r="J45" s="5">
        <f t="shared" ref="J45" si="281">I45*0.3</f>
        <v>970.40250000000003</v>
      </c>
      <c r="K45" s="5">
        <f t="shared" ref="K45:K51" si="282">I45*1.2</f>
        <v>3881.61</v>
      </c>
      <c r="L45" s="5">
        <f t="shared" ref="L45:L51" si="283">I45*1.5</f>
        <v>4852.0125000000007</v>
      </c>
      <c r="M45" s="5">
        <f t="shared" ref="M45:M51" si="284">I45*1.9</f>
        <v>6145.8824999999997</v>
      </c>
      <c r="N45" s="5">
        <f t="shared" ref="N45:N51" si="285">I45*0.2</f>
        <v>646.93500000000006</v>
      </c>
      <c r="O45" s="5">
        <f t="shared" ref="O45:O51" si="286">I45*1.3</f>
        <v>4205.0775000000003</v>
      </c>
      <c r="P45" s="5">
        <v>6469.35</v>
      </c>
      <c r="Q45" s="1" t="s">
        <v>102</v>
      </c>
      <c r="R45" s="1" t="s">
        <v>102</v>
      </c>
      <c r="T45" s="1" t="s">
        <v>99</v>
      </c>
    </row>
    <row r="46" spans="1:20" ht="13" x14ac:dyDescent="0.2">
      <c r="A46" s="1" t="s">
        <v>121</v>
      </c>
      <c r="B46" s="1" t="s">
        <v>43</v>
      </c>
      <c r="C46" s="1" t="s">
        <v>43</v>
      </c>
      <c r="D46" s="1" t="s">
        <v>72</v>
      </c>
      <c r="E46" s="2"/>
      <c r="F46" s="1">
        <v>0</v>
      </c>
      <c r="H46" s="5">
        <v>5227.2</v>
      </c>
      <c r="I46" s="5">
        <f t="shared" ref="I46:I51" si="287">P46</f>
        <v>5227.2</v>
      </c>
      <c r="J46" s="5">
        <f t="shared" ref="J46" si="288">I46*0</f>
        <v>0</v>
      </c>
      <c r="K46" s="5">
        <f t="shared" ref="K46:K51" si="289">I46*1.3</f>
        <v>6795.36</v>
      </c>
      <c r="L46" s="5">
        <f t="shared" ref="L46:L51" si="290">I46*1.6</f>
        <v>8363.52</v>
      </c>
      <c r="M46" s="5">
        <f t="shared" ref="M46:M51" si="291">I46*0.2</f>
        <v>1045.44</v>
      </c>
      <c r="N46" s="5">
        <f t="shared" ref="N46:N51" si="292">I46*0.5</f>
        <v>2613.6</v>
      </c>
      <c r="O46" s="5">
        <f t="shared" ref="O46:O51" si="293">I46*1.76</f>
        <v>9199.8719999999994</v>
      </c>
      <c r="P46" s="5">
        <v>5227.2</v>
      </c>
      <c r="Q46" s="1" t="s">
        <v>102</v>
      </c>
      <c r="R46" s="1" t="s">
        <v>102</v>
      </c>
      <c r="T46" s="1" t="s">
        <v>134</v>
      </c>
    </row>
    <row r="47" spans="1:20" ht="13" x14ac:dyDescent="0.2">
      <c r="A47" s="1" t="s">
        <v>121</v>
      </c>
      <c r="B47" s="1" t="s">
        <v>44</v>
      </c>
      <c r="C47" s="1" t="s">
        <v>44</v>
      </c>
      <c r="D47" s="1" t="s">
        <v>91</v>
      </c>
      <c r="H47" s="5">
        <v>9348</v>
      </c>
      <c r="I47" s="5">
        <f t="shared" ref="I47:I51" si="294">P47*2</f>
        <v>18696</v>
      </c>
      <c r="J47" s="5">
        <f t="shared" ref="J47" si="295">I47*0.8</f>
        <v>14956.800000000001</v>
      </c>
      <c r="K47" s="5">
        <f t="shared" ref="K47:K51" si="296">I47*1.1</f>
        <v>20565.600000000002</v>
      </c>
      <c r="L47" s="5">
        <f t="shared" ref="L47:L51" si="297">I47*1.4</f>
        <v>26174.399999999998</v>
      </c>
      <c r="M47" s="5">
        <f t="shared" ref="M47:M51" si="298">I47*1.7</f>
        <v>31783.200000000001</v>
      </c>
      <c r="N47" s="5">
        <f t="shared" ref="N47:N51" si="299">I47*0.1</f>
        <v>1869.6000000000001</v>
      </c>
      <c r="O47" s="5">
        <f t="shared" ref="O47:O51" si="300">I47*0.05</f>
        <v>934.80000000000007</v>
      </c>
      <c r="P47" s="5">
        <v>9348</v>
      </c>
      <c r="T47" s="1" t="s">
        <v>94</v>
      </c>
    </row>
    <row r="48" spans="1:20" ht="13" x14ac:dyDescent="0.2">
      <c r="A48" s="1" t="s">
        <v>121</v>
      </c>
      <c r="B48" s="1" t="s">
        <v>45</v>
      </c>
      <c r="C48" s="1" t="s">
        <v>45</v>
      </c>
      <c r="D48" s="1" t="s">
        <v>61</v>
      </c>
      <c r="E48" s="2"/>
      <c r="F48" s="1">
        <v>0</v>
      </c>
      <c r="H48" s="5">
        <v>8202</v>
      </c>
      <c r="I48" s="5">
        <f t="shared" ref="I48:I51" si="301">P48*0.5</f>
        <v>4101</v>
      </c>
      <c r="J48" s="5">
        <f t="shared" ref="J48" si="302">I48*0.3</f>
        <v>1230.3</v>
      </c>
      <c r="K48" s="5">
        <f t="shared" ref="K48:K51" si="303">I48*1.2</f>
        <v>4921.2</v>
      </c>
      <c r="L48" s="5">
        <f t="shared" ref="L48:L51" si="304">I48*1.5</f>
        <v>6151.5</v>
      </c>
      <c r="M48" s="5">
        <f t="shared" ref="M48:M51" si="305">I48*1.9</f>
        <v>7791.9</v>
      </c>
      <c r="N48" s="5">
        <f t="shared" ref="N48:N51" si="306">I48*0.2</f>
        <v>820.2</v>
      </c>
      <c r="O48" s="5">
        <f t="shared" ref="O48:O51" si="307">I48*1.3</f>
        <v>5331.3</v>
      </c>
      <c r="P48" s="5">
        <v>8202</v>
      </c>
      <c r="Q48" s="1" t="s">
        <v>102</v>
      </c>
      <c r="R48" s="1" t="s">
        <v>102</v>
      </c>
      <c r="T48" s="1" t="s">
        <v>97</v>
      </c>
    </row>
    <row r="49" spans="1:20" ht="13" x14ac:dyDescent="0.2">
      <c r="A49" s="1" t="s">
        <v>121</v>
      </c>
      <c r="B49" s="1" t="s">
        <v>46</v>
      </c>
      <c r="C49" s="1" t="s">
        <v>46</v>
      </c>
      <c r="D49" s="1" t="s">
        <v>83</v>
      </c>
      <c r="F49" s="1">
        <v>0</v>
      </c>
      <c r="H49" s="5">
        <v>8634.1</v>
      </c>
      <c r="I49" s="5">
        <f t="shared" ref="I49:I51" si="308">P49</f>
        <v>8634.1</v>
      </c>
      <c r="J49" s="5">
        <f t="shared" ref="J49" si="309">I49*0</f>
        <v>0</v>
      </c>
      <c r="K49" s="5">
        <f t="shared" ref="K49:K51" si="310">I49*1.3</f>
        <v>11224.330000000002</v>
      </c>
      <c r="L49" s="5">
        <f t="shared" ref="L49:L51" si="311">I49*1.6</f>
        <v>13814.560000000001</v>
      </c>
      <c r="M49" s="5">
        <f t="shared" ref="M49:M51" si="312">I49*0.2</f>
        <v>1726.8200000000002</v>
      </c>
      <c r="N49" s="5">
        <f t="shared" ref="N49:N51" si="313">I49*0.5</f>
        <v>4317.05</v>
      </c>
      <c r="O49" s="5">
        <f t="shared" ref="O49:O51" si="314">I49*1.76</f>
        <v>15196.016000000001</v>
      </c>
      <c r="P49" s="5">
        <v>8634.1</v>
      </c>
      <c r="Q49" s="1" t="s">
        <v>102</v>
      </c>
      <c r="R49" s="1" t="s">
        <v>102</v>
      </c>
      <c r="S49" s="8">
        <v>43071</v>
      </c>
      <c r="T49" s="1" t="s">
        <v>97</v>
      </c>
    </row>
    <row r="50" spans="1:20" ht="13" x14ac:dyDescent="0.2">
      <c r="A50" s="1" t="s">
        <v>121</v>
      </c>
      <c r="B50" s="1" t="s">
        <v>47</v>
      </c>
      <c r="C50" s="1" t="s">
        <v>47</v>
      </c>
      <c r="D50" s="1" t="s">
        <v>87</v>
      </c>
      <c r="F50" s="1">
        <v>7</v>
      </c>
      <c r="H50" s="5">
        <v>5131.25</v>
      </c>
      <c r="I50" s="5">
        <f t="shared" ref="I50:I51" si="315">P50*2</f>
        <v>10262.5</v>
      </c>
      <c r="J50" s="5">
        <f t="shared" ref="J50" si="316">I50*0.8</f>
        <v>8210</v>
      </c>
      <c r="K50" s="5">
        <f t="shared" ref="K50:K51" si="317">I50*1.1</f>
        <v>11288.750000000002</v>
      </c>
      <c r="L50" s="5">
        <f t="shared" ref="L50:L51" si="318">I50*1.4</f>
        <v>14367.499999999998</v>
      </c>
      <c r="M50" s="5">
        <f t="shared" ref="M50:M51" si="319">I50*1.7</f>
        <v>17446.25</v>
      </c>
      <c r="N50" s="5">
        <f t="shared" ref="N50:N51" si="320">I50*0.1</f>
        <v>1026.25</v>
      </c>
      <c r="O50" s="5">
        <f t="shared" ref="O50:O51" si="321">I50*0.05</f>
        <v>513.125</v>
      </c>
      <c r="P50" s="5">
        <v>5131.25</v>
      </c>
      <c r="Q50" s="1" t="s">
        <v>98</v>
      </c>
      <c r="R50" s="1" t="s">
        <v>98</v>
      </c>
      <c r="T50" s="1" t="s">
        <v>99</v>
      </c>
    </row>
    <row r="51" spans="1:20" ht="13" x14ac:dyDescent="0.2">
      <c r="A51" s="1" t="s">
        <v>121</v>
      </c>
      <c r="B51" s="1" t="s">
        <v>48</v>
      </c>
      <c r="C51" s="1" t="s">
        <v>48</v>
      </c>
      <c r="D51" s="1" t="s">
        <v>74</v>
      </c>
      <c r="F51" s="1">
        <v>0</v>
      </c>
      <c r="H51" s="5">
        <v>5495</v>
      </c>
      <c r="I51" s="5">
        <f t="shared" ref="I51" si="322">P51*0.5</f>
        <v>2747.5</v>
      </c>
      <c r="J51" s="5">
        <f t="shared" ref="J51" si="323">I51*0.3</f>
        <v>824.25</v>
      </c>
      <c r="K51" s="5">
        <f t="shared" ref="K51" si="324">I51*1.2</f>
        <v>3297</v>
      </c>
      <c r="L51" s="5">
        <f t="shared" ref="L51" si="325">I51*1.5</f>
        <v>4121.25</v>
      </c>
      <c r="M51" s="5">
        <f t="shared" ref="M51" si="326">I51*1.9</f>
        <v>5220.25</v>
      </c>
      <c r="N51" s="5">
        <f t="shared" ref="N51" si="327">I51*0.2</f>
        <v>549.5</v>
      </c>
      <c r="O51" s="5">
        <f t="shared" ref="O51" si="328">I51*1.3</f>
        <v>3571.75</v>
      </c>
      <c r="P51" s="5">
        <v>5495</v>
      </c>
      <c r="Q51" s="1" t="s">
        <v>102</v>
      </c>
      <c r="R51" s="1" t="s">
        <v>102</v>
      </c>
      <c r="S51" s="8">
        <v>43132</v>
      </c>
      <c r="T51" s="1" t="s">
        <v>134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2015-06-05T18:17:20Z</dcterms:created>
  <dcterms:modified xsi:type="dcterms:W3CDTF">2021-04-06T02:01:41Z</dcterms:modified>
</cp:coreProperties>
</file>