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pchau\Desktop\"/>
    </mc:Choice>
  </mc:AlternateContent>
  <xr:revisionPtr revIDLastSave="0" documentId="13_ncr:1_{210916A1-8A0A-4194-975F-D92CEDE8EB3A}" xr6:coauthVersionLast="44" xr6:coauthVersionMax="44" xr10:uidLastSave="{00000000-0000-0000-0000-000000000000}"/>
  <bookViews>
    <workbookView xWindow="7248" yWindow="96" windowWidth="15984" windowHeight="9084" firstSheet="7" activeTab="10" xr2:uid="{00000000-000D-0000-FFFF-FFFF00000000}"/>
  </bookViews>
  <sheets>
    <sheet name="Co2" sheetId="1" r:id="rId1"/>
    <sheet name="tempM" sheetId="3" r:id="rId2"/>
    <sheet name="Co2 vs Temp" sheetId="11" r:id="rId3"/>
    <sheet name="Co2 Decomposition" sheetId="6" r:id="rId4"/>
    <sheet name="Log Co2" sheetId="7" r:id="rId5"/>
    <sheet name="Log Co2 Decomposition" sheetId="8" r:id="rId6"/>
    <sheet name="Co2Y" sheetId="4" r:id="rId7"/>
    <sheet name="Co2Q" sheetId="5" r:id="rId8"/>
    <sheet name="Co2Q Decomposition" sheetId="12" r:id="rId9"/>
    <sheet name="tempdata" sheetId="2" r:id="rId10"/>
    <sheet name="Summer vs Winter" sheetId="13" r:id="rId11"/>
    <sheet name="tempM Decomposition" sheetId="10" r:id="rId12"/>
  </sheets>
  <definedNames>
    <definedName name="co2_mm_mlo" localSheetId="0" hidden="1">'Co2'!$A$1:$F$736</definedName>
    <definedName name="NH_Ts_dSST" localSheetId="9" hidden="1">tempdata!$A$1:$U$121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NH Ts dSST" name="NH Ts dSST" connection="NH.Ts+dSST"/>
          <x15:modelTable id="co2_mm_mlo" name="co2_mm_mlo" connection="co2_mm_ml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" i="5" l="1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D2" i="3"/>
  <c r="F2" i="3" s="1"/>
  <c r="G2" i="3" s="1"/>
  <c r="D3" i="3"/>
  <c r="F3" i="3" s="1"/>
  <c r="G3" i="3" s="1"/>
  <c r="D4" i="3"/>
  <c r="F4" i="3" s="1"/>
  <c r="G4" i="3" s="1"/>
  <c r="D5" i="3"/>
  <c r="F5" i="3" s="1"/>
  <c r="G5" i="3" s="1"/>
  <c r="D6" i="3"/>
  <c r="F6" i="3" s="1"/>
  <c r="G6" i="3" s="1"/>
  <c r="D7" i="3"/>
  <c r="F7" i="3" s="1"/>
  <c r="G7" i="3" s="1"/>
  <c r="D8" i="3"/>
  <c r="F8" i="3" s="1"/>
  <c r="G8" i="3" s="1"/>
  <c r="D9" i="3"/>
  <c r="F9" i="3" s="1"/>
  <c r="G9" i="3" s="1"/>
  <c r="D10" i="3"/>
  <c r="F10" i="3" s="1"/>
  <c r="G10" i="3" s="1"/>
  <c r="D11" i="3"/>
  <c r="F11" i="3" s="1"/>
  <c r="G11" i="3" s="1"/>
  <c r="D12" i="3"/>
  <c r="F12" i="3" s="1"/>
  <c r="G12" i="3" s="1"/>
  <c r="D13" i="3"/>
  <c r="F13" i="3" s="1"/>
  <c r="G13" i="3" s="1"/>
  <c r="D14" i="3"/>
  <c r="F14" i="3" s="1"/>
  <c r="G14" i="3" s="1"/>
  <c r="D15" i="3"/>
  <c r="F15" i="3" s="1"/>
  <c r="G15" i="3" s="1"/>
  <c r="D16" i="3"/>
  <c r="F16" i="3" s="1"/>
  <c r="G16" i="3" s="1"/>
  <c r="D17" i="3"/>
  <c r="F17" i="3" s="1"/>
  <c r="G17" i="3" s="1"/>
  <c r="D18" i="3"/>
  <c r="F18" i="3" s="1"/>
  <c r="G18" i="3" s="1"/>
  <c r="D19" i="3"/>
  <c r="F19" i="3" s="1"/>
  <c r="G19" i="3" s="1"/>
  <c r="D20" i="3"/>
  <c r="F20" i="3" s="1"/>
  <c r="G20" i="3" s="1"/>
  <c r="D21" i="3"/>
  <c r="F21" i="3" s="1"/>
  <c r="G21" i="3" s="1"/>
  <c r="D22" i="3"/>
  <c r="F22" i="3" s="1"/>
  <c r="G22" i="3" s="1"/>
  <c r="D23" i="3"/>
  <c r="F23" i="3" s="1"/>
  <c r="G23" i="3" s="1"/>
  <c r="D24" i="3"/>
  <c r="F24" i="3" s="1"/>
  <c r="G24" i="3" s="1"/>
  <c r="D25" i="3"/>
  <c r="F25" i="3" s="1"/>
  <c r="G25" i="3" s="1"/>
  <c r="D26" i="3"/>
  <c r="F26" i="3" s="1"/>
  <c r="G26" i="3" s="1"/>
  <c r="D27" i="3"/>
  <c r="F27" i="3" s="1"/>
  <c r="G27" i="3" s="1"/>
  <c r="D28" i="3"/>
  <c r="F28" i="3" s="1"/>
  <c r="G28" i="3" s="1"/>
  <c r="D29" i="3"/>
  <c r="F29" i="3" s="1"/>
  <c r="G29" i="3" s="1"/>
  <c r="D30" i="3"/>
  <c r="F30" i="3" s="1"/>
  <c r="G30" i="3" s="1"/>
  <c r="D31" i="3"/>
  <c r="F31" i="3" s="1"/>
  <c r="G31" i="3" s="1"/>
  <c r="D32" i="3"/>
  <c r="F32" i="3" s="1"/>
  <c r="G32" i="3" s="1"/>
  <c r="D33" i="3"/>
  <c r="F33" i="3" s="1"/>
  <c r="G33" i="3" s="1"/>
  <c r="D34" i="3"/>
  <c r="F34" i="3" s="1"/>
  <c r="G34" i="3" s="1"/>
  <c r="D35" i="3"/>
  <c r="F35" i="3" s="1"/>
  <c r="G35" i="3" s="1"/>
  <c r="D36" i="3"/>
  <c r="F36" i="3" s="1"/>
  <c r="G36" i="3" s="1"/>
  <c r="D37" i="3"/>
  <c r="F37" i="3" s="1"/>
  <c r="G37" i="3" s="1"/>
  <c r="D38" i="3"/>
  <c r="F38" i="3" s="1"/>
  <c r="G38" i="3" s="1"/>
  <c r="D39" i="3"/>
  <c r="F39" i="3" s="1"/>
  <c r="G39" i="3" s="1"/>
  <c r="D40" i="3"/>
  <c r="F40" i="3" s="1"/>
  <c r="G40" i="3" s="1"/>
  <c r="D41" i="3"/>
  <c r="F41" i="3" s="1"/>
  <c r="G41" i="3" s="1"/>
  <c r="D42" i="3"/>
  <c r="F42" i="3" s="1"/>
  <c r="G42" i="3" s="1"/>
  <c r="D43" i="3"/>
  <c r="F43" i="3" s="1"/>
  <c r="G43" i="3" s="1"/>
  <c r="D44" i="3"/>
  <c r="F44" i="3" s="1"/>
  <c r="G44" i="3" s="1"/>
  <c r="D45" i="3"/>
  <c r="F45" i="3" s="1"/>
  <c r="G45" i="3" s="1"/>
  <c r="D46" i="3"/>
  <c r="F46" i="3" s="1"/>
  <c r="G46" i="3" s="1"/>
  <c r="D47" i="3"/>
  <c r="F47" i="3" s="1"/>
  <c r="G47" i="3" s="1"/>
  <c r="D48" i="3"/>
  <c r="F48" i="3" s="1"/>
  <c r="G48" i="3" s="1"/>
  <c r="D49" i="3"/>
  <c r="F49" i="3" s="1"/>
  <c r="G49" i="3" s="1"/>
  <c r="D50" i="3"/>
  <c r="F50" i="3" s="1"/>
  <c r="G50" i="3" s="1"/>
  <c r="D51" i="3"/>
  <c r="F51" i="3" s="1"/>
  <c r="G51" i="3" s="1"/>
  <c r="D52" i="3"/>
  <c r="F52" i="3" s="1"/>
  <c r="G52" i="3" s="1"/>
  <c r="D53" i="3"/>
  <c r="F53" i="3" s="1"/>
  <c r="G53" i="3" s="1"/>
  <c r="D54" i="3"/>
  <c r="F54" i="3" s="1"/>
  <c r="G54" i="3" s="1"/>
  <c r="D55" i="3"/>
  <c r="F55" i="3" s="1"/>
  <c r="G55" i="3" s="1"/>
  <c r="D56" i="3"/>
  <c r="F56" i="3" s="1"/>
  <c r="G56" i="3" s="1"/>
  <c r="D57" i="3"/>
  <c r="F57" i="3" s="1"/>
  <c r="G57" i="3" s="1"/>
  <c r="D58" i="3"/>
  <c r="F58" i="3" s="1"/>
  <c r="G58" i="3" s="1"/>
  <c r="D59" i="3"/>
  <c r="F59" i="3" s="1"/>
  <c r="G59" i="3" s="1"/>
  <c r="D60" i="3"/>
  <c r="F60" i="3" s="1"/>
  <c r="G60" i="3" s="1"/>
  <c r="D61" i="3"/>
  <c r="F61" i="3" s="1"/>
  <c r="G61" i="3" s="1"/>
  <c r="D62" i="3"/>
  <c r="F62" i="3" s="1"/>
  <c r="G62" i="3" s="1"/>
  <c r="D63" i="3"/>
  <c r="F63" i="3" s="1"/>
  <c r="G63" i="3" s="1"/>
  <c r="D64" i="3"/>
  <c r="F64" i="3" s="1"/>
  <c r="G64" i="3" s="1"/>
  <c r="D65" i="3"/>
  <c r="F65" i="3" s="1"/>
  <c r="G65" i="3" s="1"/>
  <c r="D66" i="3"/>
  <c r="F66" i="3" s="1"/>
  <c r="G66" i="3" s="1"/>
  <c r="D67" i="3"/>
  <c r="F67" i="3" s="1"/>
  <c r="G67" i="3" s="1"/>
  <c r="D68" i="3"/>
  <c r="F68" i="3" s="1"/>
  <c r="G68" i="3" s="1"/>
  <c r="D69" i="3"/>
  <c r="F69" i="3" s="1"/>
  <c r="G69" i="3" s="1"/>
  <c r="D70" i="3"/>
  <c r="F70" i="3" s="1"/>
  <c r="G70" i="3" s="1"/>
  <c r="D71" i="3"/>
  <c r="F71" i="3" s="1"/>
  <c r="G71" i="3" s="1"/>
  <c r="D72" i="3"/>
  <c r="F72" i="3" s="1"/>
  <c r="G72" i="3" s="1"/>
  <c r="D73" i="3"/>
  <c r="F73" i="3" s="1"/>
  <c r="G73" i="3" s="1"/>
  <c r="D74" i="3"/>
  <c r="F74" i="3" s="1"/>
  <c r="G74" i="3" s="1"/>
  <c r="D75" i="3"/>
  <c r="F75" i="3" s="1"/>
  <c r="G75" i="3" s="1"/>
  <c r="D76" i="3"/>
  <c r="F76" i="3" s="1"/>
  <c r="G76" i="3" s="1"/>
  <c r="D77" i="3"/>
  <c r="F77" i="3" s="1"/>
  <c r="G77" i="3" s="1"/>
  <c r="D78" i="3"/>
  <c r="F78" i="3" s="1"/>
  <c r="G78" i="3" s="1"/>
  <c r="D79" i="3"/>
  <c r="F79" i="3" s="1"/>
  <c r="G79" i="3" s="1"/>
  <c r="D80" i="3"/>
  <c r="F80" i="3" s="1"/>
  <c r="G80" i="3" s="1"/>
  <c r="D81" i="3"/>
  <c r="F81" i="3" s="1"/>
  <c r="G81" i="3" s="1"/>
  <c r="D82" i="3"/>
  <c r="F82" i="3" s="1"/>
  <c r="G82" i="3" s="1"/>
  <c r="D83" i="3"/>
  <c r="F83" i="3" s="1"/>
  <c r="G83" i="3" s="1"/>
  <c r="D84" i="3"/>
  <c r="F84" i="3" s="1"/>
  <c r="G84" i="3" s="1"/>
  <c r="D85" i="3"/>
  <c r="F85" i="3" s="1"/>
  <c r="G85" i="3" s="1"/>
  <c r="D86" i="3"/>
  <c r="F86" i="3" s="1"/>
  <c r="G86" i="3" s="1"/>
  <c r="D87" i="3"/>
  <c r="F87" i="3" s="1"/>
  <c r="G87" i="3" s="1"/>
  <c r="D88" i="3"/>
  <c r="F88" i="3" s="1"/>
  <c r="G88" i="3" s="1"/>
  <c r="D89" i="3"/>
  <c r="F89" i="3" s="1"/>
  <c r="G89" i="3" s="1"/>
  <c r="D90" i="3"/>
  <c r="F90" i="3" s="1"/>
  <c r="G90" i="3" s="1"/>
  <c r="D91" i="3"/>
  <c r="F91" i="3" s="1"/>
  <c r="G91" i="3" s="1"/>
  <c r="D92" i="3"/>
  <c r="F92" i="3" s="1"/>
  <c r="G92" i="3" s="1"/>
  <c r="D93" i="3"/>
  <c r="F93" i="3" s="1"/>
  <c r="G93" i="3" s="1"/>
  <c r="D94" i="3"/>
  <c r="F94" i="3" s="1"/>
  <c r="G94" i="3" s="1"/>
  <c r="D95" i="3"/>
  <c r="F95" i="3" s="1"/>
  <c r="G95" i="3" s="1"/>
  <c r="D96" i="3"/>
  <c r="F96" i="3" s="1"/>
  <c r="G96" i="3" s="1"/>
  <c r="D97" i="3"/>
  <c r="F97" i="3" s="1"/>
  <c r="G97" i="3" s="1"/>
  <c r="D98" i="3"/>
  <c r="F98" i="3" s="1"/>
  <c r="G98" i="3" s="1"/>
  <c r="D99" i="3"/>
  <c r="F99" i="3" s="1"/>
  <c r="G99" i="3" s="1"/>
  <c r="D100" i="3"/>
  <c r="F100" i="3" s="1"/>
  <c r="G100" i="3" s="1"/>
  <c r="D101" i="3"/>
  <c r="F101" i="3" s="1"/>
  <c r="G101" i="3" s="1"/>
  <c r="D102" i="3"/>
  <c r="F102" i="3" s="1"/>
  <c r="G102" i="3" s="1"/>
  <c r="D103" i="3"/>
  <c r="F103" i="3" s="1"/>
  <c r="G103" i="3" s="1"/>
  <c r="D104" i="3"/>
  <c r="F104" i="3" s="1"/>
  <c r="G104" i="3" s="1"/>
  <c r="D105" i="3"/>
  <c r="F105" i="3" s="1"/>
  <c r="G105" i="3" s="1"/>
  <c r="D106" i="3"/>
  <c r="F106" i="3" s="1"/>
  <c r="G106" i="3" s="1"/>
  <c r="D107" i="3"/>
  <c r="F107" i="3" s="1"/>
  <c r="G107" i="3" s="1"/>
  <c r="D108" i="3"/>
  <c r="F108" i="3" s="1"/>
  <c r="G108" i="3" s="1"/>
  <c r="D109" i="3"/>
  <c r="F109" i="3" s="1"/>
  <c r="G109" i="3" s="1"/>
  <c r="D110" i="3"/>
  <c r="F110" i="3" s="1"/>
  <c r="G110" i="3" s="1"/>
  <c r="D111" i="3"/>
  <c r="F111" i="3" s="1"/>
  <c r="G111" i="3" s="1"/>
  <c r="D112" i="3"/>
  <c r="F112" i="3" s="1"/>
  <c r="G112" i="3" s="1"/>
  <c r="D113" i="3"/>
  <c r="F113" i="3" s="1"/>
  <c r="G113" i="3" s="1"/>
  <c r="D114" i="3"/>
  <c r="F114" i="3" s="1"/>
  <c r="G114" i="3" s="1"/>
  <c r="D115" i="3"/>
  <c r="F115" i="3" s="1"/>
  <c r="G115" i="3" s="1"/>
  <c r="D116" i="3"/>
  <c r="F116" i="3" s="1"/>
  <c r="G116" i="3" s="1"/>
  <c r="D117" i="3"/>
  <c r="F117" i="3" s="1"/>
  <c r="G117" i="3" s="1"/>
  <c r="D118" i="3"/>
  <c r="F118" i="3" s="1"/>
  <c r="G118" i="3" s="1"/>
  <c r="D119" i="3"/>
  <c r="F119" i="3" s="1"/>
  <c r="G119" i="3" s="1"/>
  <c r="D120" i="3"/>
  <c r="F120" i="3" s="1"/>
  <c r="G120" i="3" s="1"/>
  <c r="D121" i="3"/>
  <c r="F121" i="3" s="1"/>
  <c r="G121" i="3" s="1"/>
  <c r="D122" i="3"/>
  <c r="F122" i="3" s="1"/>
  <c r="G122" i="3" s="1"/>
  <c r="D123" i="3"/>
  <c r="F123" i="3" s="1"/>
  <c r="G123" i="3" s="1"/>
  <c r="D124" i="3"/>
  <c r="F124" i="3" s="1"/>
  <c r="G124" i="3" s="1"/>
  <c r="D125" i="3"/>
  <c r="F125" i="3" s="1"/>
  <c r="G125" i="3" s="1"/>
  <c r="D126" i="3"/>
  <c r="F126" i="3" s="1"/>
  <c r="G126" i="3" s="1"/>
  <c r="D127" i="3"/>
  <c r="F127" i="3" s="1"/>
  <c r="G127" i="3" s="1"/>
  <c r="D128" i="3"/>
  <c r="F128" i="3" s="1"/>
  <c r="G128" i="3" s="1"/>
  <c r="D129" i="3"/>
  <c r="F129" i="3" s="1"/>
  <c r="G129" i="3" s="1"/>
  <c r="D130" i="3"/>
  <c r="F130" i="3" s="1"/>
  <c r="G130" i="3" s="1"/>
  <c r="D131" i="3"/>
  <c r="F131" i="3" s="1"/>
  <c r="G131" i="3" s="1"/>
  <c r="D132" i="3"/>
  <c r="F132" i="3" s="1"/>
  <c r="G132" i="3" s="1"/>
  <c r="D133" i="3"/>
  <c r="F133" i="3" s="1"/>
  <c r="G133" i="3" s="1"/>
  <c r="D134" i="3"/>
  <c r="F134" i="3" s="1"/>
  <c r="G134" i="3" s="1"/>
  <c r="D135" i="3"/>
  <c r="F135" i="3" s="1"/>
  <c r="G135" i="3" s="1"/>
  <c r="D136" i="3"/>
  <c r="F136" i="3" s="1"/>
  <c r="G136" i="3" s="1"/>
  <c r="D137" i="3"/>
  <c r="F137" i="3" s="1"/>
  <c r="G137" i="3" s="1"/>
  <c r="D138" i="3"/>
  <c r="F138" i="3" s="1"/>
  <c r="G138" i="3" s="1"/>
  <c r="D139" i="3"/>
  <c r="F139" i="3" s="1"/>
  <c r="G139" i="3" s="1"/>
  <c r="D140" i="3"/>
  <c r="F140" i="3" s="1"/>
  <c r="G140" i="3" s="1"/>
  <c r="D141" i="3"/>
  <c r="F141" i="3" s="1"/>
  <c r="G141" i="3" s="1"/>
  <c r="D142" i="3"/>
  <c r="F142" i="3" s="1"/>
  <c r="G142" i="3" s="1"/>
  <c r="D143" i="3"/>
  <c r="F143" i="3" s="1"/>
  <c r="G143" i="3" s="1"/>
  <c r="D144" i="3"/>
  <c r="F144" i="3" s="1"/>
  <c r="G144" i="3" s="1"/>
  <c r="D145" i="3"/>
  <c r="F145" i="3" s="1"/>
  <c r="G145" i="3" s="1"/>
  <c r="D146" i="3"/>
  <c r="F146" i="3" s="1"/>
  <c r="G146" i="3" s="1"/>
  <c r="D147" i="3"/>
  <c r="F147" i="3" s="1"/>
  <c r="G147" i="3" s="1"/>
  <c r="D148" i="3"/>
  <c r="F148" i="3" s="1"/>
  <c r="G148" i="3" s="1"/>
  <c r="D149" i="3"/>
  <c r="F149" i="3" s="1"/>
  <c r="G149" i="3" s="1"/>
  <c r="D150" i="3"/>
  <c r="F150" i="3" s="1"/>
  <c r="G150" i="3" s="1"/>
  <c r="D151" i="3"/>
  <c r="F151" i="3" s="1"/>
  <c r="G151" i="3" s="1"/>
  <c r="D152" i="3"/>
  <c r="F152" i="3" s="1"/>
  <c r="G152" i="3" s="1"/>
  <c r="D153" i="3"/>
  <c r="F153" i="3" s="1"/>
  <c r="G153" i="3" s="1"/>
  <c r="D154" i="3"/>
  <c r="F154" i="3" s="1"/>
  <c r="G154" i="3" s="1"/>
  <c r="D155" i="3"/>
  <c r="F155" i="3" s="1"/>
  <c r="G155" i="3" s="1"/>
  <c r="D156" i="3"/>
  <c r="F156" i="3" s="1"/>
  <c r="G156" i="3" s="1"/>
  <c r="D157" i="3"/>
  <c r="F157" i="3" s="1"/>
  <c r="G157" i="3" s="1"/>
  <c r="D158" i="3"/>
  <c r="F158" i="3" s="1"/>
  <c r="G158" i="3" s="1"/>
  <c r="D159" i="3"/>
  <c r="F159" i="3" s="1"/>
  <c r="G159" i="3" s="1"/>
  <c r="D160" i="3"/>
  <c r="F160" i="3" s="1"/>
  <c r="G160" i="3" s="1"/>
  <c r="D161" i="3"/>
  <c r="F161" i="3" s="1"/>
  <c r="G161" i="3" s="1"/>
  <c r="D162" i="3"/>
  <c r="F162" i="3" s="1"/>
  <c r="G162" i="3" s="1"/>
  <c r="D163" i="3"/>
  <c r="F163" i="3" s="1"/>
  <c r="G163" i="3" s="1"/>
  <c r="D164" i="3"/>
  <c r="F164" i="3" s="1"/>
  <c r="G164" i="3" s="1"/>
  <c r="D165" i="3"/>
  <c r="F165" i="3" s="1"/>
  <c r="G165" i="3" s="1"/>
  <c r="D166" i="3"/>
  <c r="F166" i="3" s="1"/>
  <c r="G166" i="3" s="1"/>
  <c r="D167" i="3"/>
  <c r="F167" i="3" s="1"/>
  <c r="G167" i="3" s="1"/>
  <c r="D168" i="3"/>
  <c r="F168" i="3" s="1"/>
  <c r="G168" i="3" s="1"/>
  <c r="D169" i="3"/>
  <c r="F169" i="3" s="1"/>
  <c r="G169" i="3" s="1"/>
  <c r="D170" i="3"/>
  <c r="F170" i="3" s="1"/>
  <c r="G170" i="3" s="1"/>
  <c r="D171" i="3"/>
  <c r="F171" i="3" s="1"/>
  <c r="G171" i="3" s="1"/>
  <c r="D172" i="3"/>
  <c r="F172" i="3" s="1"/>
  <c r="G172" i="3" s="1"/>
  <c r="D173" i="3"/>
  <c r="F173" i="3" s="1"/>
  <c r="G173" i="3" s="1"/>
  <c r="D174" i="3"/>
  <c r="F174" i="3" s="1"/>
  <c r="G174" i="3" s="1"/>
  <c r="D175" i="3"/>
  <c r="F175" i="3" s="1"/>
  <c r="G175" i="3" s="1"/>
  <c r="D176" i="3"/>
  <c r="F176" i="3" s="1"/>
  <c r="G176" i="3" s="1"/>
  <c r="D177" i="3"/>
  <c r="F177" i="3" s="1"/>
  <c r="G177" i="3" s="1"/>
  <c r="D178" i="3"/>
  <c r="F178" i="3" s="1"/>
  <c r="G178" i="3" s="1"/>
  <c r="D179" i="3"/>
  <c r="F179" i="3" s="1"/>
  <c r="G179" i="3" s="1"/>
  <c r="D180" i="3"/>
  <c r="F180" i="3" s="1"/>
  <c r="G180" i="3" s="1"/>
  <c r="D181" i="3"/>
  <c r="F181" i="3" s="1"/>
  <c r="G181" i="3" s="1"/>
  <c r="D182" i="3"/>
  <c r="F182" i="3" s="1"/>
  <c r="G182" i="3" s="1"/>
  <c r="D183" i="3"/>
  <c r="F183" i="3" s="1"/>
  <c r="G183" i="3" s="1"/>
  <c r="D184" i="3"/>
  <c r="F184" i="3" s="1"/>
  <c r="G184" i="3" s="1"/>
  <c r="D185" i="3"/>
  <c r="F185" i="3" s="1"/>
  <c r="G185" i="3" s="1"/>
  <c r="D186" i="3"/>
  <c r="F186" i="3" s="1"/>
  <c r="G186" i="3" s="1"/>
  <c r="D187" i="3"/>
  <c r="F187" i="3" s="1"/>
  <c r="G187" i="3" s="1"/>
  <c r="D188" i="3"/>
  <c r="F188" i="3" s="1"/>
  <c r="G188" i="3" s="1"/>
  <c r="D189" i="3"/>
  <c r="F189" i="3" s="1"/>
  <c r="G189" i="3" s="1"/>
  <c r="D190" i="3"/>
  <c r="F190" i="3" s="1"/>
  <c r="G190" i="3" s="1"/>
  <c r="D191" i="3"/>
  <c r="F191" i="3" s="1"/>
  <c r="G191" i="3" s="1"/>
  <c r="D192" i="3"/>
  <c r="F192" i="3" s="1"/>
  <c r="G192" i="3" s="1"/>
  <c r="D193" i="3"/>
  <c r="F193" i="3" s="1"/>
  <c r="G193" i="3" s="1"/>
  <c r="D194" i="3"/>
  <c r="F194" i="3" s="1"/>
  <c r="G194" i="3" s="1"/>
  <c r="D195" i="3"/>
  <c r="F195" i="3" s="1"/>
  <c r="G195" i="3" s="1"/>
  <c r="D196" i="3"/>
  <c r="F196" i="3" s="1"/>
  <c r="G196" i="3" s="1"/>
  <c r="D197" i="3"/>
  <c r="F197" i="3" s="1"/>
  <c r="G197" i="3" s="1"/>
  <c r="D198" i="3"/>
  <c r="F198" i="3" s="1"/>
  <c r="G198" i="3" s="1"/>
  <c r="D199" i="3"/>
  <c r="F199" i="3" s="1"/>
  <c r="G199" i="3" s="1"/>
  <c r="D200" i="3"/>
  <c r="F200" i="3" s="1"/>
  <c r="G200" i="3" s="1"/>
  <c r="D201" i="3"/>
  <c r="F201" i="3" s="1"/>
  <c r="G201" i="3" s="1"/>
  <c r="D202" i="3"/>
  <c r="F202" i="3" s="1"/>
  <c r="G202" i="3" s="1"/>
  <c r="D203" i="3"/>
  <c r="F203" i="3" s="1"/>
  <c r="G203" i="3" s="1"/>
  <c r="D204" i="3"/>
  <c r="F204" i="3" s="1"/>
  <c r="G204" i="3" s="1"/>
  <c r="D205" i="3"/>
  <c r="F205" i="3" s="1"/>
  <c r="G205" i="3" s="1"/>
  <c r="D206" i="3"/>
  <c r="F206" i="3" s="1"/>
  <c r="G206" i="3" s="1"/>
  <c r="D207" i="3"/>
  <c r="F207" i="3" s="1"/>
  <c r="G207" i="3" s="1"/>
  <c r="D208" i="3"/>
  <c r="F208" i="3" s="1"/>
  <c r="G208" i="3" s="1"/>
  <c r="D209" i="3"/>
  <c r="F209" i="3" s="1"/>
  <c r="G209" i="3" s="1"/>
  <c r="D210" i="3"/>
  <c r="F210" i="3" s="1"/>
  <c r="G210" i="3" s="1"/>
  <c r="D211" i="3"/>
  <c r="F211" i="3" s="1"/>
  <c r="G211" i="3" s="1"/>
  <c r="D212" i="3"/>
  <c r="F212" i="3" s="1"/>
  <c r="G212" i="3" s="1"/>
  <c r="D213" i="3"/>
  <c r="F213" i="3" s="1"/>
  <c r="G213" i="3" s="1"/>
  <c r="D214" i="3"/>
  <c r="F214" i="3" s="1"/>
  <c r="G214" i="3" s="1"/>
  <c r="D215" i="3"/>
  <c r="F215" i="3" s="1"/>
  <c r="G215" i="3" s="1"/>
  <c r="D216" i="3"/>
  <c r="F216" i="3" s="1"/>
  <c r="G216" i="3" s="1"/>
  <c r="D217" i="3"/>
  <c r="F217" i="3" s="1"/>
  <c r="G217" i="3" s="1"/>
  <c r="D218" i="3"/>
  <c r="F218" i="3" s="1"/>
  <c r="G218" i="3" s="1"/>
  <c r="D219" i="3"/>
  <c r="F219" i="3" s="1"/>
  <c r="G219" i="3" s="1"/>
  <c r="D220" i="3"/>
  <c r="F220" i="3" s="1"/>
  <c r="G220" i="3" s="1"/>
  <c r="D221" i="3"/>
  <c r="F221" i="3" s="1"/>
  <c r="G221" i="3" s="1"/>
  <c r="D222" i="3"/>
  <c r="F222" i="3" s="1"/>
  <c r="G222" i="3" s="1"/>
  <c r="D223" i="3"/>
  <c r="F223" i="3" s="1"/>
  <c r="G223" i="3" s="1"/>
  <c r="D224" i="3"/>
  <c r="F224" i="3" s="1"/>
  <c r="G224" i="3" s="1"/>
  <c r="D225" i="3"/>
  <c r="F225" i="3" s="1"/>
  <c r="G225" i="3" s="1"/>
  <c r="D226" i="3"/>
  <c r="F226" i="3" s="1"/>
  <c r="G226" i="3" s="1"/>
  <c r="D227" i="3"/>
  <c r="F227" i="3" s="1"/>
  <c r="G227" i="3" s="1"/>
  <c r="D228" i="3"/>
  <c r="F228" i="3" s="1"/>
  <c r="G228" i="3" s="1"/>
  <c r="D229" i="3"/>
  <c r="F229" i="3" s="1"/>
  <c r="G229" i="3" s="1"/>
  <c r="D230" i="3"/>
  <c r="F230" i="3" s="1"/>
  <c r="G230" i="3" s="1"/>
  <c r="D231" i="3"/>
  <c r="F231" i="3" s="1"/>
  <c r="G231" i="3" s="1"/>
  <c r="D232" i="3"/>
  <c r="F232" i="3" s="1"/>
  <c r="G232" i="3" s="1"/>
  <c r="D233" i="3"/>
  <c r="F233" i="3" s="1"/>
  <c r="G233" i="3" s="1"/>
  <c r="D234" i="3"/>
  <c r="F234" i="3" s="1"/>
  <c r="G234" i="3" s="1"/>
  <c r="D235" i="3"/>
  <c r="F235" i="3" s="1"/>
  <c r="G235" i="3" s="1"/>
  <c r="D236" i="3"/>
  <c r="F236" i="3" s="1"/>
  <c r="G236" i="3" s="1"/>
  <c r="D237" i="3"/>
  <c r="F237" i="3" s="1"/>
  <c r="G237" i="3" s="1"/>
  <c r="D238" i="3"/>
  <c r="F238" i="3" s="1"/>
  <c r="G238" i="3" s="1"/>
  <c r="D239" i="3"/>
  <c r="F239" i="3" s="1"/>
  <c r="G239" i="3" s="1"/>
  <c r="D240" i="3"/>
  <c r="F240" i="3" s="1"/>
  <c r="G240" i="3" s="1"/>
  <c r="D241" i="3"/>
  <c r="F241" i="3" s="1"/>
  <c r="G241" i="3" s="1"/>
  <c r="D242" i="3"/>
  <c r="F242" i="3" s="1"/>
  <c r="G242" i="3" s="1"/>
  <c r="D243" i="3"/>
  <c r="F243" i="3" s="1"/>
  <c r="G243" i="3" s="1"/>
  <c r="D244" i="3"/>
  <c r="F244" i="3" s="1"/>
  <c r="G244" i="3" s="1"/>
  <c r="D245" i="3"/>
  <c r="F245" i="3" s="1"/>
  <c r="G245" i="3" s="1"/>
  <c r="D246" i="3"/>
  <c r="F246" i="3" s="1"/>
  <c r="G246" i="3" s="1"/>
  <c r="D247" i="3"/>
  <c r="F247" i="3" s="1"/>
  <c r="G247" i="3" s="1"/>
  <c r="D248" i="3"/>
  <c r="F248" i="3" s="1"/>
  <c r="G248" i="3" s="1"/>
  <c r="D249" i="3"/>
  <c r="F249" i="3" s="1"/>
  <c r="G249" i="3" s="1"/>
  <c r="D250" i="3"/>
  <c r="F250" i="3" s="1"/>
  <c r="G250" i="3" s="1"/>
  <c r="D251" i="3"/>
  <c r="F251" i="3" s="1"/>
  <c r="G251" i="3" s="1"/>
  <c r="D252" i="3"/>
  <c r="F252" i="3" s="1"/>
  <c r="G252" i="3" s="1"/>
  <c r="D253" i="3"/>
  <c r="F253" i="3" s="1"/>
  <c r="G253" i="3" s="1"/>
  <c r="D254" i="3"/>
  <c r="F254" i="3" s="1"/>
  <c r="G254" i="3" s="1"/>
  <c r="D255" i="3"/>
  <c r="F255" i="3" s="1"/>
  <c r="G255" i="3" s="1"/>
  <c r="D256" i="3"/>
  <c r="F256" i="3" s="1"/>
  <c r="G256" i="3" s="1"/>
  <c r="D257" i="3"/>
  <c r="F257" i="3" s="1"/>
  <c r="G257" i="3" s="1"/>
  <c r="D258" i="3"/>
  <c r="F258" i="3" s="1"/>
  <c r="G258" i="3" s="1"/>
  <c r="D259" i="3"/>
  <c r="F259" i="3" s="1"/>
  <c r="G259" i="3" s="1"/>
  <c r="D260" i="3"/>
  <c r="F260" i="3" s="1"/>
  <c r="G260" i="3" s="1"/>
  <c r="D261" i="3"/>
  <c r="F261" i="3" s="1"/>
  <c r="G261" i="3" s="1"/>
  <c r="D262" i="3"/>
  <c r="F262" i="3" s="1"/>
  <c r="G262" i="3" s="1"/>
  <c r="D263" i="3"/>
  <c r="F263" i="3" s="1"/>
  <c r="G263" i="3" s="1"/>
  <c r="D264" i="3"/>
  <c r="F264" i="3" s="1"/>
  <c r="G264" i="3" s="1"/>
  <c r="D265" i="3"/>
  <c r="F265" i="3" s="1"/>
  <c r="G265" i="3" s="1"/>
  <c r="D266" i="3"/>
  <c r="F266" i="3" s="1"/>
  <c r="G266" i="3" s="1"/>
  <c r="D267" i="3"/>
  <c r="F267" i="3" s="1"/>
  <c r="G267" i="3" s="1"/>
  <c r="D268" i="3"/>
  <c r="F268" i="3" s="1"/>
  <c r="G268" i="3" s="1"/>
  <c r="D269" i="3"/>
  <c r="F269" i="3" s="1"/>
  <c r="G269" i="3" s="1"/>
  <c r="D270" i="3"/>
  <c r="F270" i="3" s="1"/>
  <c r="G270" i="3" s="1"/>
  <c r="D271" i="3"/>
  <c r="F271" i="3" s="1"/>
  <c r="G271" i="3" s="1"/>
  <c r="D272" i="3"/>
  <c r="F272" i="3" s="1"/>
  <c r="G272" i="3" s="1"/>
  <c r="D273" i="3"/>
  <c r="F273" i="3" s="1"/>
  <c r="G273" i="3" s="1"/>
  <c r="D274" i="3"/>
  <c r="F274" i="3" s="1"/>
  <c r="G274" i="3" s="1"/>
  <c r="D275" i="3"/>
  <c r="F275" i="3" s="1"/>
  <c r="G275" i="3" s="1"/>
  <c r="D276" i="3"/>
  <c r="F276" i="3" s="1"/>
  <c r="G276" i="3" s="1"/>
  <c r="D277" i="3"/>
  <c r="F277" i="3" s="1"/>
  <c r="G277" i="3" s="1"/>
  <c r="D278" i="3"/>
  <c r="F278" i="3" s="1"/>
  <c r="G278" i="3" s="1"/>
  <c r="D279" i="3"/>
  <c r="F279" i="3" s="1"/>
  <c r="G279" i="3" s="1"/>
  <c r="D280" i="3"/>
  <c r="F280" i="3" s="1"/>
  <c r="G280" i="3" s="1"/>
  <c r="D281" i="3"/>
  <c r="F281" i="3" s="1"/>
  <c r="G281" i="3" s="1"/>
  <c r="D282" i="3"/>
  <c r="F282" i="3" s="1"/>
  <c r="G282" i="3" s="1"/>
  <c r="D283" i="3"/>
  <c r="F283" i="3" s="1"/>
  <c r="G283" i="3" s="1"/>
  <c r="D284" i="3"/>
  <c r="F284" i="3" s="1"/>
  <c r="G284" i="3" s="1"/>
  <c r="D285" i="3"/>
  <c r="F285" i="3" s="1"/>
  <c r="G285" i="3" s="1"/>
  <c r="D286" i="3"/>
  <c r="F286" i="3" s="1"/>
  <c r="G286" i="3" s="1"/>
  <c r="D287" i="3"/>
  <c r="F287" i="3" s="1"/>
  <c r="G287" i="3" s="1"/>
  <c r="D288" i="3"/>
  <c r="F288" i="3" s="1"/>
  <c r="G288" i="3" s="1"/>
  <c r="D289" i="3"/>
  <c r="F289" i="3" s="1"/>
  <c r="G289" i="3" s="1"/>
  <c r="D290" i="3"/>
  <c r="F290" i="3" s="1"/>
  <c r="G290" i="3" s="1"/>
  <c r="D291" i="3"/>
  <c r="F291" i="3" s="1"/>
  <c r="G291" i="3" s="1"/>
  <c r="D292" i="3"/>
  <c r="F292" i="3" s="1"/>
  <c r="G292" i="3" s="1"/>
  <c r="D293" i="3"/>
  <c r="F293" i="3" s="1"/>
  <c r="G293" i="3" s="1"/>
  <c r="D294" i="3"/>
  <c r="F294" i="3" s="1"/>
  <c r="G294" i="3" s="1"/>
  <c r="D295" i="3"/>
  <c r="F295" i="3" s="1"/>
  <c r="G295" i="3" s="1"/>
  <c r="D296" i="3"/>
  <c r="F296" i="3" s="1"/>
  <c r="G296" i="3" s="1"/>
  <c r="D297" i="3"/>
  <c r="F297" i="3" s="1"/>
  <c r="G297" i="3" s="1"/>
  <c r="D298" i="3"/>
  <c r="F298" i="3" s="1"/>
  <c r="G298" i="3" s="1"/>
  <c r="D299" i="3"/>
  <c r="F299" i="3" s="1"/>
  <c r="G299" i="3" s="1"/>
  <c r="D300" i="3"/>
  <c r="F300" i="3" s="1"/>
  <c r="G300" i="3" s="1"/>
  <c r="D301" i="3"/>
  <c r="F301" i="3" s="1"/>
  <c r="G301" i="3" s="1"/>
  <c r="D302" i="3"/>
  <c r="F302" i="3" s="1"/>
  <c r="G302" i="3" s="1"/>
  <c r="D303" i="3"/>
  <c r="F303" i="3" s="1"/>
  <c r="G303" i="3" s="1"/>
  <c r="D304" i="3"/>
  <c r="F304" i="3" s="1"/>
  <c r="G304" i="3" s="1"/>
  <c r="D305" i="3"/>
  <c r="F305" i="3" s="1"/>
  <c r="G305" i="3" s="1"/>
  <c r="D306" i="3"/>
  <c r="F306" i="3" s="1"/>
  <c r="G306" i="3" s="1"/>
  <c r="D307" i="3"/>
  <c r="F307" i="3" s="1"/>
  <c r="G307" i="3" s="1"/>
  <c r="D308" i="3"/>
  <c r="F308" i="3" s="1"/>
  <c r="G308" i="3" s="1"/>
  <c r="D309" i="3"/>
  <c r="F309" i="3" s="1"/>
  <c r="G309" i="3" s="1"/>
  <c r="D310" i="3"/>
  <c r="F310" i="3" s="1"/>
  <c r="G310" i="3" s="1"/>
  <c r="D311" i="3"/>
  <c r="F311" i="3" s="1"/>
  <c r="G311" i="3" s="1"/>
  <c r="D312" i="3"/>
  <c r="F312" i="3" s="1"/>
  <c r="G312" i="3" s="1"/>
  <c r="D313" i="3"/>
  <c r="F313" i="3" s="1"/>
  <c r="G313" i="3" s="1"/>
  <c r="D314" i="3"/>
  <c r="F314" i="3" s="1"/>
  <c r="G314" i="3" s="1"/>
  <c r="D315" i="3"/>
  <c r="F315" i="3" s="1"/>
  <c r="G315" i="3" s="1"/>
  <c r="D316" i="3"/>
  <c r="F316" i="3" s="1"/>
  <c r="G316" i="3" s="1"/>
  <c r="D317" i="3"/>
  <c r="F317" i="3" s="1"/>
  <c r="G317" i="3" s="1"/>
  <c r="D318" i="3"/>
  <c r="F318" i="3" s="1"/>
  <c r="G318" i="3" s="1"/>
  <c r="D319" i="3"/>
  <c r="F319" i="3" s="1"/>
  <c r="G319" i="3" s="1"/>
  <c r="D320" i="3"/>
  <c r="F320" i="3" s="1"/>
  <c r="G320" i="3" s="1"/>
  <c r="D321" i="3"/>
  <c r="F321" i="3" s="1"/>
  <c r="G321" i="3" s="1"/>
  <c r="D322" i="3"/>
  <c r="F322" i="3" s="1"/>
  <c r="G322" i="3" s="1"/>
  <c r="D323" i="3"/>
  <c r="F323" i="3" s="1"/>
  <c r="G323" i="3" s="1"/>
  <c r="D324" i="3"/>
  <c r="F324" i="3" s="1"/>
  <c r="G324" i="3" s="1"/>
  <c r="D325" i="3"/>
  <c r="F325" i="3" s="1"/>
  <c r="G325" i="3" s="1"/>
  <c r="D326" i="3"/>
  <c r="F326" i="3" s="1"/>
  <c r="G326" i="3" s="1"/>
  <c r="D327" i="3"/>
  <c r="F327" i="3" s="1"/>
  <c r="G327" i="3" s="1"/>
  <c r="D328" i="3"/>
  <c r="F328" i="3" s="1"/>
  <c r="G328" i="3" s="1"/>
  <c r="D329" i="3"/>
  <c r="F329" i="3" s="1"/>
  <c r="G329" i="3" s="1"/>
  <c r="D330" i="3"/>
  <c r="F330" i="3" s="1"/>
  <c r="G330" i="3" s="1"/>
  <c r="D331" i="3"/>
  <c r="F331" i="3" s="1"/>
  <c r="G331" i="3" s="1"/>
  <c r="D332" i="3"/>
  <c r="F332" i="3" s="1"/>
  <c r="G332" i="3" s="1"/>
  <c r="D333" i="3"/>
  <c r="F333" i="3" s="1"/>
  <c r="G333" i="3" s="1"/>
  <c r="D334" i="3"/>
  <c r="F334" i="3" s="1"/>
  <c r="G334" i="3" s="1"/>
  <c r="D335" i="3"/>
  <c r="F335" i="3" s="1"/>
  <c r="G335" i="3" s="1"/>
  <c r="D336" i="3"/>
  <c r="F336" i="3" s="1"/>
  <c r="G336" i="3" s="1"/>
  <c r="D337" i="3"/>
  <c r="F337" i="3" s="1"/>
  <c r="G337" i="3" s="1"/>
  <c r="D338" i="3"/>
  <c r="F338" i="3" s="1"/>
  <c r="G338" i="3" s="1"/>
  <c r="D339" i="3"/>
  <c r="F339" i="3" s="1"/>
  <c r="G339" i="3" s="1"/>
  <c r="D340" i="3"/>
  <c r="F340" i="3" s="1"/>
  <c r="G340" i="3" s="1"/>
  <c r="D341" i="3"/>
  <c r="F341" i="3" s="1"/>
  <c r="G341" i="3" s="1"/>
  <c r="D342" i="3"/>
  <c r="F342" i="3" s="1"/>
  <c r="G342" i="3" s="1"/>
  <c r="D343" i="3"/>
  <c r="F343" i="3" s="1"/>
  <c r="G343" i="3" s="1"/>
  <c r="D344" i="3"/>
  <c r="F344" i="3" s="1"/>
  <c r="G344" i="3" s="1"/>
  <c r="D345" i="3"/>
  <c r="F345" i="3" s="1"/>
  <c r="G345" i="3" s="1"/>
  <c r="D346" i="3"/>
  <c r="F346" i="3" s="1"/>
  <c r="G346" i="3" s="1"/>
  <c r="D347" i="3"/>
  <c r="F347" i="3" s="1"/>
  <c r="G347" i="3" s="1"/>
  <c r="D348" i="3"/>
  <c r="F348" i="3" s="1"/>
  <c r="G348" i="3" s="1"/>
  <c r="D349" i="3"/>
  <c r="F349" i="3" s="1"/>
  <c r="G349" i="3" s="1"/>
  <c r="D350" i="3"/>
  <c r="F350" i="3" s="1"/>
  <c r="G350" i="3" s="1"/>
  <c r="D351" i="3"/>
  <c r="F351" i="3" s="1"/>
  <c r="G351" i="3" s="1"/>
  <c r="D352" i="3"/>
  <c r="F352" i="3" s="1"/>
  <c r="G352" i="3" s="1"/>
  <c r="D353" i="3"/>
  <c r="F353" i="3" s="1"/>
  <c r="G353" i="3" s="1"/>
  <c r="D354" i="3"/>
  <c r="F354" i="3" s="1"/>
  <c r="G354" i="3" s="1"/>
  <c r="D355" i="3"/>
  <c r="F355" i="3" s="1"/>
  <c r="G355" i="3" s="1"/>
  <c r="D356" i="3"/>
  <c r="F356" i="3" s="1"/>
  <c r="G356" i="3" s="1"/>
  <c r="D357" i="3"/>
  <c r="F357" i="3" s="1"/>
  <c r="G357" i="3" s="1"/>
  <c r="D358" i="3"/>
  <c r="F358" i="3" s="1"/>
  <c r="G358" i="3" s="1"/>
  <c r="D359" i="3"/>
  <c r="F359" i="3" s="1"/>
  <c r="G359" i="3" s="1"/>
  <c r="D360" i="3"/>
  <c r="F360" i="3" s="1"/>
  <c r="G360" i="3" s="1"/>
  <c r="D361" i="3"/>
  <c r="F361" i="3" s="1"/>
  <c r="G361" i="3" s="1"/>
  <c r="D362" i="3"/>
  <c r="F362" i="3" s="1"/>
  <c r="G362" i="3" s="1"/>
  <c r="D363" i="3"/>
  <c r="F363" i="3" s="1"/>
  <c r="G363" i="3" s="1"/>
  <c r="D364" i="3"/>
  <c r="F364" i="3" s="1"/>
  <c r="G364" i="3" s="1"/>
  <c r="D365" i="3"/>
  <c r="F365" i="3" s="1"/>
  <c r="G365" i="3" s="1"/>
  <c r="D366" i="3"/>
  <c r="F366" i="3" s="1"/>
  <c r="G366" i="3" s="1"/>
  <c r="D367" i="3"/>
  <c r="F367" i="3" s="1"/>
  <c r="G367" i="3" s="1"/>
  <c r="D368" i="3"/>
  <c r="F368" i="3" s="1"/>
  <c r="G368" i="3" s="1"/>
  <c r="D369" i="3"/>
  <c r="F369" i="3" s="1"/>
  <c r="G369" i="3" s="1"/>
  <c r="D370" i="3"/>
  <c r="F370" i="3" s="1"/>
  <c r="G370" i="3" s="1"/>
  <c r="D371" i="3"/>
  <c r="F371" i="3" s="1"/>
  <c r="G371" i="3" s="1"/>
  <c r="D372" i="3"/>
  <c r="F372" i="3" s="1"/>
  <c r="G372" i="3" s="1"/>
  <c r="D373" i="3"/>
  <c r="F373" i="3" s="1"/>
  <c r="G373" i="3" s="1"/>
  <c r="D374" i="3"/>
  <c r="F374" i="3" s="1"/>
  <c r="G374" i="3" s="1"/>
  <c r="D375" i="3"/>
  <c r="F375" i="3" s="1"/>
  <c r="G375" i="3" s="1"/>
  <c r="D376" i="3"/>
  <c r="F376" i="3" s="1"/>
  <c r="G376" i="3" s="1"/>
  <c r="D377" i="3"/>
  <c r="F377" i="3" s="1"/>
  <c r="G377" i="3" s="1"/>
  <c r="D378" i="3"/>
  <c r="F378" i="3" s="1"/>
  <c r="G378" i="3" s="1"/>
  <c r="D379" i="3"/>
  <c r="F379" i="3" s="1"/>
  <c r="G379" i="3" s="1"/>
  <c r="D380" i="3"/>
  <c r="F380" i="3" s="1"/>
  <c r="G380" i="3" s="1"/>
  <c r="D381" i="3"/>
  <c r="F381" i="3" s="1"/>
  <c r="G381" i="3" s="1"/>
  <c r="D382" i="3"/>
  <c r="F382" i="3" s="1"/>
  <c r="G382" i="3" s="1"/>
  <c r="D383" i="3"/>
  <c r="F383" i="3" s="1"/>
  <c r="G383" i="3" s="1"/>
  <c r="D384" i="3"/>
  <c r="F384" i="3" s="1"/>
  <c r="G384" i="3" s="1"/>
  <c r="D385" i="3"/>
  <c r="F385" i="3" s="1"/>
  <c r="G385" i="3" s="1"/>
  <c r="D386" i="3"/>
  <c r="F386" i="3" s="1"/>
  <c r="G386" i="3" s="1"/>
  <c r="D387" i="3"/>
  <c r="F387" i="3" s="1"/>
  <c r="G387" i="3" s="1"/>
  <c r="D388" i="3"/>
  <c r="F388" i="3" s="1"/>
  <c r="G388" i="3" s="1"/>
  <c r="D389" i="3"/>
  <c r="F389" i="3" s="1"/>
  <c r="G389" i="3" s="1"/>
  <c r="D390" i="3"/>
  <c r="F390" i="3" s="1"/>
  <c r="G390" i="3" s="1"/>
  <c r="D391" i="3"/>
  <c r="F391" i="3" s="1"/>
  <c r="G391" i="3" s="1"/>
  <c r="D392" i="3"/>
  <c r="F392" i="3" s="1"/>
  <c r="G392" i="3" s="1"/>
  <c r="D393" i="3"/>
  <c r="F393" i="3" s="1"/>
  <c r="G393" i="3" s="1"/>
  <c r="D394" i="3"/>
  <c r="F394" i="3" s="1"/>
  <c r="G394" i="3" s="1"/>
  <c r="D395" i="3"/>
  <c r="F395" i="3" s="1"/>
  <c r="G395" i="3" s="1"/>
  <c r="D396" i="3"/>
  <c r="F396" i="3" s="1"/>
  <c r="G396" i="3" s="1"/>
  <c r="D397" i="3"/>
  <c r="F397" i="3" s="1"/>
  <c r="G397" i="3" s="1"/>
  <c r="D398" i="3"/>
  <c r="F398" i="3" s="1"/>
  <c r="G398" i="3" s="1"/>
  <c r="D399" i="3"/>
  <c r="F399" i="3" s="1"/>
  <c r="G399" i="3" s="1"/>
  <c r="D400" i="3"/>
  <c r="F400" i="3" s="1"/>
  <c r="G400" i="3" s="1"/>
  <c r="D401" i="3"/>
  <c r="F401" i="3" s="1"/>
  <c r="G401" i="3" s="1"/>
  <c r="D402" i="3"/>
  <c r="F402" i="3" s="1"/>
  <c r="G402" i="3" s="1"/>
  <c r="D403" i="3"/>
  <c r="F403" i="3" s="1"/>
  <c r="G403" i="3" s="1"/>
  <c r="D404" i="3"/>
  <c r="F404" i="3" s="1"/>
  <c r="G404" i="3" s="1"/>
  <c r="D405" i="3"/>
  <c r="F405" i="3" s="1"/>
  <c r="G405" i="3" s="1"/>
  <c r="D406" i="3"/>
  <c r="F406" i="3" s="1"/>
  <c r="G406" i="3" s="1"/>
  <c r="D407" i="3"/>
  <c r="F407" i="3" s="1"/>
  <c r="G407" i="3" s="1"/>
  <c r="D408" i="3"/>
  <c r="F408" i="3" s="1"/>
  <c r="G408" i="3" s="1"/>
  <c r="D409" i="3"/>
  <c r="F409" i="3" s="1"/>
  <c r="G409" i="3" s="1"/>
  <c r="D410" i="3"/>
  <c r="F410" i="3" s="1"/>
  <c r="G410" i="3" s="1"/>
  <c r="D411" i="3"/>
  <c r="F411" i="3" s="1"/>
  <c r="G411" i="3" s="1"/>
  <c r="D412" i="3"/>
  <c r="F412" i="3" s="1"/>
  <c r="G412" i="3" s="1"/>
  <c r="D413" i="3"/>
  <c r="F413" i="3" s="1"/>
  <c r="G413" i="3" s="1"/>
  <c r="D414" i="3"/>
  <c r="F414" i="3" s="1"/>
  <c r="G414" i="3" s="1"/>
  <c r="D415" i="3"/>
  <c r="F415" i="3" s="1"/>
  <c r="G415" i="3" s="1"/>
  <c r="D416" i="3"/>
  <c r="F416" i="3" s="1"/>
  <c r="G416" i="3" s="1"/>
  <c r="D417" i="3"/>
  <c r="F417" i="3" s="1"/>
  <c r="G417" i="3" s="1"/>
  <c r="D418" i="3"/>
  <c r="F418" i="3" s="1"/>
  <c r="G418" i="3" s="1"/>
  <c r="D419" i="3"/>
  <c r="F419" i="3" s="1"/>
  <c r="G419" i="3" s="1"/>
  <c r="D420" i="3"/>
  <c r="F420" i="3" s="1"/>
  <c r="G420" i="3" s="1"/>
  <c r="D421" i="3"/>
  <c r="F421" i="3" s="1"/>
  <c r="G421" i="3" s="1"/>
  <c r="D422" i="3"/>
  <c r="F422" i="3" s="1"/>
  <c r="G422" i="3" s="1"/>
  <c r="D423" i="3"/>
  <c r="F423" i="3" s="1"/>
  <c r="G423" i="3" s="1"/>
  <c r="D424" i="3"/>
  <c r="F424" i="3" s="1"/>
  <c r="G424" i="3" s="1"/>
  <c r="D425" i="3"/>
  <c r="F425" i="3" s="1"/>
  <c r="G425" i="3" s="1"/>
  <c r="D426" i="3"/>
  <c r="F426" i="3" s="1"/>
  <c r="G426" i="3" s="1"/>
  <c r="D427" i="3"/>
  <c r="F427" i="3" s="1"/>
  <c r="G427" i="3" s="1"/>
  <c r="D428" i="3"/>
  <c r="F428" i="3" s="1"/>
  <c r="G428" i="3" s="1"/>
  <c r="D429" i="3"/>
  <c r="F429" i="3" s="1"/>
  <c r="G429" i="3" s="1"/>
  <c r="D430" i="3"/>
  <c r="F430" i="3" s="1"/>
  <c r="G430" i="3" s="1"/>
  <c r="D431" i="3"/>
  <c r="F431" i="3" s="1"/>
  <c r="G431" i="3" s="1"/>
  <c r="D432" i="3"/>
  <c r="F432" i="3" s="1"/>
  <c r="G432" i="3" s="1"/>
  <c r="D433" i="3"/>
  <c r="F433" i="3" s="1"/>
  <c r="G433" i="3" s="1"/>
  <c r="D434" i="3"/>
  <c r="F434" i="3" s="1"/>
  <c r="G434" i="3" s="1"/>
  <c r="D435" i="3"/>
  <c r="F435" i="3" s="1"/>
  <c r="G435" i="3" s="1"/>
  <c r="D436" i="3"/>
  <c r="F436" i="3" s="1"/>
  <c r="G436" i="3" s="1"/>
  <c r="D437" i="3"/>
  <c r="F437" i="3" s="1"/>
  <c r="G437" i="3" s="1"/>
  <c r="D438" i="3"/>
  <c r="F438" i="3" s="1"/>
  <c r="G438" i="3" s="1"/>
  <c r="D439" i="3"/>
  <c r="F439" i="3" s="1"/>
  <c r="G439" i="3" s="1"/>
  <c r="D440" i="3"/>
  <c r="F440" i="3" s="1"/>
  <c r="G440" i="3" s="1"/>
  <c r="D441" i="3"/>
  <c r="F441" i="3" s="1"/>
  <c r="G441" i="3" s="1"/>
  <c r="D442" i="3"/>
  <c r="F442" i="3" s="1"/>
  <c r="G442" i="3" s="1"/>
  <c r="D443" i="3"/>
  <c r="F443" i="3" s="1"/>
  <c r="G443" i="3" s="1"/>
  <c r="D444" i="3"/>
  <c r="F444" i="3" s="1"/>
  <c r="G444" i="3" s="1"/>
  <c r="D445" i="3"/>
  <c r="F445" i="3" s="1"/>
  <c r="G445" i="3" s="1"/>
  <c r="D446" i="3"/>
  <c r="F446" i="3" s="1"/>
  <c r="G446" i="3" s="1"/>
  <c r="D447" i="3"/>
  <c r="F447" i="3" s="1"/>
  <c r="G447" i="3" s="1"/>
  <c r="D448" i="3"/>
  <c r="F448" i="3" s="1"/>
  <c r="G448" i="3" s="1"/>
  <c r="D449" i="3"/>
  <c r="F449" i="3" s="1"/>
  <c r="G449" i="3" s="1"/>
  <c r="D450" i="3"/>
  <c r="F450" i="3" s="1"/>
  <c r="G450" i="3" s="1"/>
  <c r="D451" i="3"/>
  <c r="F451" i="3" s="1"/>
  <c r="G451" i="3" s="1"/>
  <c r="D452" i="3"/>
  <c r="F452" i="3" s="1"/>
  <c r="G452" i="3" s="1"/>
  <c r="D453" i="3"/>
  <c r="F453" i="3" s="1"/>
  <c r="G453" i="3" s="1"/>
  <c r="D454" i="3"/>
  <c r="F454" i="3" s="1"/>
  <c r="G454" i="3" s="1"/>
  <c r="D455" i="3"/>
  <c r="F455" i="3" s="1"/>
  <c r="G455" i="3" s="1"/>
  <c r="D456" i="3"/>
  <c r="F456" i="3" s="1"/>
  <c r="G456" i="3" s="1"/>
  <c r="D457" i="3"/>
  <c r="F457" i="3" s="1"/>
  <c r="G457" i="3" s="1"/>
  <c r="D458" i="3"/>
  <c r="F458" i="3" s="1"/>
  <c r="G458" i="3" s="1"/>
  <c r="D459" i="3"/>
  <c r="F459" i="3" s="1"/>
  <c r="G459" i="3" s="1"/>
  <c r="D460" i="3"/>
  <c r="F460" i="3" s="1"/>
  <c r="G460" i="3" s="1"/>
  <c r="D461" i="3"/>
  <c r="F461" i="3" s="1"/>
  <c r="G461" i="3" s="1"/>
  <c r="D462" i="3"/>
  <c r="F462" i="3" s="1"/>
  <c r="G462" i="3" s="1"/>
  <c r="D463" i="3"/>
  <c r="F463" i="3" s="1"/>
  <c r="G463" i="3" s="1"/>
  <c r="D464" i="3"/>
  <c r="F464" i="3" s="1"/>
  <c r="G464" i="3" s="1"/>
  <c r="D465" i="3"/>
  <c r="F465" i="3" s="1"/>
  <c r="G465" i="3" s="1"/>
  <c r="D466" i="3"/>
  <c r="F466" i="3" s="1"/>
  <c r="G466" i="3" s="1"/>
  <c r="D467" i="3"/>
  <c r="F467" i="3" s="1"/>
  <c r="G467" i="3" s="1"/>
  <c r="D468" i="3"/>
  <c r="F468" i="3" s="1"/>
  <c r="G468" i="3" s="1"/>
  <c r="D469" i="3"/>
  <c r="F469" i="3" s="1"/>
  <c r="G469" i="3" s="1"/>
  <c r="D470" i="3"/>
  <c r="F470" i="3" s="1"/>
  <c r="G470" i="3" s="1"/>
  <c r="D471" i="3"/>
  <c r="F471" i="3" s="1"/>
  <c r="G471" i="3" s="1"/>
  <c r="D472" i="3"/>
  <c r="F472" i="3" s="1"/>
  <c r="G472" i="3" s="1"/>
  <c r="D473" i="3"/>
  <c r="F473" i="3" s="1"/>
  <c r="G473" i="3" s="1"/>
  <c r="D474" i="3"/>
  <c r="F474" i="3" s="1"/>
  <c r="G474" i="3" s="1"/>
  <c r="D475" i="3"/>
  <c r="F475" i="3" s="1"/>
  <c r="G475" i="3" s="1"/>
  <c r="D476" i="3"/>
  <c r="F476" i="3" s="1"/>
  <c r="G476" i="3" s="1"/>
  <c r="D477" i="3"/>
  <c r="F477" i="3" s="1"/>
  <c r="G477" i="3" s="1"/>
  <c r="D478" i="3"/>
  <c r="F478" i="3" s="1"/>
  <c r="G478" i="3" s="1"/>
  <c r="D479" i="3"/>
  <c r="F479" i="3" s="1"/>
  <c r="G479" i="3" s="1"/>
  <c r="D480" i="3"/>
  <c r="F480" i="3" s="1"/>
  <c r="G480" i="3" s="1"/>
  <c r="D481" i="3"/>
  <c r="F481" i="3" s="1"/>
  <c r="G481" i="3" s="1"/>
  <c r="D482" i="3"/>
  <c r="F482" i="3" s="1"/>
  <c r="G482" i="3" s="1"/>
  <c r="D483" i="3"/>
  <c r="F483" i="3" s="1"/>
  <c r="G483" i="3" s="1"/>
  <c r="D484" i="3"/>
  <c r="F484" i="3" s="1"/>
  <c r="G484" i="3" s="1"/>
  <c r="D485" i="3"/>
  <c r="F485" i="3" s="1"/>
  <c r="G485" i="3" s="1"/>
  <c r="D486" i="3"/>
  <c r="F486" i="3" s="1"/>
  <c r="G486" i="3" s="1"/>
  <c r="D487" i="3"/>
  <c r="F487" i="3" s="1"/>
  <c r="G487" i="3" s="1"/>
  <c r="D488" i="3"/>
  <c r="F488" i="3" s="1"/>
  <c r="G488" i="3" s="1"/>
  <c r="D489" i="3"/>
  <c r="F489" i="3" s="1"/>
  <c r="G489" i="3" s="1"/>
  <c r="D490" i="3"/>
  <c r="F490" i="3" s="1"/>
  <c r="G490" i="3" s="1"/>
  <c r="D491" i="3"/>
  <c r="F491" i="3" s="1"/>
  <c r="G491" i="3" s="1"/>
  <c r="D492" i="3"/>
  <c r="F492" i="3" s="1"/>
  <c r="G492" i="3" s="1"/>
  <c r="D493" i="3"/>
  <c r="F493" i="3" s="1"/>
  <c r="G493" i="3" s="1"/>
  <c r="D494" i="3"/>
  <c r="F494" i="3" s="1"/>
  <c r="G494" i="3" s="1"/>
  <c r="D495" i="3"/>
  <c r="F495" i="3" s="1"/>
  <c r="G495" i="3" s="1"/>
  <c r="D496" i="3"/>
  <c r="F496" i="3" s="1"/>
  <c r="G496" i="3" s="1"/>
  <c r="D497" i="3"/>
  <c r="F497" i="3" s="1"/>
  <c r="G497" i="3" s="1"/>
  <c r="D498" i="3"/>
  <c r="F498" i="3" s="1"/>
  <c r="G498" i="3" s="1"/>
  <c r="D499" i="3"/>
  <c r="F499" i="3" s="1"/>
  <c r="G499" i="3" s="1"/>
  <c r="D500" i="3"/>
  <c r="F500" i="3" s="1"/>
  <c r="G500" i="3" s="1"/>
  <c r="D501" i="3"/>
  <c r="F501" i="3" s="1"/>
  <c r="G501" i="3" s="1"/>
  <c r="D502" i="3"/>
  <c r="F502" i="3" s="1"/>
  <c r="G502" i="3" s="1"/>
  <c r="D503" i="3"/>
  <c r="F503" i="3" s="1"/>
  <c r="G503" i="3" s="1"/>
  <c r="D504" i="3"/>
  <c r="F504" i="3" s="1"/>
  <c r="G504" i="3" s="1"/>
  <c r="D505" i="3"/>
  <c r="F505" i="3" s="1"/>
  <c r="G505" i="3" s="1"/>
  <c r="D506" i="3"/>
  <c r="F506" i="3" s="1"/>
  <c r="G506" i="3" s="1"/>
  <c r="D507" i="3"/>
  <c r="F507" i="3" s="1"/>
  <c r="G507" i="3" s="1"/>
  <c r="D508" i="3"/>
  <c r="F508" i="3" s="1"/>
  <c r="G508" i="3" s="1"/>
  <c r="D509" i="3"/>
  <c r="F509" i="3" s="1"/>
  <c r="G509" i="3" s="1"/>
  <c r="D510" i="3"/>
  <c r="F510" i="3" s="1"/>
  <c r="G510" i="3" s="1"/>
  <c r="D511" i="3"/>
  <c r="F511" i="3" s="1"/>
  <c r="G511" i="3" s="1"/>
  <c r="D512" i="3"/>
  <c r="F512" i="3" s="1"/>
  <c r="G512" i="3" s="1"/>
  <c r="D513" i="3"/>
  <c r="F513" i="3" s="1"/>
  <c r="G513" i="3" s="1"/>
  <c r="D514" i="3"/>
  <c r="F514" i="3" s="1"/>
  <c r="G514" i="3" s="1"/>
  <c r="D515" i="3"/>
  <c r="F515" i="3" s="1"/>
  <c r="G515" i="3" s="1"/>
  <c r="D516" i="3"/>
  <c r="F516" i="3" s="1"/>
  <c r="G516" i="3" s="1"/>
  <c r="D517" i="3"/>
  <c r="F517" i="3" s="1"/>
  <c r="G517" i="3" s="1"/>
  <c r="D518" i="3"/>
  <c r="F518" i="3" s="1"/>
  <c r="G518" i="3" s="1"/>
  <c r="D519" i="3"/>
  <c r="F519" i="3" s="1"/>
  <c r="G519" i="3" s="1"/>
  <c r="D520" i="3"/>
  <c r="F520" i="3" s="1"/>
  <c r="G520" i="3" s="1"/>
  <c r="D521" i="3"/>
  <c r="F521" i="3" s="1"/>
  <c r="G521" i="3" s="1"/>
  <c r="D522" i="3"/>
  <c r="F522" i="3" s="1"/>
  <c r="G522" i="3" s="1"/>
  <c r="D523" i="3"/>
  <c r="F523" i="3" s="1"/>
  <c r="G523" i="3" s="1"/>
  <c r="D524" i="3"/>
  <c r="F524" i="3" s="1"/>
  <c r="G524" i="3" s="1"/>
  <c r="D525" i="3"/>
  <c r="F525" i="3" s="1"/>
  <c r="G525" i="3" s="1"/>
  <c r="D526" i="3"/>
  <c r="F526" i="3" s="1"/>
  <c r="G526" i="3" s="1"/>
  <c r="D527" i="3"/>
  <c r="F527" i="3" s="1"/>
  <c r="G527" i="3" s="1"/>
  <c r="D528" i="3"/>
  <c r="F528" i="3" s="1"/>
  <c r="G528" i="3" s="1"/>
  <c r="D529" i="3"/>
  <c r="F529" i="3" s="1"/>
  <c r="G529" i="3" s="1"/>
  <c r="D530" i="3"/>
  <c r="F530" i="3" s="1"/>
  <c r="G530" i="3" s="1"/>
  <c r="D531" i="3"/>
  <c r="F531" i="3" s="1"/>
  <c r="G531" i="3" s="1"/>
  <c r="D532" i="3"/>
  <c r="F532" i="3" s="1"/>
  <c r="G532" i="3" s="1"/>
  <c r="D533" i="3"/>
  <c r="F533" i="3" s="1"/>
  <c r="G533" i="3" s="1"/>
  <c r="D534" i="3"/>
  <c r="F534" i="3" s="1"/>
  <c r="G534" i="3" s="1"/>
  <c r="D535" i="3"/>
  <c r="F535" i="3" s="1"/>
  <c r="G535" i="3" s="1"/>
  <c r="D536" i="3"/>
  <c r="F536" i="3" s="1"/>
  <c r="G536" i="3" s="1"/>
  <c r="D537" i="3"/>
  <c r="F537" i="3" s="1"/>
  <c r="G537" i="3" s="1"/>
  <c r="D538" i="3"/>
  <c r="F538" i="3" s="1"/>
  <c r="G538" i="3" s="1"/>
  <c r="D539" i="3"/>
  <c r="F539" i="3" s="1"/>
  <c r="G539" i="3" s="1"/>
  <c r="D540" i="3"/>
  <c r="F540" i="3" s="1"/>
  <c r="G540" i="3" s="1"/>
  <c r="D541" i="3"/>
  <c r="F541" i="3" s="1"/>
  <c r="G541" i="3" s="1"/>
  <c r="D542" i="3"/>
  <c r="F542" i="3" s="1"/>
  <c r="G542" i="3" s="1"/>
  <c r="D543" i="3"/>
  <c r="F543" i="3" s="1"/>
  <c r="G543" i="3" s="1"/>
  <c r="D544" i="3"/>
  <c r="F544" i="3" s="1"/>
  <c r="G544" i="3" s="1"/>
  <c r="D545" i="3"/>
  <c r="F545" i="3" s="1"/>
  <c r="G545" i="3" s="1"/>
  <c r="D546" i="3"/>
  <c r="F546" i="3" s="1"/>
  <c r="G546" i="3" s="1"/>
  <c r="D547" i="3"/>
  <c r="F547" i="3" s="1"/>
  <c r="G547" i="3" s="1"/>
  <c r="D548" i="3"/>
  <c r="F548" i="3" s="1"/>
  <c r="G548" i="3" s="1"/>
  <c r="D549" i="3"/>
  <c r="F549" i="3" s="1"/>
  <c r="G549" i="3" s="1"/>
  <c r="D550" i="3"/>
  <c r="F550" i="3" s="1"/>
  <c r="G550" i="3" s="1"/>
  <c r="D551" i="3"/>
  <c r="F551" i="3" s="1"/>
  <c r="G551" i="3" s="1"/>
  <c r="D552" i="3"/>
  <c r="F552" i="3" s="1"/>
  <c r="G552" i="3" s="1"/>
  <c r="D553" i="3"/>
  <c r="F553" i="3" s="1"/>
  <c r="G553" i="3" s="1"/>
  <c r="D554" i="3"/>
  <c r="F554" i="3" s="1"/>
  <c r="G554" i="3" s="1"/>
  <c r="D555" i="3"/>
  <c r="F555" i="3" s="1"/>
  <c r="G555" i="3" s="1"/>
  <c r="D556" i="3"/>
  <c r="F556" i="3" s="1"/>
  <c r="G556" i="3" s="1"/>
  <c r="D557" i="3"/>
  <c r="F557" i="3" s="1"/>
  <c r="G557" i="3" s="1"/>
  <c r="D558" i="3"/>
  <c r="F558" i="3" s="1"/>
  <c r="G558" i="3" s="1"/>
  <c r="D559" i="3"/>
  <c r="F559" i="3" s="1"/>
  <c r="G559" i="3" s="1"/>
  <c r="D560" i="3"/>
  <c r="F560" i="3" s="1"/>
  <c r="G560" i="3" s="1"/>
  <c r="D561" i="3"/>
  <c r="F561" i="3" s="1"/>
  <c r="G561" i="3" s="1"/>
  <c r="D562" i="3"/>
  <c r="F562" i="3" s="1"/>
  <c r="G562" i="3" s="1"/>
  <c r="D563" i="3"/>
  <c r="F563" i="3" s="1"/>
  <c r="G563" i="3" s="1"/>
  <c r="D564" i="3"/>
  <c r="F564" i="3" s="1"/>
  <c r="G564" i="3" s="1"/>
  <c r="D565" i="3"/>
  <c r="F565" i="3" s="1"/>
  <c r="G565" i="3" s="1"/>
  <c r="D566" i="3"/>
  <c r="F566" i="3" s="1"/>
  <c r="G566" i="3" s="1"/>
  <c r="D567" i="3"/>
  <c r="F567" i="3" s="1"/>
  <c r="G567" i="3" s="1"/>
  <c r="D568" i="3"/>
  <c r="F568" i="3" s="1"/>
  <c r="G568" i="3" s="1"/>
  <c r="D569" i="3"/>
  <c r="F569" i="3" s="1"/>
  <c r="G569" i="3" s="1"/>
  <c r="D570" i="3"/>
  <c r="F570" i="3" s="1"/>
  <c r="G570" i="3" s="1"/>
  <c r="D571" i="3"/>
  <c r="F571" i="3" s="1"/>
  <c r="G571" i="3" s="1"/>
  <c r="D572" i="3"/>
  <c r="F572" i="3" s="1"/>
  <c r="G572" i="3" s="1"/>
  <c r="D573" i="3"/>
  <c r="F573" i="3" s="1"/>
  <c r="G573" i="3" s="1"/>
  <c r="D574" i="3"/>
  <c r="F574" i="3" s="1"/>
  <c r="G574" i="3" s="1"/>
  <c r="D575" i="3"/>
  <c r="F575" i="3" s="1"/>
  <c r="G575" i="3" s="1"/>
  <c r="D576" i="3"/>
  <c r="F576" i="3" s="1"/>
  <c r="G576" i="3" s="1"/>
  <c r="D577" i="3"/>
  <c r="F577" i="3" s="1"/>
  <c r="G577" i="3" s="1"/>
  <c r="D578" i="3"/>
  <c r="F578" i="3" s="1"/>
  <c r="G578" i="3" s="1"/>
  <c r="D579" i="3"/>
  <c r="F579" i="3" s="1"/>
  <c r="G579" i="3" s="1"/>
  <c r="D580" i="3"/>
  <c r="F580" i="3" s="1"/>
  <c r="G580" i="3" s="1"/>
  <c r="D581" i="3"/>
  <c r="F581" i="3" s="1"/>
  <c r="G581" i="3" s="1"/>
  <c r="D582" i="3"/>
  <c r="F582" i="3" s="1"/>
  <c r="G582" i="3" s="1"/>
  <c r="D583" i="3"/>
  <c r="F583" i="3" s="1"/>
  <c r="G583" i="3" s="1"/>
  <c r="D584" i="3"/>
  <c r="F584" i="3" s="1"/>
  <c r="G584" i="3" s="1"/>
  <c r="D585" i="3"/>
  <c r="F585" i="3" s="1"/>
  <c r="G585" i="3" s="1"/>
  <c r="D586" i="3"/>
  <c r="F586" i="3" s="1"/>
  <c r="G586" i="3" s="1"/>
  <c r="D587" i="3"/>
  <c r="F587" i="3" s="1"/>
  <c r="G587" i="3" s="1"/>
  <c r="D588" i="3"/>
  <c r="F588" i="3" s="1"/>
  <c r="G588" i="3" s="1"/>
  <c r="D589" i="3"/>
  <c r="F589" i="3" s="1"/>
  <c r="G589" i="3" s="1"/>
  <c r="D590" i="3"/>
  <c r="F590" i="3" s="1"/>
  <c r="G590" i="3" s="1"/>
  <c r="D591" i="3"/>
  <c r="F591" i="3" s="1"/>
  <c r="G591" i="3" s="1"/>
  <c r="D592" i="3"/>
  <c r="F592" i="3" s="1"/>
  <c r="G592" i="3" s="1"/>
  <c r="D593" i="3"/>
  <c r="F593" i="3" s="1"/>
  <c r="G593" i="3" s="1"/>
  <c r="D594" i="3"/>
  <c r="F594" i="3" s="1"/>
  <c r="G594" i="3" s="1"/>
  <c r="D595" i="3"/>
  <c r="F595" i="3" s="1"/>
  <c r="G595" i="3" s="1"/>
  <c r="D596" i="3"/>
  <c r="F596" i="3" s="1"/>
  <c r="G596" i="3" s="1"/>
  <c r="D597" i="3"/>
  <c r="F597" i="3" s="1"/>
  <c r="G597" i="3" s="1"/>
  <c r="D598" i="3"/>
  <c r="F598" i="3" s="1"/>
  <c r="G598" i="3" s="1"/>
  <c r="D599" i="3"/>
  <c r="F599" i="3" s="1"/>
  <c r="G599" i="3" s="1"/>
  <c r="D600" i="3"/>
  <c r="F600" i="3" s="1"/>
  <c r="G600" i="3" s="1"/>
  <c r="D601" i="3"/>
  <c r="F601" i="3" s="1"/>
  <c r="G601" i="3" s="1"/>
  <c r="D602" i="3"/>
  <c r="F602" i="3" s="1"/>
  <c r="G602" i="3" s="1"/>
  <c r="D603" i="3"/>
  <c r="F603" i="3" s="1"/>
  <c r="G603" i="3" s="1"/>
  <c r="D604" i="3"/>
  <c r="F604" i="3" s="1"/>
  <c r="G604" i="3" s="1"/>
  <c r="D605" i="3"/>
  <c r="F605" i="3" s="1"/>
  <c r="G605" i="3" s="1"/>
  <c r="D606" i="3"/>
  <c r="F606" i="3" s="1"/>
  <c r="G606" i="3" s="1"/>
  <c r="D607" i="3"/>
  <c r="F607" i="3" s="1"/>
  <c r="G607" i="3" s="1"/>
  <c r="D608" i="3"/>
  <c r="F608" i="3" s="1"/>
  <c r="G608" i="3" s="1"/>
  <c r="D609" i="3"/>
  <c r="F609" i="3" s="1"/>
  <c r="G609" i="3" s="1"/>
  <c r="D610" i="3"/>
  <c r="F610" i="3" s="1"/>
  <c r="G610" i="3" s="1"/>
  <c r="D611" i="3"/>
  <c r="F611" i="3" s="1"/>
  <c r="G611" i="3" s="1"/>
  <c r="D612" i="3"/>
  <c r="F612" i="3" s="1"/>
  <c r="G612" i="3" s="1"/>
  <c r="D613" i="3"/>
  <c r="F613" i="3" s="1"/>
  <c r="G613" i="3" s="1"/>
  <c r="D614" i="3"/>
  <c r="F614" i="3" s="1"/>
  <c r="G614" i="3" s="1"/>
  <c r="D615" i="3"/>
  <c r="F615" i="3" s="1"/>
  <c r="G615" i="3" s="1"/>
  <c r="D616" i="3"/>
  <c r="F616" i="3" s="1"/>
  <c r="G616" i="3" s="1"/>
  <c r="D617" i="3"/>
  <c r="F617" i="3" s="1"/>
  <c r="G617" i="3" s="1"/>
  <c r="D618" i="3"/>
  <c r="F618" i="3" s="1"/>
  <c r="G618" i="3" s="1"/>
  <c r="D619" i="3"/>
  <c r="F619" i="3" s="1"/>
  <c r="G619" i="3" s="1"/>
  <c r="D620" i="3"/>
  <c r="F620" i="3" s="1"/>
  <c r="G620" i="3" s="1"/>
  <c r="D621" i="3"/>
  <c r="F621" i="3" s="1"/>
  <c r="G621" i="3" s="1"/>
  <c r="D622" i="3"/>
  <c r="F622" i="3" s="1"/>
  <c r="G622" i="3" s="1"/>
  <c r="D623" i="3"/>
  <c r="F623" i="3" s="1"/>
  <c r="G623" i="3" s="1"/>
  <c r="D624" i="3"/>
  <c r="F624" i="3" s="1"/>
  <c r="G624" i="3" s="1"/>
  <c r="D625" i="3"/>
  <c r="F625" i="3" s="1"/>
  <c r="G625" i="3" s="1"/>
  <c r="D626" i="3"/>
  <c r="F626" i="3" s="1"/>
  <c r="G626" i="3" s="1"/>
  <c r="D627" i="3"/>
  <c r="F627" i="3" s="1"/>
  <c r="G627" i="3" s="1"/>
  <c r="D628" i="3"/>
  <c r="F628" i="3" s="1"/>
  <c r="G628" i="3" s="1"/>
  <c r="D629" i="3"/>
  <c r="F629" i="3" s="1"/>
  <c r="G629" i="3" s="1"/>
  <c r="D630" i="3"/>
  <c r="F630" i="3" s="1"/>
  <c r="G630" i="3" s="1"/>
  <c r="D631" i="3"/>
  <c r="F631" i="3" s="1"/>
  <c r="G631" i="3" s="1"/>
  <c r="D632" i="3"/>
  <c r="F632" i="3" s="1"/>
  <c r="G632" i="3" s="1"/>
  <c r="D633" i="3"/>
  <c r="F633" i="3" s="1"/>
  <c r="G633" i="3" s="1"/>
  <c r="D634" i="3"/>
  <c r="F634" i="3" s="1"/>
  <c r="G634" i="3" s="1"/>
  <c r="D635" i="3"/>
  <c r="F635" i="3" s="1"/>
  <c r="G635" i="3" s="1"/>
  <c r="D636" i="3"/>
  <c r="F636" i="3" s="1"/>
  <c r="G636" i="3" s="1"/>
  <c r="D637" i="3"/>
  <c r="F637" i="3" s="1"/>
  <c r="G637" i="3" s="1"/>
  <c r="D638" i="3"/>
  <c r="F638" i="3" s="1"/>
  <c r="G638" i="3" s="1"/>
  <c r="D639" i="3"/>
  <c r="F639" i="3" s="1"/>
  <c r="G639" i="3" s="1"/>
  <c r="D640" i="3"/>
  <c r="F640" i="3" s="1"/>
  <c r="G640" i="3" s="1"/>
  <c r="D641" i="3"/>
  <c r="F641" i="3" s="1"/>
  <c r="G641" i="3" s="1"/>
  <c r="D642" i="3"/>
  <c r="F642" i="3" s="1"/>
  <c r="G642" i="3" s="1"/>
  <c r="D643" i="3"/>
  <c r="F643" i="3" s="1"/>
  <c r="G643" i="3" s="1"/>
  <c r="D644" i="3"/>
  <c r="F644" i="3" s="1"/>
  <c r="G644" i="3" s="1"/>
  <c r="D645" i="3"/>
  <c r="F645" i="3" s="1"/>
  <c r="G645" i="3" s="1"/>
  <c r="D646" i="3"/>
  <c r="F646" i="3" s="1"/>
  <c r="G646" i="3" s="1"/>
  <c r="D647" i="3"/>
  <c r="F647" i="3" s="1"/>
  <c r="G647" i="3" s="1"/>
  <c r="D648" i="3"/>
  <c r="F648" i="3" s="1"/>
  <c r="G648" i="3" s="1"/>
  <c r="D649" i="3"/>
  <c r="F649" i="3" s="1"/>
  <c r="G649" i="3" s="1"/>
  <c r="D650" i="3"/>
  <c r="F650" i="3" s="1"/>
  <c r="G650" i="3" s="1"/>
  <c r="D651" i="3"/>
  <c r="F651" i="3" s="1"/>
  <c r="G651" i="3" s="1"/>
  <c r="D652" i="3"/>
  <c r="F652" i="3" s="1"/>
  <c r="G652" i="3" s="1"/>
  <c r="D653" i="3"/>
  <c r="F653" i="3" s="1"/>
  <c r="G653" i="3" s="1"/>
  <c r="D654" i="3"/>
  <c r="F654" i="3" s="1"/>
  <c r="G654" i="3" s="1"/>
  <c r="D655" i="3"/>
  <c r="F655" i="3" s="1"/>
  <c r="G655" i="3" s="1"/>
  <c r="D656" i="3"/>
  <c r="F656" i="3" s="1"/>
  <c r="G656" i="3" s="1"/>
  <c r="D657" i="3"/>
  <c r="F657" i="3" s="1"/>
  <c r="G657" i="3" s="1"/>
  <c r="D658" i="3"/>
  <c r="F658" i="3" s="1"/>
  <c r="G658" i="3" s="1"/>
  <c r="D659" i="3"/>
  <c r="F659" i="3" s="1"/>
  <c r="G659" i="3" s="1"/>
  <c r="D660" i="3"/>
  <c r="F660" i="3" s="1"/>
  <c r="G660" i="3" s="1"/>
  <c r="D661" i="3"/>
  <c r="F661" i="3" s="1"/>
  <c r="G661" i="3" s="1"/>
  <c r="D662" i="3"/>
  <c r="F662" i="3" s="1"/>
  <c r="G662" i="3" s="1"/>
  <c r="D663" i="3"/>
  <c r="F663" i="3" s="1"/>
  <c r="G663" i="3" s="1"/>
  <c r="D664" i="3"/>
  <c r="F664" i="3" s="1"/>
  <c r="G664" i="3" s="1"/>
  <c r="D665" i="3"/>
  <c r="F665" i="3" s="1"/>
  <c r="G665" i="3" s="1"/>
  <c r="D666" i="3"/>
  <c r="F666" i="3" s="1"/>
  <c r="G666" i="3" s="1"/>
  <c r="D667" i="3"/>
  <c r="F667" i="3" s="1"/>
  <c r="G667" i="3" s="1"/>
  <c r="D668" i="3"/>
  <c r="F668" i="3" s="1"/>
  <c r="G668" i="3" s="1"/>
  <c r="D669" i="3"/>
  <c r="F669" i="3" s="1"/>
  <c r="G669" i="3" s="1"/>
  <c r="D670" i="3"/>
  <c r="F670" i="3" s="1"/>
  <c r="G670" i="3" s="1"/>
  <c r="D671" i="3"/>
  <c r="F671" i="3" s="1"/>
  <c r="G671" i="3" s="1"/>
  <c r="D672" i="3"/>
  <c r="F672" i="3" s="1"/>
  <c r="G672" i="3" s="1"/>
  <c r="D673" i="3"/>
  <c r="F673" i="3" s="1"/>
  <c r="G673" i="3" s="1"/>
  <c r="D674" i="3"/>
  <c r="F674" i="3" s="1"/>
  <c r="G674" i="3" s="1"/>
  <c r="D675" i="3"/>
  <c r="F675" i="3" s="1"/>
  <c r="G675" i="3" s="1"/>
  <c r="D676" i="3"/>
  <c r="F676" i="3" s="1"/>
  <c r="G676" i="3" s="1"/>
  <c r="D677" i="3"/>
  <c r="F677" i="3" s="1"/>
  <c r="G677" i="3" s="1"/>
  <c r="D678" i="3"/>
  <c r="F678" i="3" s="1"/>
  <c r="G678" i="3" s="1"/>
  <c r="D679" i="3"/>
  <c r="F679" i="3" s="1"/>
  <c r="G679" i="3" s="1"/>
  <c r="D680" i="3"/>
  <c r="F680" i="3" s="1"/>
  <c r="G680" i="3" s="1"/>
  <c r="D681" i="3"/>
  <c r="F681" i="3" s="1"/>
  <c r="G681" i="3" s="1"/>
  <c r="D682" i="3"/>
  <c r="F682" i="3" s="1"/>
  <c r="G682" i="3" s="1"/>
  <c r="D683" i="3"/>
  <c r="F683" i="3" s="1"/>
  <c r="G683" i="3" s="1"/>
  <c r="D684" i="3"/>
  <c r="F684" i="3" s="1"/>
  <c r="G684" i="3" s="1"/>
  <c r="D685" i="3"/>
  <c r="F685" i="3" s="1"/>
  <c r="G685" i="3" s="1"/>
  <c r="D686" i="3"/>
  <c r="F686" i="3" s="1"/>
  <c r="G686" i="3" s="1"/>
  <c r="D687" i="3"/>
  <c r="F687" i="3" s="1"/>
  <c r="G687" i="3" s="1"/>
  <c r="D688" i="3"/>
  <c r="F688" i="3" s="1"/>
  <c r="G688" i="3" s="1"/>
  <c r="D689" i="3"/>
  <c r="F689" i="3" s="1"/>
  <c r="G689" i="3" s="1"/>
  <c r="D690" i="3"/>
  <c r="F690" i="3" s="1"/>
  <c r="G690" i="3" s="1"/>
  <c r="D691" i="3"/>
  <c r="F691" i="3" s="1"/>
  <c r="G691" i="3" s="1"/>
  <c r="D692" i="3"/>
  <c r="F692" i="3" s="1"/>
  <c r="G692" i="3" s="1"/>
  <c r="D693" i="3"/>
  <c r="F693" i="3" s="1"/>
  <c r="G693" i="3" s="1"/>
  <c r="D694" i="3"/>
  <c r="F694" i="3" s="1"/>
  <c r="G694" i="3" s="1"/>
  <c r="D695" i="3"/>
  <c r="F695" i="3" s="1"/>
  <c r="G695" i="3" s="1"/>
  <c r="D696" i="3"/>
  <c r="F696" i="3" s="1"/>
  <c r="G696" i="3" s="1"/>
  <c r="D697" i="3"/>
  <c r="F697" i="3" s="1"/>
  <c r="G697" i="3" s="1"/>
  <c r="D698" i="3"/>
  <c r="F698" i="3" s="1"/>
  <c r="G698" i="3" s="1"/>
  <c r="D699" i="3"/>
  <c r="F699" i="3" s="1"/>
  <c r="G699" i="3" s="1"/>
  <c r="D700" i="3"/>
  <c r="F700" i="3" s="1"/>
  <c r="G700" i="3" s="1"/>
  <c r="D701" i="3"/>
  <c r="F701" i="3" s="1"/>
  <c r="G701" i="3" s="1"/>
  <c r="D702" i="3"/>
  <c r="F702" i="3" s="1"/>
  <c r="G702" i="3" s="1"/>
  <c r="D703" i="3"/>
  <c r="F703" i="3" s="1"/>
  <c r="G703" i="3" s="1"/>
  <c r="D704" i="3"/>
  <c r="F704" i="3" s="1"/>
  <c r="G704" i="3" s="1"/>
  <c r="D705" i="3"/>
  <c r="F705" i="3" s="1"/>
  <c r="G705" i="3" s="1"/>
  <c r="D706" i="3"/>
  <c r="F706" i="3" s="1"/>
  <c r="G706" i="3" s="1"/>
  <c r="D707" i="3"/>
  <c r="F707" i="3" s="1"/>
  <c r="G707" i="3" s="1"/>
  <c r="D708" i="3"/>
  <c r="F708" i="3" s="1"/>
  <c r="G708" i="3" s="1"/>
  <c r="D709" i="3"/>
  <c r="F709" i="3" s="1"/>
  <c r="G709" i="3" s="1"/>
  <c r="D710" i="3"/>
  <c r="F710" i="3" s="1"/>
  <c r="G710" i="3" s="1"/>
  <c r="D711" i="3"/>
  <c r="F711" i="3" s="1"/>
  <c r="G711" i="3" s="1"/>
  <c r="D712" i="3"/>
  <c r="F712" i="3" s="1"/>
  <c r="G712" i="3" s="1"/>
  <c r="D713" i="3"/>
  <c r="F713" i="3" s="1"/>
  <c r="G713" i="3" s="1"/>
  <c r="D714" i="3"/>
  <c r="F714" i="3" s="1"/>
  <c r="G714" i="3" s="1"/>
  <c r="D715" i="3"/>
  <c r="F715" i="3" s="1"/>
  <c r="G715" i="3" s="1"/>
  <c r="D716" i="3"/>
  <c r="F716" i="3" s="1"/>
  <c r="G716" i="3" s="1"/>
  <c r="D717" i="3"/>
  <c r="F717" i="3" s="1"/>
  <c r="G717" i="3" s="1"/>
  <c r="D718" i="3"/>
  <c r="F718" i="3" s="1"/>
  <c r="G718" i="3" s="1"/>
  <c r="D719" i="3"/>
  <c r="F719" i="3" s="1"/>
  <c r="G719" i="3" s="1"/>
  <c r="D720" i="3"/>
  <c r="F720" i="3" s="1"/>
  <c r="G720" i="3" s="1"/>
  <c r="D721" i="3"/>
  <c r="F721" i="3" s="1"/>
  <c r="G721" i="3" s="1"/>
  <c r="D722" i="3"/>
  <c r="F722" i="3" s="1"/>
  <c r="G722" i="3" s="1"/>
  <c r="D723" i="3"/>
  <c r="F723" i="3" s="1"/>
  <c r="G723" i="3" s="1"/>
  <c r="D724" i="3"/>
  <c r="F724" i="3" s="1"/>
  <c r="G724" i="3" s="1"/>
  <c r="D725" i="3"/>
  <c r="F725" i="3" s="1"/>
  <c r="G725" i="3" s="1"/>
  <c r="D726" i="3"/>
  <c r="F726" i="3" s="1"/>
  <c r="G726" i="3" s="1"/>
  <c r="D727" i="3"/>
  <c r="F727" i="3" s="1"/>
  <c r="G727" i="3" s="1"/>
  <c r="D728" i="3"/>
  <c r="F728" i="3" s="1"/>
  <c r="G728" i="3" s="1"/>
  <c r="D729" i="3"/>
  <c r="F729" i="3" s="1"/>
  <c r="G729" i="3" s="1"/>
  <c r="D730" i="3"/>
  <c r="F730" i="3" s="1"/>
  <c r="G730" i="3" s="1"/>
  <c r="D731" i="3"/>
  <c r="F731" i="3" s="1"/>
  <c r="G731" i="3" s="1"/>
  <c r="D732" i="3"/>
  <c r="F732" i="3" s="1"/>
  <c r="G732" i="3" s="1"/>
  <c r="D733" i="3"/>
  <c r="F733" i="3" s="1"/>
  <c r="G733" i="3" s="1"/>
  <c r="D734" i="3"/>
  <c r="F734" i="3" s="1"/>
  <c r="G734" i="3" s="1"/>
  <c r="D735" i="3"/>
  <c r="F735" i="3" s="1"/>
  <c r="G735" i="3" s="1"/>
  <c r="D736" i="3"/>
  <c r="F736" i="3" s="1"/>
  <c r="G736" i="3" s="1"/>
  <c r="D737" i="3"/>
  <c r="F737" i="3" s="1"/>
  <c r="G737" i="3" s="1"/>
  <c r="D738" i="3"/>
  <c r="F738" i="3" s="1"/>
  <c r="G738" i="3" s="1"/>
  <c r="D739" i="3"/>
  <c r="F739" i="3" s="1"/>
  <c r="G739" i="3" s="1"/>
  <c r="D740" i="3"/>
  <c r="F740" i="3" s="1"/>
  <c r="G740" i="3" s="1"/>
  <c r="D741" i="3"/>
  <c r="F741" i="3" s="1"/>
  <c r="G741" i="3" s="1"/>
  <c r="D742" i="3"/>
  <c r="F742" i="3" s="1"/>
  <c r="G742" i="3" s="1"/>
  <c r="D743" i="3"/>
  <c r="F743" i="3" s="1"/>
  <c r="G743" i="3" s="1"/>
  <c r="D744" i="3"/>
  <c r="F744" i="3" s="1"/>
  <c r="G744" i="3" s="1"/>
  <c r="D745" i="3"/>
  <c r="F745" i="3" s="1"/>
  <c r="G745" i="3" s="1"/>
  <c r="D746" i="3"/>
  <c r="F746" i="3" s="1"/>
  <c r="G746" i="3" s="1"/>
  <c r="D747" i="3"/>
  <c r="F747" i="3" s="1"/>
  <c r="G747" i="3" s="1"/>
  <c r="D748" i="3"/>
  <c r="F748" i="3" s="1"/>
  <c r="G748" i="3" s="1"/>
  <c r="D749" i="3"/>
  <c r="F749" i="3" s="1"/>
  <c r="G749" i="3" s="1"/>
  <c r="D750" i="3"/>
  <c r="F750" i="3" s="1"/>
  <c r="G750" i="3" s="1"/>
  <c r="D751" i="3"/>
  <c r="F751" i="3" s="1"/>
  <c r="G751" i="3" s="1"/>
  <c r="D752" i="3"/>
  <c r="F752" i="3" s="1"/>
  <c r="G752" i="3" s="1"/>
  <c r="D753" i="3"/>
  <c r="F753" i="3" s="1"/>
  <c r="G753" i="3" s="1"/>
  <c r="D754" i="3"/>
  <c r="F754" i="3" s="1"/>
  <c r="G754" i="3" s="1"/>
  <c r="D755" i="3"/>
  <c r="F755" i="3" s="1"/>
  <c r="G755" i="3" s="1"/>
  <c r="D756" i="3"/>
  <c r="F756" i="3" s="1"/>
  <c r="G756" i="3" s="1"/>
  <c r="D757" i="3"/>
  <c r="F757" i="3" s="1"/>
  <c r="G757" i="3" s="1"/>
  <c r="D758" i="3"/>
  <c r="F758" i="3" s="1"/>
  <c r="G758" i="3" s="1"/>
  <c r="D759" i="3"/>
  <c r="F759" i="3" s="1"/>
  <c r="G759" i="3" s="1"/>
  <c r="D760" i="3"/>
  <c r="F760" i="3" s="1"/>
  <c r="G760" i="3" s="1"/>
  <c r="D761" i="3"/>
  <c r="F761" i="3" s="1"/>
  <c r="G761" i="3" s="1"/>
  <c r="D762" i="3"/>
  <c r="F762" i="3" s="1"/>
  <c r="G762" i="3" s="1"/>
  <c r="D763" i="3"/>
  <c r="F763" i="3" s="1"/>
  <c r="G763" i="3" s="1"/>
  <c r="D764" i="3"/>
  <c r="F764" i="3" s="1"/>
  <c r="G764" i="3" s="1"/>
  <c r="D765" i="3"/>
  <c r="F765" i="3" s="1"/>
  <c r="G765" i="3" s="1"/>
  <c r="D766" i="3"/>
  <c r="F766" i="3" s="1"/>
  <c r="G766" i="3" s="1"/>
  <c r="D767" i="3"/>
  <c r="F767" i="3" s="1"/>
  <c r="G767" i="3" s="1"/>
  <c r="D768" i="3"/>
  <c r="F768" i="3" s="1"/>
  <c r="G768" i="3" s="1"/>
  <c r="D769" i="3"/>
  <c r="F769" i="3" s="1"/>
  <c r="G769" i="3" s="1"/>
  <c r="D770" i="3"/>
  <c r="F770" i="3" s="1"/>
  <c r="G770" i="3" s="1"/>
  <c r="D771" i="3"/>
  <c r="F771" i="3" s="1"/>
  <c r="G771" i="3" s="1"/>
  <c r="D772" i="3"/>
  <c r="F772" i="3" s="1"/>
  <c r="G772" i="3" s="1"/>
  <c r="D773" i="3"/>
  <c r="F773" i="3" s="1"/>
  <c r="G773" i="3" s="1"/>
  <c r="D774" i="3"/>
  <c r="F774" i="3" s="1"/>
  <c r="G774" i="3" s="1"/>
  <c r="D775" i="3"/>
  <c r="F775" i="3" s="1"/>
  <c r="G775" i="3" s="1"/>
  <c r="D776" i="3"/>
  <c r="F776" i="3" s="1"/>
  <c r="G776" i="3" s="1"/>
  <c r="D777" i="3"/>
  <c r="F777" i="3" s="1"/>
  <c r="G777" i="3" s="1"/>
  <c r="D778" i="3"/>
  <c r="F778" i="3" s="1"/>
  <c r="G778" i="3" s="1"/>
  <c r="D779" i="3"/>
  <c r="F779" i="3" s="1"/>
  <c r="G779" i="3" s="1"/>
  <c r="D780" i="3"/>
  <c r="F780" i="3" s="1"/>
  <c r="G780" i="3" s="1"/>
  <c r="D781" i="3"/>
  <c r="F781" i="3" s="1"/>
  <c r="G781" i="3" s="1"/>
  <c r="D782" i="3"/>
  <c r="F782" i="3" s="1"/>
  <c r="G782" i="3" s="1"/>
  <c r="D783" i="3"/>
  <c r="F783" i="3" s="1"/>
  <c r="G783" i="3" s="1"/>
  <c r="D784" i="3"/>
  <c r="F784" i="3" s="1"/>
  <c r="G784" i="3" s="1"/>
  <c r="D785" i="3"/>
  <c r="F785" i="3" s="1"/>
  <c r="G785" i="3" s="1"/>
  <c r="D786" i="3"/>
  <c r="F786" i="3" s="1"/>
  <c r="G786" i="3" s="1"/>
  <c r="D787" i="3"/>
  <c r="F787" i="3" s="1"/>
  <c r="G787" i="3" s="1"/>
  <c r="D788" i="3"/>
  <c r="F788" i="3" s="1"/>
  <c r="G788" i="3" s="1"/>
  <c r="D789" i="3"/>
  <c r="F789" i="3" s="1"/>
  <c r="G789" i="3" s="1"/>
  <c r="D790" i="3"/>
  <c r="F790" i="3" s="1"/>
  <c r="G790" i="3" s="1"/>
  <c r="D791" i="3"/>
  <c r="F791" i="3" s="1"/>
  <c r="G791" i="3" s="1"/>
  <c r="D792" i="3"/>
  <c r="F792" i="3" s="1"/>
  <c r="G792" i="3" s="1"/>
  <c r="D793" i="3"/>
  <c r="F793" i="3" s="1"/>
  <c r="G793" i="3" s="1"/>
  <c r="D794" i="3"/>
  <c r="F794" i="3" s="1"/>
  <c r="G794" i="3" s="1"/>
  <c r="D795" i="3"/>
  <c r="F795" i="3" s="1"/>
  <c r="G795" i="3" s="1"/>
  <c r="D796" i="3"/>
  <c r="F796" i="3" s="1"/>
  <c r="G796" i="3" s="1"/>
  <c r="D797" i="3"/>
  <c r="F797" i="3" s="1"/>
  <c r="G797" i="3" s="1"/>
  <c r="D798" i="3"/>
  <c r="F798" i="3" s="1"/>
  <c r="G798" i="3" s="1"/>
  <c r="D799" i="3"/>
  <c r="F799" i="3" s="1"/>
  <c r="G799" i="3" s="1"/>
  <c r="D800" i="3"/>
  <c r="F800" i="3" s="1"/>
  <c r="G800" i="3" s="1"/>
  <c r="D801" i="3"/>
  <c r="F801" i="3" s="1"/>
  <c r="G801" i="3" s="1"/>
  <c r="D802" i="3"/>
  <c r="F802" i="3" s="1"/>
  <c r="G802" i="3" s="1"/>
  <c r="D803" i="3"/>
  <c r="F803" i="3" s="1"/>
  <c r="G803" i="3" s="1"/>
  <c r="D804" i="3"/>
  <c r="F804" i="3" s="1"/>
  <c r="G804" i="3" s="1"/>
  <c r="D805" i="3"/>
  <c r="F805" i="3" s="1"/>
  <c r="G805" i="3" s="1"/>
  <c r="D806" i="3"/>
  <c r="F806" i="3" s="1"/>
  <c r="G806" i="3" s="1"/>
  <c r="D807" i="3"/>
  <c r="F807" i="3" s="1"/>
  <c r="G807" i="3" s="1"/>
  <c r="D808" i="3"/>
  <c r="F808" i="3" s="1"/>
  <c r="G808" i="3" s="1"/>
  <c r="D809" i="3"/>
  <c r="F809" i="3" s="1"/>
  <c r="G809" i="3" s="1"/>
  <c r="D810" i="3"/>
  <c r="F810" i="3" s="1"/>
  <c r="G810" i="3" s="1"/>
  <c r="D811" i="3"/>
  <c r="F811" i="3" s="1"/>
  <c r="G811" i="3" s="1"/>
  <c r="D812" i="3"/>
  <c r="F812" i="3" s="1"/>
  <c r="G812" i="3" s="1"/>
  <c r="D813" i="3"/>
  <c r="F813" i="3" s="1"/>
  <c r="G813" i="3" s="1"/>
  <c r="D814" i="3"/>
  <c r="F814" i="3" s="1"/>
  <c r="G814" i="3" s="1"/>
  <c r="D815" i="3"/>
  <c r="F815" i="3" s="1"/>
  <c r="G815" i="3" s="1"/>
  <c r="D816" i="3"/>
  <c r="F816" i="3" s="1"/>
  <c r="G816" i="3" s="1"/>
  <c r="D817" i="3"/>
  <c r="F817" i="3" s="1"/>
  <c r="G817" i="3" s="1"/>
  <c r="D818" i="3"/>
  <c r="F818" i="3" s="1"/>
  <c r="G818" i="3" s="1"/>
  <c r="D819" i="3"/>
  <c r="F819" i="3" s="1"/>
  <c r="G819" i="3" s="1"/>
  <c r="D820" i="3"/>
  <c r="F820" i="3" s="1"/>
  <c r="G820" i="3" s="1"/>
  <c r="D821" i="3"/>
  <c r="F821" i="3" s="1"/>
  <c r="G821" i="3" s="1"/>
  <c r="D822" i="3"/>
  <c r="F822" i="3" s="1"/>
  <c r="G822" i="3" s="1"/>
  <c r="D823" i="3"/>
  <c r="F823" i="3" s="1"/>
  <c r="G823" i="3" s="1"/>
  <c r="D824" i="3"/>
  <c r="F824" i="3" s="1"/>
  <c r="G824" i="3" s="1"/>
  <c r="D825" i="3"/>
  <c r="F825" i="3" s="1"/>
  <c r="G825" i="3" s="1"/>
  <c r="D826" i="3"/>
  <c r="F826" i="3" s="1"/>
  <c r="G826" i="3" s="1"/>
  <c r="D827" i="3"/>
  <c r="F827" i="3" s="1"/>
  <c r="G827" i="3" s="1"/>
  <c r="D828" i="3"/>
  <c r="F828" i="3" s="1"/>
  <c r="G828" i="3" s="1"/>
  <c r="D829" i="3"/>
  <c r="F829" i="3" s="1"/>
  <c r="G829" i="3" s="1"/>
  <c r="D830" i="3"/>
  <c r="F830" i="3" s="1"/>
  <c r="G830" i="3" s="1"/>
  <c r="D831" i="3"/>
  <c r="F831" i="3" s="1"/>
  <c r="G831" i="3" s="1"/>
  <c r="D832" i="3"/>
  <c r="F832" i="3" s="1"/>
  <c r="G832" i="3" s="1"/>
  <c r="D833" i="3"/>
  <c r="F833" i="3" s="1"/>
  <c r="G833" i="3" s="1"/>
  <c r="D834" i="3"/>
  <c r="F834" i="3" s="1"/>
  <c r="G834" i="3" s="1"/>
  <c r="D835" i="3"/>
  <c r="F835" i="3" s="1"/>
  <c r="G835" i="3" s="1"/>
  <c r="D836" i="3"/>
  <c r="F836" i="3" s="1"/>
  <c r="G836" i="3" s="1"/>
  <c r="D837" i="3"/>
  <c r="F837" i="3" s="1"/>
  <c r="G837" i="3" s="1"/>
  <c r="D838" i="3"/>
  <c r="F838" i="3" s="1"/>
  <c r="G838" i="3" s="1"/>
  <c r="D839" i="3"/>
  <c r="F839" i="3" s="1"/>
  <c r="G839" i="3" s="1"/>
  <c r="D840" i="3"/>
  <c r="F840" i="3" s="1"/>
  <c r="G840" i="3" s="1"/>
  <c r="D841" i="3"/>
  <c r="F841" i="3" s="1"/>
  <c r="G841" i="3" s="1"/>
  <c r="D842" i="3"/>
  <c r="F842" i="3" s="1"/>
  <c r="G842" i="3" s="1"/>
  <c r="D843" i="3"/>
  <c r="F843" i="3" s="1"/>
  <c r="G843" i="3" s="1"/>
  <c r="D844" i="3"/>
  <c r="F844" i="3" s="1"/>
  <c r="G844" i="3" s="1"/>
  <c r="D845" i="3"/>
  <c r="F845" i="3" s="1"/>
  <c r="G845" i="3" s="1"/>
  <c r="D846" i="3"/>
  <c r="F846" i="3" s="1"/>
  <c r="G846" i="3" s="1"/>
  <c r="D847" i="3"/>
  <c r="F847" i="3" s="1"/>
  <c r="G847" i="3" s="1"/>
  <c r="D848" i="3"/>
  <c r="F848" i="3" s="1"/>
  <c r="G848" i="3" s="1"/>
  <c r="D849" i="3"/>
  <c r="F849" i="3" s="1"/>
  <c r="G849" i="3" s="1"/>
  <c r="D850" i="3"/>
  <c r="F850" i="3" s="1"/>
  <c r="G850" i="3" s="1"/>
  <c r="D851" i="3"/>
  <c r="F851" i="3" s="1"/>
  <c r="G851" i="3" s="1"/>
  <c r="D852" i="3"/>
  <c r="F852" i="3" s="1"/>
  <c r="G852" i="3" s="1"/>
  <c r="D853" i="3"/>
  <c r="F853" i="3" s="1"/>
  <c r="G853" i="3" s="1"/>
  <c r="D854" i="3"/>
  <c r="F854" i="3" s="1"/>
  <c r="G854" i="3" s="1"/>
  <c r="D855" i="3"/>
  <c r="F855" i="3" s="1"/>
  <c r="G855" i="3" s="1"/>
  <c r="D856" i="3"/>
  <c r="F856" i="3" s="1"/>
  <c r="G856" i="3" s="1"/>
  <c r="D857" i="3"/>
  <c r="F857" i="3" s="1"/>
  <c r="G857" i="3" s="1"/>
  <c r="D858" i="3"/>
  <c r="F858" i="3" s="1"/>
  <c r="G858" i="3" s="1"/>
  <c r="D859" i="3"/>
  <c r="F859" i="3" s="1"/>
  <c r="G859" i="3" s="1"/>
  <c r="D860" i="3"/>
  <c r="F860" i="3" s="1"/>
  <c r="G860" i="3" s="1"/>
  <c r="D861" i="3"/>
  <c r="F861" i="3" s="1"/>
  <c r="G861" i="3" s="1"/>
  <c r="D862" i="3"/>
  <c r="F862" i="3" s="1"/>
  <c r="G862" i="3" s="1"/>
  <c r="D863" i="3"/>
  <c r="F863" i="3" s="1"/>
  <c r="G863" i="3" s="1"/>
  <c r="D864" i="3"/>
  <c r="F864" i="3" s="1"/>
  <c r="G864" i="3" s="1"/>
  <c r="D865" i="3"/>
  <c r="F865" i="3" s="1"/>
  <c r="G865" i="3" s="1"/>
  <c r="D866" i="3"/>
  <c r="F866" i="3" s="1"/>
  <c r="G866" i="3" s="1"/>
  <c r="D867" i="3"/>
  <c r="F867" i="3" s="1"/>
  <c r="G867" i="3" s="1"/>
  <c r="D868" i="3"/>
  <c r="F868" i="3" s="1"/>
  <c r="G868" i="3" s="1"/>
  <c r="D869" i="3"/>
  <c r="F869" i="3" s="1"/>
  <c r="G869" i="3" s="1"/>
  <c r="D870" i="3"/>
  <c r="F870" i="3" s="1"/>
  <c r="G870" i="3" s="1"/>
  <c r="D871" i="3"/>
  <c r="F871" i="3" s="1"/>
  <c r="G871" i="3" s="1"/>
  <c r="D872" i="3"/>
  <c r="F872" i="3" s="1"/>
  <c r="G872" i="3" s="1"/>
  <c r="D873" i="3"/>
  <c r="F873" i="3" s="1"/>
  <c r="G873" i="3" s="1"/>
  <c r="D874" i="3"/>
  <c r="F874" i="3" s="1"/>
  <c r="G874" i="3" s="1"/>
  <c r="D875" i="3"/>
  <c r="F875" i="3" s="1"/>
  <c r="G875" i="3" s="1"/>
  <c r="D876" i="3"/>
  <c r="F876" i="3" s="1"/>
  <c r="G876" i="3" s="1"/>
  <c r="D877" i="3"/>
  <c r="F877" i="3" s="1"/>
  <c r="G877" i="3" s="1"/>
  <c r="D878" i="3"/>
  <c r="F878" i="3" s="1"/>
  <c r="G878" i="3" s="1"/>
  <c r="D879" i="3"/>
  <c r="F879" i="3" s="1"/>
  <c r="G879" i="3" s="1"/>
  <c r="D880" i="3"/>
  <c r="F880" i="3" s="1"/>
  <c r="G880" i="3" s="1"/>
  <c r="D881" i="3"/>
  <c r="F881" i="3" s="1"/>
  <c r="G881" i="3" s="1"/>
  <c r="D882" i="3"/>
  <c r="F882" i="3" s="1"/>
  <c r="G882" i="3" s="1"/>
  <c r="D883" i="3"/>
  <c r="F883" i="3" s="1"/>
  <c r="G883" i="3" s="1"/>
  <c r="D884" i="3"/>
  <c r="F884" i="3" s="1"/>
  <c r="G884" i="3" s="1"/>
  <c r="D885" i="3"/>
  <c r="F885" i="3" s="1"/>
  <c r="G885" i="3" s="1"/>
  <c r="D886" i="3"/>
  <c r="F886" i="3" s="1"/>
  <c r="G886" i="3" s="1"/>
  <c r="D887" i="3"/>
  <c r="F887" i="3" s="1"/>
  <c r="G887" i="3" s="1"/>
  <c r="D888" i="3"/>
  <c r="F888" i="3" s="1"/>
  <c r="G888" i="3" s="1"/>
  <c r="D889" i="3"/>
  <c r="F889" i="3" s="1"/>
  <c r="G889" i="3" s="1"/>
  <c r="D890" i="3"/>
  <c r="F890" i="3" s="1"/>
  <c r="G890" i="3" s="1"/>
  <c r="D891" i="3"/>
  <c r="F891" i="3" s="1"/>
  <c r="G891" i="3" s="1"/>
  <c r="D892" i="3"/>
  <c r="F892" i="3" s="1"/>
  <c r="G892" i="3" s="1"/>
  <c r="D893" i="3"/>
  <c r="F893" i="3" s="1"/>
  <c r="G893" i="3" s="1"/>
  <c r="D894" i="3"/>
  <c r="F894" i="3" s="1"/>
  <c r="G894" i="3" s="1"/>
  <c r="D895" i="3"/>
  <c r="F895" i="3" s="1"/>
  <c r="G895" i="3" s="1"/>
  <c r="D896" i="3"/>
  <c r="F896" i="3" s="1"/>
  <c r="G896" i="3" s="1"/>
  <c r="D897" i="3"/>
  <c r="F897" i="3" s="1"/>
  <c r="G897" i="3" s="1"/>
  <c r="D898" i="3"/>
  <c r="F898" i="3" s="1"/>
  <c r="G898" i="3" s="1"/>
  <c r="D899" i="3"/>
  <c r="F899" i="3" s="1"/>
  <c r="G899" i="3" s="1"/>
  <c r="D900" i="3"/>
  <c r="F900" i="3" s="1"/>
  <c r="G900" i="3" s="1"/>
  <c r="D901" i="3"/>
  <c r="F901" i="3" s="1"/>
  <c r="G901" i="3" s="1"/>
  <c r="D902" i="3"/>
  <c r="F902" i="3" s="1"/>
  <c r="G902" i="3" s="1"/>
  <c r="D903" i="3"/>
  <c r="F903" i="3" s="1"/>
  <c r="G903" i="3" s="1"/>
  <c r="D904" i="3"/>
  <c r="F904" i="3" s="1"/>
  <c r="G904" i="3" s="1"/>
  <c r="D905" i="3"/>
  <c r="F905" i="3" s="1"/>
  <c r="G905" i="3" s="1"/>
  <c r="D906" i="3"/>
  <c r="F906" i="3" s="1"/>
  <c r="G906" i="3" s="1"/>
  <c r="D907" i="3"/>
  <c r="F907" i="3" s="1"/>
  <c r="G907" i="3" s="1"/>
  <c r="D908" i="3"/>
  <c r="F908" i="3" s="1"/>
  <c r="G908" i="3" s="1"/>
  <c r="D909" i="3"/>
  <c r="F909" i="3" s="1"/>
  <c r="G909" i="3" s="1"/>
  <c r="D910" i="3"/>
  <c r="F910" i="3" s="1"/>
  <c r="G910" i="3" s="1"/>
  <c r="D911" i="3"/>
  <c r="F911" i="3" s="1"/>
  <c r="G911" i="3" s="1"/>
  <c r="D912" i="3"/>
  <c r="F912" i="3" s="1"/>
  <c r="G912" i="3" s="1"/>
  <c r="D913" i="3"/>
  <c r="F913" i="3" s="1"/>
  <c r="G913" i="3" s="1"/>
  <c r="D914" i="3"/>
  <c r="F914" i="3" s="1"/>
  <c r="G914" i="3" s="1"/>
  <c r="D915" i="3"/>
  <c r="F915" i="3" s="1"/>
  <c r="G915" i="3" s="1"/>
  <c r="D916" i="3"/>
  <c r="F916" i="3" s="1"/>
  <c r="G916" i="3" s="1"/>
  <c r="D917" i="3"/>
  <c r="F917" i="3" s="1"/>
  <c r="G917" i="3" s="1"/>
  <c r="D918" i="3"/>
  <c r="F918" i="3" s="1"/>
  <c r="G918" i="3" s="1"/>
  <c r="D919" i="3"/>
  <c r="F919" i="3" s="1"/>
  <c r="G919" i="3" s="1"/>
  <c r="D920" i="3"/>
  <c r="F920" i="3" s="1"/>
  <c r="G920" i="3" s="1"/>
  <c r="D921" i="3"/>
  <c r="F921" i="3" s="1"/>
  <c r="G921" i="3" s="1"/>
  <c r="D922" i="3"/>
  <c r="F922" i="3" s="1"/>
  <c r="G922" i="3" s="1"/>
  <c r="D923" i="3"/>
  <c r="F923" i="3" s="1"/>
  <c r="G923" i="3" s="1"/>
  <c r="D924" i="3"/>
  <c r="F924" i="3" s="1"/>
  <c r="G924" i="3" s="1"/>
  <c r="D925" i="3"/>
  <c r="F925" i="3" s="1"/>
  <c r="G925" i="3" s="1"/>
  <c r="D926" i="3"/>
  <c r="F926" i="3" s="1"/>
  <c r="G926" i="3" s="1"/>
  <c r="D927" i="3"/>
  <c r="F927" i="3" s="1"/>
  <c r="G927" i="3" s="1"/>
  <c r="D928" i="3"/>
  <c r="F928" i="3" s="1"/>
  <c r="G928" i="3" s="1"/>
  <c r="D929" i="3"/>
  <c r="F929" i="3" s="1"/>
  <c r="G929" i="3" s="1"/>
  <c r="D930" i="3"/>
  <c r="F930" i="3" s="1"/>
  <c r="G930" i="3" s="1"/>
  <c r="D931" i="3"/>
  <c r="F931" i="3" s="1"/>
  <c r="G931" i="3" s="1"/>
  <c r="D932" i="3"/>
  <c r="F932" i="3" s="1"/>
  <c r="G932" i="3" s="1"/>
  <c r="D933" i="3"/>
  <c r="F933" i="3" s="1"/>
  <c r="G933" i="3" s="1"/>
  <c r="D934" i="3"/>
  <c r="F934" i="3" s="1"/>
  <c r="G934" i="3" s="1"/>
  <c r="D935" i="3"/>
  <c r="F935" i="3" s="1"/>
  <c r="G935" i="3" s="1"/>
  <c r="D936" i="3"/>
  <c r="F936" i="3" s="1"/>
  <c r="G936" i="3" s="1"/>
  <c r="D937" i="3"/>
  <c r="F937" i="3" s="1"/>
  <c r="G937" i="3" s="1"/>
  <c r="D938" i="3"/>
  <c r="F938" i="3" s="1"/>
  <c r="G938" i="3" s="1"/>
  <c r="D939" i="3"/>
  <c r="F939" i="3" s="1"/>
  <c r="G939" i="3" s="1"/>
  <c r="D940" i="3"/>
  <c r="F940" i="3" s="1"/>
  <c r="G940" i="3" s="1"/>
  <c r="D941" i="3"/>
  <c r="F941" i="3" s="1"/>
  <c r="G941" i="3" s="1"/>
  <c r="D942" i="3"/>
  <c r="F942" i="3" s="1"/>
  <c r="G942" i="3" s="1"/>
  <c r="D943" i="3"/>
  <c r="F943" i="3" s="1"/>
  <c r="G943" i="3" s="1"/>
  <c r="D944" i="3"/>
  <c r="F944" i="3" s="1"/>
  <c r="G944" i="3" s="1"/>
  <c r="D945" i="3"/>
  <c r="F945" i="3" s="1"/>
  <c r="G945" i="3" s="1"/>
  <c r="D946" i="3"/>
  <c r="F946" i="3" s="1"/>
  <c r="G946" i="3" s="1"/>
  <c r="D947" i="3"/>
  <c r="F947" i="3" s="1"/>
  <c r="G947" i="3" s="1"/>
  <c r="D948" i="3"/>
  <c r="F948" i="3" s="1"/>
  <c r="G948" i="3" s="1"/>
  <c r="D949" i="3"/>
  <c r="F949" i="3" s="1"/>
  <c r="G949" i="3" s="1"/>
  <c r="D950" i="3"/>
  <c r="F950" i="3" s="1"/>
  <c r="G950" i="3" s="1"/>
  <c r="D951" i="3"/>
  <c r="F951" i="3" s="1"/>
  <c r="G951" i="3" s="1"/>
  <c r="D952" i="3"/>
  <c r="F952" i="3" s="1"/>
  <c r="G952" i="3" s="1"/>
  <c r="D953" i="3"/>
  <c r="F953" i="3" s="1"/>
  <c r="G953" i="3" s="1"/>
  <c r="D954" i="3"/>
  <c r="F954" i="3" s="1"/>
  <c r="G954" i="3" s="1"/>
  <c r="D955" i="3"/>
  <c r="F955" i="3" s="1"/>
  <c r="G955" i="3" s="1"/>
  <c r="D956" i="3"/>
  <c r="F956" i="3" s="1"/>
  <c r="G956" i="3" s="1"/>
  <c r="D957" i="3"/>
  <c r="F957" i="3" s="1"/>
  <c r="G957" i="3" s="1"/>
  <c r="D958" i="3"/>
  <c r="F958" i="3" s="1"/>
  <c r="G958" i="3" s="1"/>
  <c r="D959" i="3"/>
  <c r="F959" i="3" s="1"/>
  <c r="G959" i="3" s="1"/>
  <c r="D960" i="3"/>
  <c r="F960" i="3" s="1"/>
  <c r="G960" i="3" s="1"/>
  <c r="D961" i="3"/>
  <c r="F961" i="3" s="1"/>
  <c r="G961" i="3" s="1"/>
  <c r="D962" i="3"/>
  <c r="F962" i="3" s="1"/>
  <c r="G962" i="3" s="1"/>
  <c r="D963" i="3"/>
  <c r="F963" i="3" s="1"/>
  <c r="G963" i="3" s="1"/>
  <c r="D964" i="3"/>
  <c r="F964" i="3" s="1"/>
  <c r="G964" i="3" s="1"/>
  <c r="D965" i="3"/>
  <c r="F965" i="3" s="1"/>
  <c r="G965" i="3" s="1"/>
  <c r="D966" i="3"/>
  <c r="F966" i="3" s="1"/>
  <c r="G966" i="3" s="1"/>
  <c r="D967" i="3"/>
  <c r="F967" i="3" s="1"/>
  <c r="G967" i="3" s="1"/>
  <c r="D968" i="3"/>
  <c r="F968" i="3" s="1"/>
  <c r="G968" i="3" s="1"/>
  <c r="D969" i="3"/>
  <c r="F969" i="3" s="1"/>
  <c r="G969" i="3" s="1"/>
  <c r="D970" i="3"/>
  <c r="F970" i="3" s="1"/>
  <c r="G970" i="3" s="1"/>
  <c r="D971" i="3"/>
  <c r="F971" i="3" s="1"/>
  <c r="G971" i="3" s="1"/>
  <c r="D972" i="3"/>
  <c r="F972" i="3" s="1"/>
  <c r="G972" i="3" s="1"/>
  <c r="D973" i="3"/>
  <c r="F973" i="3" s="1"/>
  <c r="G973" i="3" s="1"/>
  <c r="D974" i="3"/>
  <c r="F974" i="3" s="1"/>
  <c r="G974" i="3" s="1"/>
  <c r="D975" i="3"/>
  <c r="F975" i="3" s="1"/>
  <c r="G975" i="3" s="1"/>
  <c r="D976" i="3"/>
  <c r="F976" i="3" s="1"/>
  <c r="G976" i="3" s="1"/>
  <c r="D977" i="3"/>
  <c r="F977" i="3" s="1"/>
  <c r="G977" i="3" s="1"/>
  <c r="D978" i="3"/>
  <c r="F978" i="3" s="1"/>
  <c r="G978" i="3" s="1"/>
  <c r="D979" i="3"/>
  <c r="F979" i="3" s="1"/>
  <c r="G979" i="3" s="1"/>
  <c r="D980" i="3"/>
  <c r="F980" i="3" s="1"/>
  <c r="G980" i="3" s="1"/>
  <c r="D981" i="3"/>
  <c r="F981" i="3" s="1"/>
  <c r="G981" i="3" s="1"/>
  <c r="D982" i="3"/>
  <c r="F982" i="3" s="1"/>
  <c r="G982" i="3" s="1"/>
  <c r="D983" i="3"/>
  <c r="F983" i="3" s="1"/>
  <c r="G983" i="3" s="1"/>
  <c r="D984" i="3"/>
  <c r="F984" i="3" s="1"/>
  <c r="G984" i="3" s="1"/>
  <c r="D985" i="3"/>
  <c r="F985" i="3" s="1"/>
  <c r="G985" i="3" s="1"/>
  <c r="D986" i="3"/>
  <c r="F986" i="3" s="1"/>
  <c r="G986" i="3" s="1"/>
  <c r="D987" i="3"/>
  <c r="F987" i="3" s="1"/>
  <c r="G987" i="3" s="1"/>
  <c r="D988" i="3"/>
  <c r="F988" i="3" s="1"/>
  <c r="G988" i="3" s="1"/>
  <c r="D989" i="3"/>
  <c r="F989" i="3" s="1"/>
  <c r="G989" i="3" s="1"/>
  <c r="D990" i="3"/>
  <c r="F990" i="3" s="1"/>
  <c r="G990" i="3" s="1"/>
  <c r="D991" i="3"/>
  <c r="F991" i="3" s="1"/>
  <c r="G991" i="3" s="1"/>
  <c r="D992" i="3"/>
  <c r="F992" i="3" s="1"/>
  <c r="G992" i="3" s="1"/>
  <c r="D993" i="3"/>
  <c r="F993" i="3" s="1"/>
  <c r="G993" i="3" s="1"/>
  <c r="D994" i="3"/>
  <c r="F994" i="3" s="1"/>
  <c r="G994" i="3" s="1"/>
  <c r="D995" i="3"/>
  <c r="F995" i="3" s="1"/>
  <c r="G995" i="3" s="1"/>
  <c r="D996" i="3"/>
  <c r="F996" i="3" s="1"/>
  <c r="G996" i="3" s="1"/>
  <c r="D997" i="3"/>
  <c r="F997" i="3" s="1"/>
  <c r="G997" i="3" s="1"/>
  <c r="D998" i="3"/>
  <c r="F998" i="3" s="1"/>
  <c r="G998" i="3" s="1"/>
  <c r="D999" i="3"/>
  <c r="F999" i="3" s="1"/>
  <c r="G999" i="3" s="1"/>
  <c r="D1000" i="3"/>
  <c r="F1000" i="3" s="1"/>
  <c r="G1000" i="3" s="1"/>
  <c r="D1001" i="3"/>
  <c r="F1001" i="3" s="1"/>
  <c r="G1001" i="3" s="1"/>
  <c r="D1002" i="3"/>
  <c r="F1002" i="3" s="1"/>
  <c r="G1002" i="3" s="1"/>
  <c r="D1003" i="3"/>
  <c r="F1003" i="3" s="1"/>
  <c r="G1003" i="3" s="1"/>
  <c r="D1004" i="3"/>
  <c r="F1004" i="3" s="1"/>
  <c r="G1004" i="3" s="1"/>
  <c r="D1005" i="3"/>
  <c r="F1005" i="3" s="1"/>
  <c r="G1005" i="3" s="1"/>
  <c r="D1006" i="3"/>
  <c r="F1006" i="3" s="1"/>
  <c r="G1006" i="3" s="1"/>
  <c r="D1007" i="3"/>
  <c r="F1007" i="3" s="1"/>
  <c r="G1007" i="3" s="1"/>
  <c r="D1008" i="3"/>
  <c r="F1008" i="3" s="1"/>
  <c r="G1008" i="3" s="1"/>
  <c r="D1009" i="3"/>
  <c r="F1009" i="3" s="1"/>
  <c r="G1009" i="3" s="1"/>
  <c r="D1010" i="3"/>
  <c r="F1010" i="3" s="1"/>
  <c r="G1010" i="3" s="1"/>
  <c r="D1011" i="3"/>
  <c r="F1011" i="3" s="1"/>
  <c r="G1011" i="3" s="1"/>
  <c r="D1012" i="3"/>
  <c r="F1012" i="3" s="1"/>
  <c r="G1012" i="3" s="1"/>
  <c r="D1013" i="3"/>
  <c r="F1013" i="3" s="1"/>
  <c r="G1013" i="3" s="1"/>
  <c r="D1014" i="3"/>
  <c r="F1014" i="3" s="1"/>
  <c r="G1014" i="3" s="1"/>
  <c r="D1015" i="3"/>
  <c r="F1015" i="3" s="1"/>
  <c r="G1015" i="3" s="1"/>
  <c r="D1016" i="3"/>
  <c r="F1016" i="3" s="1"/>
  <c r="G1016" i="3" s="1"/>
  <c r="D1017" i="3"/>
  <c r="F1017" i="3" s="1"/>
  <c r="G1017" i="3" s="1"/>
  <c r="D1018" i="3"/>
  <c r="F1018" i="3" s="1"/>
  <c r="G1018" i="3" s="1"/>
  <c r="D1019" i="3"/>
  <c r="F1019" i="3" s="1"/>
  <c r="G1019" i="3" s="1"/>
  <c r="D1020" i="3"/>
  <c r="F1020" i="3" s="1"/>
  <c r="G1020" i="3" s="1"/>
  <c r="D1021" i="3"/>
  <c r="F1021" i="3" s="1"/>
  <c r="G1021" i="3" s="1"/>
  <c r="D1022" i="3"/>
  <c r="F1022" i="3" s="1"/>
  <c r="G1022" i="3" s="1"/>
  <c r="D1023" i="3"/>
  <c r="F1023" i="3" s="1"/>
  <c r="G1023" i="3" s="1"/>
  <c r="D1024" i="3"/>
  <c r="F1024" i="3" s="1"/>
  <c r="G1024" i="3" s="1"/>
  <c r="D1025" i="3"/>
  <c r="F1025" i="3" s="1"/>
  <c r="G1025" i="3" s="1"/>
  <c r="D1026" i="3"/>
  <c r="F1026" i="3" s="1"/>
  <c r="G1026" i="3" s="1"/>
  <c r="D1027" i="3"/>
  <c r="F1027" i="3" s="1"/>
  <c r="G1027" i="3" s="1"/>
  <c r="D1028" i="3"/>
  <c r="F1028" i="3" s="1"/>
  <c r="G1028" i="3" s="1"/>
  <c r="D1029" i="3"/>
  <c r="F1029" i="3" s="1"/>
  <c r="G1029" i="3" s="1"/>
  <c r="D1030" i="3"/>
  <c r="F1030" i="3" s="1"/>
  <c r="G1030" i="3" s="1"/>
  <c r="D1031" i="3"/>
  <c r="F1031" i="3" s="1"/>
  <c r="G1031" i="3" s="1"/>
  <c r="D1032" i="3"/>
  <c r="F1032" i="3" s="1"/>
  <c r="G1032" i="3" s="1"/>
  <c r="D1033" i="3"/>
  <c r="F1033" i="3" s="1"/>
  <c r="G1033" i="3" s="1"/>
  <c r="D1034" i="3"/>
  <c r="F1034" i="3" s="1"/>
  <c r="G1034" i="3" s="1"/>
  <c r="D1035" i="3"/>
  <c r="F1035" i="3" s="1"/>
  <c r="G1035" i="3" s="1"/>
  <c r="D1036" i="3"/>
  <c r="F1036" i="3" s="1"/>
  <c r="G1036" i="3" s="1"/>
  <c r="D1037" i="3"/>
  <c r="F1037" i="3" s="1"/>
  <c r="G1037" i="3" s="1"/>
  <c r="D1038" i="3"/>
  <c r="F1038" i="3" s="1"/>
  <c r="G1038" i="3" s="1"/>
  <c r="D1039" i="3"/>
  <c r="F1039" i="3" s="1"/>
  <c r="G1039" i="3" s="1"/>
  <c r="D1040" i="3"/>
  <c r="F1040" i="3" s="1"/>
  <c r="G1040" i="3" s="1"/>
  <c r="D1041" i="3"/>
  <c r="F1041" i="3" s="1"/>
  <c r="G1041" i="3" s="1"/>
  <c r="D1042" i="3"/>
  <c r="F1042" i="3" s="1"/>
  <c r="G1042" i="3" s="1"/>
  <c r="D1043" i="3"/>
  <c r="F1043" i="3" s="1"/>
  <c r="G1043" i="3" s="1"/>
  <c r="D1044" i="3"/>
  <c r="F1044" i="3" s="1"/>
  <c r="G1044" i="3" s="1"/>
  <c r="D1045" i="3"/>
  <c r="F1045" i="3" s="1"/>
  <c r="G1045" i="3" s="1"/>
  <c r="D1046" i="3"/>
  <c r="F1046" i="3" s="1"/>
  <c r="G1046" i="3" s="1"/>
  <c r="D1047" i="3"/>
  <c r="F1047" i="3" s="1"/>
  <c r="G1047" i="3" s="1"/>
  <c r="D1048" i="3"/>
  <c r="F1048" i="3" s="1"/>
  <c r="G1048" i="3" s="1"/>
  <c r="D1049" i="3"/>
  <c r="F1049" i="3" s="1"/>
  <c r="G1049" i="3" s="1"/>
  <c r="D1050" i="3"/>
  <c r="F1050" i="3" s="1"/>
  <c r="G1050" i="3" s="1"/>
  <c r="D1051" i="3"/>
  <c r="F1051" i="3" s="1"/>
  <c r="G1051" i="3" s="1"/>
  <c r="D1052" i="3"/>
  <c r="F1052" i="3" s="1"/>
  <c r="G1052" i="3" s="1"/>
  <c r="D1053" i="3"/>
  <c r="F1053" i="3" s="1"/>
  <c r="G1053" i="3" s="1"/>
  <c r="D1054" i="3"/>
  <c r="F1054" i="3" s="1"/>
  <c r="G1054" i="3" s="1"/>
  <c r="D1055" i="3"/>
  <c r="F1055" i="3" s="1"/>
  <c r="G1055" i="3" s="1"/>
  <c r="D1056" i="3"/>
  <c r="F1056" i="3" s="1"/>
  <c r="G1056" i="3" s="1"/>
  <c r="D1057" i="3"/>
  <c r="F1057" i="3" s="1"/>
  <c r="G1057" i="3" s="1"/>
  <c r="D1058" i="3"/>
  <c r="F1058" i="3" s="1"/>
  <c r="G1058" i="3" s="1"/>
  <c r="D1059" i="3"/>
  <c r="F1059" i="3" s="1"/>
  <c r="G1059" i="3" s="1"/>
  <c r="D1060" i="3"/>
  <c r="F1060" i="3" s="1"/>
  <c r="G1060" i="3" s="1"/>
  <c r="D1061" i="3"/>
  <c r="F1061" i="3" s="1"/>
  <c r="G1061" i="3" s="1"/>
  <c r="D1062" i="3"/>
  <c r="F1062" i="3" s="1"/>
  <c r="G1062" i="3" s="1"/>
  <c r="D1063" i="3"/>
  <c r="F1063" i="3" s="1"/>
  <c r="G1063" i="3" s="1"/>
  <c r="D1064" i="3"/>
  <c r="F1064" i="3" s="1"/>
  <c r="G1064" i="3" s="1"/>
  <c r="D1065" i="3"/>
  <c r="F1065" i="3" s="1"/>
  <c r="G1065" i="3" s="1"/>
  <c r="D1066" i="3"/>
  <c r="F1066" i="3" s="1"/>
  <c r="G1066" i="3" s="1"/>
  <c r="D1067" i="3"/>
  <c r="F1067" i="3" s="1"/>
  <c r="G1067" i="3" s="1"/>
  <c r="D1068" i="3"/>
  <c r="F1068" i="3" s="1"/>
  <c r="G1068" i="3" s="1"/>
  <c r="D1069" i="3"/>
  <c r="F1069" i="3" s="1"/>
  <c r="G1069" i="3" s="1"/>
  <c r="D1070" i="3"/>
  <c r="F1070" i="3" s="1"/>
  <c r="G1070" i="3" s="1"/>
  <c r="D1071" i="3"/>
  <c r="F1071" i="3" s="1"/>
  <c r="G1071" i="3" s="1"/>
  <c r="D1072" i="3"/>
  <c r="F1072" i="3" s="1"/>
  <c r="G1072" i="3" s="1"/>
  <c r="D1073" i="3"/>
  <c r="F1073" i="3" s="1"/>
  <c r="G1073" i="3" s="1"/>
  <c r="D1074" i="3"/>
  <c r="F1074" i="3" s="1"/>
  <c r="G1074" i="3" s="1"/>
  <c r="D1075" i="3"/>
  <c r="F1075" i="3" s="1"/>
  <c r="G1075" i="3" s="1"/>
  <c r="D1076" i="3"/>
  <c r="F1076" i="3" s="1"/>
  <c r="G1076" i="3" s="1"/>
  <c r="D1077" i="3"/>
  <c r="F1077" i="3" s="1"/>
  <c r="G1077" i="3" s="1"/>
  <c r="D1078" i="3"/>
  <c r="F1078" i="3" s="1"/>
  <c r="G1078" i="3" s="1"/>
  <c r="D1079" i="3"/>
  <c r="F1079" i="3" s="1"/>
  <c r="G1079" i="3" s="1"/>
  <c r="D1080" i="3"/>
  <c r="F1080" i="3" s="1"/>
  <c r="G1080" i="3" s="1"/>
  <c r="D1081" i="3"/>
  <c r="F1081" i="3" s="1"/>
  <c r="G1081" i="3" s="1"/>
  <c r="D1082" i="3"/>
  <c r="F1082" i="3" s="1"/>
  <c r="G1082" i="3" s="1"/>
  <c r="D1083" i="3"/>
  <c r="F1083" i="3" s="1"/>
  <c r="G1083" i="3" s="1"/>
  <c r="D1084" i="3"/>
  <c r="F1084" i="3" s="1"/>
  <c r="G1084" i="3" s="1"/>
  <c r="D1085" i="3"/>
  <c r="F1085" i="3" s="1"/>
  <c r="G1085" i="3" s="1"/>
  <c r="D1086" i="3"/>
  <c r="F1086" i="3" s="1"/>
  <c r="G1086" i="3" s="1"/>
  <c r="D1087" i="3"/>
  <c r="F1087" i="3" s="1"/>
  <c r="G1087" i="3" s="1"/>
  <c r="D1088" i="3"/>
  <c r="F1088" i="3" s="1"/>
  <c r="G1088" i="3" s="1"/>
  <c r="D1089" i="3"/>
  <c r="F1089" i="3" s="1"/>
  <c r="G1089" i="3" s="1"/>
  <c r="D1090" i="3"/>
  <c r="F1090" i="3" s="1"/>
  <c r="G1090" i="3" s="1"/>
  <c r="D1091" i="3"/>
  <c r="F1091" i="3" s="1"/>
  <c r="G1091" i="3" s="1"/>
  <c r="D1092" i="3"/>
  <c r="F1092" i="3" s="1"/>
  <c r="G1092" i="3" s="1"/>
  <c r="D1093" i="3"/>
  <c r="F1093" i="3" s="1"/>
  <c r="G1093" i="3" s="1"/>
  <c r="D1094" i="3"/>
  <c r="F1094" i="3" s="1"/>
  <c r="G1094" i="3" s="1"/>
  <c r="D1095" i="3"/>
  <c r="F1095" i="3" s="1"/>
  <c r="G1095" i="3" s="1"/>
  <c r="D1096" i="3"/>
  <c r="F1096" i="3" s="1"/>
  <c r="G1096" i="3" s="1"/>
  <c r="D1097" i="3"/>
  <c r="F1097" i="3" s="1"/>
  <c r="G1097" i="3" s="1"/>
  <c r="D1098" i="3"/>
  <c r="F1098" i="3" s="1"/>
  <c r="G1098" i="3" s="1"/>
  <c r="D1099" i="3"/>
  <c r="F1099" i="3" s="1"/>
  <c r="G1099" i="3" s="1"/>
  <c r="D1100" i="3"/>
  <c r="F1100" i="3" s="1"/>
  <c r="G1100" i="3" s="1"/>
  <c r="D1101" i="3"/>
  <c r="F1101" i="3" s="1"/>
  <c r="G1101" i="3" s="1"/>
  <c r="D1102" i="3"/>
  <c r="F1102" i="3" s="1"/>
  <c r="G1102" i="3" s="1"/>
  <c r="D1103" i="3"/>
  <c r="F1103" i="3" s="1"/>
  <c r="G1103" i="3" s="1"/>
  <c r="D1104" i="3"/>
  <c r="F1104" i="3" s="1"/>
  <c r="G1104" i="3" s="1"/>
  <c r="D1105" i="3"/>
  <c r="F1105" i="3" s="1"/>
  <c r="G1105" i="3" s="1"/>
  <c r="D1106" i="3"/>
  <c r="F1106" i="3" s="1"/>
  <c r="G1106" i="3" s="1"/>
  <c r="D1107" i="3"/>
  <c r="F1107" i="3" s="1"/>
  <c r="G1107" i="3" s="1"/>
  <c r="D1108" i="3"/>
  <c r="F1108" i="3" s="1"/>
  <c r="G1108" i="3" s="1"/>
  <c r="D1109" i="3"/>
  <c r="F1109" i="3" s="1"/>
  <c r="G1109" i="3" s="1"/>
  <c r="D1110" i="3"/>
  <c r="F1110" i="3" s="1"/>
  <c r="G1110" i="3" s="1"/>
  <c r="D1111" i="3"/>
  <c r="F1111" i="3" s="1"/>
  <c r="G1111" i="3" s="1"/>
  <c r="D1112" i="3"/>
  <c r="F1112" i="3" s="1"/>
  <c r="G1112" i="3" s="1"/>
  <c r="D1113" i="3"/>
  <c r="F1113" i="3" s="1"/>
  <c r="G1113" i="3" s="1"/>
  <c r="D1114" i="3"/>
  <c r="F1114" i="3" s="1"/>
  <c r="G1114" i="3" s="1"/>
  <c r="D1115" i="3"/>
  <c r="F1115" i="3" s="1"/>
  <c r="G1115" i="3" s="1"/>
  <c r="D1116" i="3"/>
  <c r="F1116" i="3" s="1"/>
  <c r="G1116" i="3" s="1"/>
  <c r="D1117" i="3"/>
  <c r="F1117" i="3" s="1"/>
  <c r="G1117" i="3" s="1"/>
  <c r="D1118" i="3"/>
  <c r="F1118" i="3" s="1"/>
  <c r="G1118" i="3" s="1"/>
  <c r="D1119" i="3"/>
  <c r="F1119" i="3" s="1"/>
  <c r="G1119" i="3" s="1"/>
  <c r="D1120" i="3"/>
  <c r="F1120" i="3" s="1"/>
  <c r="G1120" i="3" s="1"/>
  <c r="D1121" i="3"/>
  <c r="F1121" i="3" s="1"/>
  <c r="G1121" i="3" s="1"/>
  <c r="D1122" i="3"/>
  <c r="F1122" i="3" s="1"/>
  <c r="G1122" i="3" s="1"/>
  <c r="D1123" i="3"/>
  <c r="F1123" i="3" s="1"/>
  <c r="G1123" i="3" s="1"/>
  <c r="D1124" i="3"/>
  <c r="F1124" i="3" s="1"/>
  <c r="G1124" i="3" s="1"/>
  <c r="D1125" i="3"/>
  <c r="F1125" i="3" s="1"/>
  <c r="G1125" i="3" s="1"/>
  <c r="D1126" i="3"/>
  <c r="F1126" i="3" s="1"/>
  <c r="G1126" i="3" s="1"/>
  <c r="D1127" i="3"/>
  <c r="F1127" i="3" s="1"/>
  <c r="G1127" i="3" s="1"/>
  <c r="D1128" i="3"/>
  <c r="F1128" i="3" s="1"/>
  <c r="G1128" i="3" s="1"/>
  <c r="D1129" i="3"/>
  <c r="F1129" i="3" s="1"/>
  <c r="G1129" i="3" s="1"/>
  <c r="D1130" i="3"/>
  <c r="F1130" i="3" s="1"/>
  <c r="G1130" i="3" s="1"/>
  <c r="D1131" i="3"/>
  <c r="F1131" i="3" s="1"/>
  <c r="G1131" i="3" s="1"/>
  <c r="D1132" i="3"/>
  <c r="F1132" i="3" s="1"/>
  <c r="G1132" i="3" s="1"/>
  <c r="D1133" i="3"/>
  <c r="F1133" i="3" s="1"/>
  <c r="G1133" i="3" s="1"/>
  <c r="D1134" i="3"/>
  <c r="F1134" i="3" s="1"/>
  <c r="G1134" i="3" s="1"/>
  <c r="D1135" i="3"/>
  <c r="F1135" i="3" s="1"/>
  <c r="G1135" i="3" s="1"/>
  <c r="D1136" i="3"/>
  <c r="F1136" i="3" s="1"/>
  <c r="G1136" i="3" s="1"/>
  <c r="D1137" i="3"/>
  <c r="F1137" i="3" s="1"/>
  <c r="G1137" i="3" s="1"/>
  <c r="D1138" i="3"/>
  <c r="F1138" i="3" s="1"/>
  <c r="G1138" i="3" s="1"/>
  <c r="D1139" i="3"/>
  <c r="F1139" i="3" s="1"/>
  <c r="G1139" i="3" s="1"/>
  <c r="D1140" i="3"/>
  <c r="F1140" i="3" s="1"/>
  <c r="G1140" i="3" s="1"/>
  <c r="D1141" i="3"/>
  <c r="F1141" i="3" s="1"/>
  <c r="G1141" i="3" s="1"/>
  <c r="D1142" i="3"/>
  <c r="F1142" i="3" s="1"/>
  <c r="G1142" i="3" s="1"/>
  <c r="D1143" i="3"/>
  <c r="F1143" i="3" s="1"/>
  <c r="G1143" i="3" s="1"/>
  <c r="D1144" i="3"/>
  <c r="F1144" i="3" s="1"/>
  <c r="G1144" i="3" s="1"/>
  <c r="D1145" i="3"/>
  <c r="F1145" i="3" s="1"/>
  <c r="G1145" i="3" s="1"/>
  <c r="D1146" i="3"/>
  <c r="F1146" i="3" s="1"/>
  <c r="G1146" i="3" s="1"/>
  <c r="D1147" i="3"/>
  <c r="F1147" i="3" s="1"/>
  <c r="G1147" i="3" s="1"/>
  <c r="D1148" i="3"/>
  <c r="F1148" i="3" s="1"/>
  <c r="G1148" i="3" s="1"/>
  <c r="D1149" i="3"/>
  <c r="F1149" i="3" s="1"/>
  <c r="G1149" i="3" s="1"/>
  <c r="D1150" i="3"/>
  <c r="F1150" i="3" s="1"/>
  <c r="G1150" i="3" s="1"/>
  <c r="D1151" i="3"/>
  <c r="F1151" i="3" s="1"/>
  <c r="G1151" i="3" s="1"/>
  <c r="D1152" i="3"/>
  <c r="F1152" i="3" s="1"/>
  <c r="G1152" i="3" s="1"/>
  <c r="D1153" i="3"/>
  <c r="F1153" i="3" s="1"/>
  <c r="G1153" i="3" s="1"/>
  <c r="D1154" i="3"/>
  <c r="F1154" i="3" s="1"/>
  <c r="G1154" i="3" s="1"/>
  <c r="D1155" i="3"/>
  <c r="F1155" i="3" s="1"/>
  <c r="G1155" i="3" s="1"/>
  <c r="D1156" i="3"/>
  <c r="F1156" i="3" s="1"/>
  <c r="G1156" i="3" s="1"/>
  <c r="D1157" i="3"/>
  <c r="F1157" i="3" s="1"/>
  <c r="G1157" i="3" s="1"/>
  <c r="D1158" i="3"/>
  <c r="F1158" i="3" s="1"/>
  <c r="G1158" i="3" s="1"/>
  <c r="D1159" i="3"/>
  <c r="F1159" i="3" s="1"/>
  <c r="G1159" i="3" s="1"/>
  <c r="D1160" i="3"/>
  <c r="F1160" i="3" s="1"/>
  <c r="G1160" i="3" s="1"/>
  <c r="D1161" i="3"/>
  <c r="F1161" i="3" s="1"/>
  <c r="G1161" i="3" s="1"/>
  <c r="D1162" i="3"/>
  <c r="F1162" i="3" s="1"/>
  <c r="G1162" i="3" s="1"/>
  <c r="D1163" i="3"/>
  <c r="F1163" i="3" s="1"/>
  <c r="G1163" i="3" s="1"/>
  <c r="D1164" i="3"/>
  <c r="F1164" i="3" s="1"/>
  <c r="G1164" i="3" s="1"/>
  <c r="D1165" i="3"/>
  <c r="F1165" i="3" s="1"/>
  <c r="G1165" i="3" s="1"/>
  <c r="D1166" i="3"/>
  <c r="F1166" i="3" s="1"/>
  <c r="G1166" i="3" s="1"/>
  <c r="D1167" i="3"/>
  <c r="F1167" i="3" s="1"/>
  <c r="G1167" i="3" s="1"/>
  <c r="D1168" i="3"/>
  <c r="F1168" i="3" s="1"/>
  <c r="G1168" i="3" s="1"/>
  <c r="D1169" i="3"/>
  <c r="F1169" i="3" s="1"/>
  <c r="G1169" i="3" s="1"/>
  <c r="D1170" i="3"/>
  <c r="F1170" i="3" s="1"/>
  <c r="G1170" i="3" s="1"/>
  <c r="D1171" i="3"/>
  <c r="F1171" i="3" s="1"/>
  <c r="G1171" i="3" s="1"/>
  <c r="D1172" i="3"/>
  <c r="F1172" i="3" s="1"/>
  <c r="G1172" i="3" s="1"/>
  <c r="D1173" i="3"/>
  <c r="F1173" i="3" s="1"/>
  <c r="G1173" i="3" s="1"/>
  <c r="D1174" i="3"/>
  <c r="F1174" i="3" s="1"/>
  <c r="G1174" i="3" s="1"/>
  <c r="D1175" i="3"/>
  <c r="F1175" i="3" s="1"/>
  <c r="G1175" i="3" s="1"/>
  <c r="D1176" i="3"/>
  <c r="F1176" i="3" s="1"/>
  <c r="G1176" i="3" s="1"/>
  <c r="D1177" i="3"/>
  <c r="F1177" i="3" s="1"/>
  <c r="G1177" i="3" s="1"/>
  <c r="D1178" i="3"/>
  <c r="F1178" i="3" s="1"/>
  <c r="G1178" i="3" s="1"/>
  <c r="D1179" i="3"/>
  <c r="F1179" i="3" s="1"/>
  <c r="G1179" i="3" s="1"/>
  <c r="D1180" i="3"/>
  <c r="F1180" i="3" s="1"/>
  <c r="G1180" i="3" s="1"/>
  <c r="D1181" i="3"/>
  <c r="F1181" i="3" s="1"/>
  <c r="G1181" i="3" s="1"/>
  <c r="D1182" i="3"/>
  <c r="F1182" i="3" s="1"/>
  <c r="G1182" i="3" s="1"/>
  <c r="D1183" i="3"/>
  <c r="F1183" i="3" s="1"/>
  <c r="G1183" i="3" s="1"/>
  <c r="D1184" i="3"/>
  <c r="F1184" i="3" s="1"/>
  <c r="G1184" i="3" s="1"/>
  <c r="D1185" i="3"/>
  <c r="F1185" i="3" s="1"/>
  <c r="G1185" i="3" s="1"/>
  <c r="D1186" i="3"/>
  <c r="F1186" i="3" s="1"/>
  <c r="G1186" i="3" s="1"/>
  <c r="D1187" i="3"/>
  <c r="F1187" i="3" s="1"/>
  <c r="G1187" i="3" s="1"/>
  <c r="D1188" i="3"/>
  <c r="F1188" i="3" s="1"/>
  <c r="G1188" i="3" s="1"/>
  <c r="D1189" i="3"/>
  <c r="F1189" i="3" s="1"/>
  <c r="G1189" i="3" s="1"/>
  <c r="D1190" i="3"/>
  <c r="F1190" i="3" s="1"/>
  <c r="G1190" i="3" s="1"/>
  <c r="D1191" i="3"/>
  <c r="F1191" i="3" s="1"/>
  <c r="G1191" i="3" s="1"/>
  <c r="D1192" i="3"/>
  <c r="F1192" i="3" s="1"/>
  <c r="G1192" i="3" s="1"/>
  <c r="D1193" i="3"/>
  <c r="F1193" i="3" s="1"/>
  <c r="G1193" i="3" s="1"/>
  <c r="D1194" i="3"/>
  <c r="F1194" i="3" s="1"/>
  <c r="G1194" i="3" s="1"/>
  <c r="D1195" i="3"/>
  <c r="F1195" i="3" s="1"/>
  <c r="G1195" i="3" s="1"/>
  <c r="D1196" i="3"/>
  <c r="F1196" i="3" s="1"/>
  <c r="G1196" i="3" s="1"/>
  <c r="D1197" i="3"/>
  <c r="F1197" i="3" s="1"/>
  <c r="G1197" i="3" s="1"/>
  <c r="D1198" i="3"/>
  <c r="F1198" i="3" s="1"/>
  <c r="G1198" i="3" s="1"/>
  <c r="D1199" i="3"/>
  <c r="F1199" i="3" s="1"/>
  <c r="G1199" i="3" s="1"/>
  <c r="D1200" i="3"/>
  <c r="F1200" i="3" s="1"/>
  <c r="G1200" i="3" s="1"/>
  <c r="D1201" i="3"/>
  <c r="F1201" i="3" s="1"/>
  <c r="G1201" i="3" s="1"/>
  <c r="D1202" i="3"/>
  <c r="F1202" i="3" s="1"/>
  <c r="G1202" i="3" s="1"/>
  <c r="D1203" i="3"/>
  <c r="F1203" i="3" s="1"/>
  <c r="G1203" i="3" s="1"/>
  <c r="D1204" i="3"/>
  <c r="F1204" i="3" s="1"/>
  <c r="G1204" i="3" s="1"/>
  <c r="D1205" i="3"/>
  <c r="F1205" i="3" s="1"/>
  <c r="G1205" i="3" s="1"/>
  <c r="D1206" i="3"/>
  <c r="F1206" i="3" s="1"/>
  <c r="G1206" i="3" s="1"/>
  <c r="D1207" i="3"/>
  <c r="F1207" i="3" s="1"/>
  <c r="G1207" i="3" s="1"/>
  <c r="D1208" i="3"/>
  <c r="F1208" i="3" s="1"/>
  <c r="G1208" i="3" s="1"/>
  <c r="D1209" i="3"/>
  <c r="F1209" i="3" s="1"/>
  <c r="G1209" i="3" s="1"/>
  <c r="D1210" i="3"/>
  <c r="F1210" i="3" s="1"/>
  <c r="G1210" i="3" s="1"/>
  <c r="D1211" i="3"/>
  <c r="F1211" i="3" s="1"/>
  <c r="G1211" i="3" s="1"/>
  <c r="D1212" i="3"/>
  <c r="F1212" i="3" s="1"/>
  <c r="G1212" i="3" s="1"/>
  <c r="D1213" i="3"/>
  <c r="F1213" i="3" s="1"/>
  <c r="G1213" i="3" s="1"/>
  <c r="D1214" i="3"/>
  <c r="F1214" i="3" s="1"/>
  <c r="G1214" i="3" s="1"/>
  <c r="D1215" i="3"/>
  <c r="F1215" i="3" s="1"/>
  <c r="G1215" i="3" s="1"/>
  <c r="D1216" i="3"/>
  <c r="F1216" i="3" s="1"/>
  <c r="G1216" i="3" s="1"/>
  <c r="D1217" i="3"/>
  <c r="F1217" i="3" s="1"/>
  <c r="G1217" i="3" s="1"/>
  <c r="D1218" i="3"/>
  <c r="F1218" i="3" s="1"/>
  <c r="G1218" i="3" s="1"/>
  <c r="D1219" i="3"/>
  <c r="F1219" i="3" s="1"/>
  <c r="G1219" i="3" s="1"/>
  <c r="D1220" i="3"/>
  <c r="F1220" i="3" s="1"/>
  <c r="G1220" i="3" s="1"/>
  <c r="D1221" i="3"/>
  <c r="F1221" i="3" s="1"/>
  <c r="G1221" i="3" s="1"/>
  <c r="D1222" i="3"/>
  <c r="F1222" i="3" s="1"/>
  <c r="G1222" i="3" s="1"/>
  <c r="D1223" i="3"/>
  <c r="F1223" i="3" s="1"/>
  <c r="G1223" i="3" s="1"/>
  <c r="D1224" i="3"/>
  <c r="F1224" i="3" s="1"/>
  <c r="G1224" i="3" s="1"/>
  <c r="D1225" i="3"/>
  <c r="F1225" i="3" s="1"/>
  <c r="G1225" i="3" s="1"/>
  <c r="D1226" i="3"/>
  <c r="F1226" i="3" s="1"/>
  <c r="G1226" i="3" s="1"/>
  <c r="D1227" i="3"/>
  <c r="F1227" i="3" s="1"/>
  <c r="G1227" i="3" s="1"/>
  <c r="D1228" i="3"/>
  <c r="F1228" i="3" s="1"/>
  <c r="G1228" i="3" s="1"/>
  <c r="D1229" i="3"/>
  <c r="F1229" i="3" s="1"/>
  <c r="G1229" i="3" s="1"/>
  <c r="D1230" i="3"/>
  <c r="F1230" i="3" s="1"/>
  <c r="G1230" i="3" s="1"/>
  <c r="D1231" i="3"/>
  <c r="F1231" i="3" s="1"/>
  <c r="G1231" i="3" s="1"/>
  <c r="D1232" i="3"/>
  <c r="F1232" i="3" s="1"/>
  <c r="G1232" i="3" s="1"/>
  <c r="D1233" i="3"/>
  <c r="F1233" i="3" s="1"/>
  <c r="G1233" i="3" s="1"/>
  <c r="D1234" i="3"/>
  <c r="F1234" i="3" s="1"/>
  <c r="G1234" i="3" s="1"/>
  <c r="D1235" i="3"/>
  <c r="F1235" i="3" s="1"/>
  <c r="G1235" i="3" s="1"/>
  <c r="D1236" i="3"/>
  <c r="F1236" i="3" s="1"/>
  <c r="G1236" i="3" s="1"/>
  <c r="D1237" i="3"/>
  <c r="F1237" i="3" s="1"/>
  <c r="G1237" i="3" s="1"/>
  <c r="D1238" i="3"/>
  <c r="F1238" i="3" s="1"/>
  <c r="G1238" i="3" s="1"/>
  <c r="D1239" i="3"/>
  <c r="F1239" i="3" s="1"/>
  <c r="G1239" i="3" s="1"/>
  <c r="D1240" i="3"/>
  <c r="F1240" i="3" s="1"/>
  <c r="G1240" i="3" s="1"/>
  <c r="D1241" i="3"/>
  <c r="F1241" i="3" s="1"/>
  <c r="G1241" i="3" s="1"/>
  <c r="D1242" i="3"/>
  <c r="F1242" i="3" s="1"/>
  <c r="G1242" i="3" s="1"/>
  <c r="D1243" i="3"/>
  <c r="F1243" i="3" s="1"/>
  <c r="G1243" i="3" s="1"/>
  <c r="D1244" i="3"/>
  <c r="F1244" i="3" s="1"/>
  <c r="G1244" i="3" s="1"/>
  <c r="D1245" i="3"/>
  <c r="F1245" i="3" s="1"/>
  <c r="G1245" i="3" s="1"/>
  <c r="D1246" i="3"/>
  <c r="F1246" i="3" s="1"/>
  <c r="G1246" i="3" s="1"/>
  <c r="D1247" i="3"/>
  <c r="F1247" i="3" s="1"/>
  <c r="G1247" i="3" s="1"/>
  <c r="D1248" i="3"/>
  <c r="F1248" i="3" s="1"/>
  <c r="G1248" i="3" s="1"/>
  <c r="D1249" i="3"/>
  <c r="F1249" i="3" s="1"/>
  <c r="G1249" i="3" s="1"/>
  <c r="D1250" i="3"/>
  <c r="F1250" i="3" s="1"/>
  <c r="G1250" i="3" s="1"/>
  <c r="D1251" i="3"/>
  <c r="F1251" i="3" s="1"/>
  <c r="G1251" i="3" s="1"/>
  <c r="D1252" i="3"/>
  <c r="F1252" i="3" s="1"/>
  <c r="G1252" i="3" s="1"/>
  <c r="D1253" i="3"/>
  <c r="F1253" i="3" s="1"/>
  <c r="G1253" i="3" s="1"/>
  <c r="D1254" i="3"/>
  <c r="F1254" i="3" s="1"/>
  <c r="G1254" i="3" s="1"/>
  <c r="D1255" i="3"/>
  <c r="F1255" i="3" s="1"/>
  <c r="G1255" i="3" s="1"/>
  <c r="D1256" i="3"/>
  <c r="F1256" i="3" s="1"/>
  <c r="G1256" i="3" s="1"/>
  <c r="D1257" i="3"/>
  <c r="F1257" i="3" s="1"/>
  <c r="G1257" i="3" s="1"/>
  <c r="D1258" i="3"/>
  <c r="F1258" i="3" s="1"/>
  <c r="G1258" i="3" s="1"/>
  <c r="D1259" i="3"/>
  <c r="F1259" i="3" s="1"/>
  <c r="G1259" i="3" s="1"/>
  <c r="D1260" i="3"/>
  <c r="F1260" i="3" s="1"/>
  <c r="G1260" i="3" s="1"/>
  <c r="D1261" i="3"/>
  <c r="F1261" i="3" s="1"/>
  <c r="G1261" i="3" s="1"/>
  <c r="D1262" i="3"/>
  <c r="F1262" i="3" s="1"/>
  <c r="G1262" i="3" s="1"/>
  <c r="D1263" i="3"/>
  <c r="F1263" i="3" s="1"/>
  <c r="G1263" i="3" s="1"/>
  <c r="D1264" i="3"/>
  <c r="F1264" i="3" s="1"/>
  <c r="G1264" i="3" s="1"/>
  <c r="D1265" i="3"/>
  <c r="F1265" i="3" s="1"/>
  <c r="G1265" i="3" s="1"/>
  <c r="D1266" i="3"/>
  <c r="F1266" i="3" s="1"/>
  <c r="G1266" i="3" s="1"/>
  <c r="D1267" i="3"/>
  <c r="F1267" i="3" s="1"/>
  <c r="G1267" i="3" s="1"/>
  <c r="D1268" i="3"/>
  <c r="F1268" i="3" s="1"/>
  <c r="G1268" i="3" s="1"/>
  <c r="D1269" i="3"/>
  <c r="F1269" i="3" s="1"/>
  <c r="G1269" i="3" s="1"/>
  <c r="D1270" i="3"/>
  <c r="F1270" i="3" s="1"/>
  <c r="G1270" i="3" s="1"/>
  <c r="D1271" i="3"/>
  <c r="F1271" i="3" s="1"/>
  <c r="G1271" i="3" s="1"/>
  <c r="D1272" i="3"/>
  <c r="F1272" i="3" s="1"/>
  <c r="G1272" i="3" s="1"/>
  <c r="D1273" i="3"/>
  <c r="F1273" i="3" s="1"/>
  <c r="G1273" i="3" s="1"/>
  <c r="D1274" i="3"/>
  <c r="F1274" i="3" s="1"/>
  <c r="G1274" i="3" s="1"/>
  <c r="D1275" i="3"/>
  <c r="F1275" i="3" s="1"/>
  <c r="G1275" i="3" s="1"/>
  <c r="D1276" i="3"/>
  <c r="F1276" i="3" s="1"/>
  <c r="G1276" i="3" s="1"/>
  <c r="D1277" i="3"/>
  <c r="F1277" i="3" s="1"/>
  <c r="G1277" i="3" s="1"/>
  <c r="D1278" i="3"/>
  <c r="F1278" i="3" s="1"/>
  <c r="G1278" i="3" s="1"/>
  <c r="D1279" i="3"/>
  <c r="F1279" i="3" s="1"/>
  <c r="G1279" i="3" s="1"/>
  <c r="D1280" i="3"/>
  <c r="F1280" i="3" s="1"/>
  <c r="G1280" i="3" s="1"/>
  <c r="D1281" i="3"/>
  <c r="F1281" i="3" s="1"/>
  <c r="G1281" i="3" s="1"/>
  <c r="D1282" i="3"/>
  <c r="F1282" i="3" s="1"/>
  <c r="G1282" i="3" s="1"/>
  <c r="D1283" i="3"/>
  <c r="F1283" i="3" s="1"/>
  <c r="G1283" i="3" s="1"/>
  <c r="D1284" i="3"/>
  <c r="F1284" i="3" s="1"/>
  <c r="G1284" i="3" s="1"/>
  <c r="D1285" i="3"/>
  <c r="F1285" i="3" s="1"/>
  <c r="G1285" i="3" s="1"/>
  <c r="D1286" i="3"/>
  <c r="F1286" i="3" s="1"/>
  <c r="G1286" i="3" s="1"/>
  <c r="D1287" i="3"/>
  <c r="F1287" i="3" s="1"/>
  <c r="G1287" i="3" s="1"/>
  <c r="D1288" i="3"/>
  <c r="F1288" i="3" s="1"/>
  <c r="G1288" i="3" s="1"/>
  <c r="D1289" i="3"/>
  <c r="F1289" i="3" s="1"/>
  <c r="G1289" i="3" s="1"/>
  <c r="D1290" i="3"/>
  <c r="F1290" i="3" s="1"/>
  <c r="G1290" i="3" s="1"/>
  <c r="D1291" i="3"/>
  <c r="F1291" i="3" s="1"/>
  <c r="G1291" i="3" s="1"/>
  <c r="D1292" i="3"/>
  <c r="F1292" i="3" s="1"/>
  <c r="G1292" i="3" s="1"/>
  <c r="D1293" i="3"/>
  <c r="F1293" i="3" s="1"/>
  <c r="G1293" i="3" s="1"/>
  <c r="D1294" i="3"/>
  <c r="F1294" i="3" s="1"/>
  <c r="G1294" i="3" s="1"/>
  <c r="D1295" i="3"/>
  <c r="F1295" i="3" s="1"/>
  <c r="G1295" i="3" s="1"/>
  <c r="D1296" i="3"/>
  <c r="F1296" i="3" s="1"/>
  <c r="G1296" i="3" s="1"/>
  <c r="D1297" i="3"/>
  <c r="F1297" i="3" s="1"/>
  <c r="G1297" i="3" s="1"/>
  <c r="D1298" i="3"/>
  <c r="F1298" i="3" s="1"/>
  <c r="G1298" i="3" s="1"/>
  <c r="D1299" i="3"/>
  <c r="F1299" i="3" s="1"/>
  <c r="G1299" i="3" s="1"/>
  <c r="D1300" i="3"/>
  <c r="F1300" i="3" s="1"/>
  <c r="G1300" i="3" s="1"/>
  <c r="D1301" i="3"/>
  <c r="F1301" i="3" s="1"/>
  <c r="G1301" i="3" s="1"/>
  <c r="D1302" i="3"/>
  <c r="F1302" i="3" s="1"/>
  <c r="G1302" i="3" s="1"/>
  <c r="D1303" i="3"/>
  <c r="F1303" i="3" s="1"/>
  <c r="G1303" i="3" s="1"/>
  <c r="D1304" i="3"/>
  <c r="F1304" i="3" s="1"/>
  <c r="G1304" i="3" s="1"/>
  <c r="D1305" i="3"/>
  <c r="F1305" i="3" s="1"/>
  <c r="G1305" i="3" s="1"/>
  <c r="D1306" i="3"/>
  <c r="F1306" i="3" s="1"/>
  <c r="G1306" i="3" s="1"/>
  <c r="D1307" i="3"/>
  <c r="F1307" i="3" s="1"/>
  <c r="G1307" i="3" s="1"/>
  <c r="D1308" i="3"/>
  <c r="F1308" i="3" s="1"/>
  <c r="G1308" i="3" s="1"/>
  <c r="D1309" i="3"/>
  <c r="F1309" i="3" s="1"/>
  <c r="G1309" i="3" s="1"/>
  <c r="D1310" i="3"/>
  <c r="F1310" i="3" s="1"/>
  <c r="G1310" i="3" s="1"/>
  <c r="D1311" i="3"/>
  <c r="F1311" i="3" s="1"/>
  <c r="G1311" i="3" s="1"/>
  <c r="D1312" i="3"/>
  <c r="F1312" i="3" s="1"/>
  <c r="G1312" i="3" s="1"/>
  <c r="D1313" i="3"/>
  <c r="F1313" i="3" s="1"/>
  <c r="G1313" i="3" s="1"/>
  <c r="D1314" i="3"/>
  <c r="F1314" i="3" s="1"/>
  <c r="G1314" i="3" s="1"/>
  <c r="D1315" i="3"/>
  <c r="F1315" i="3" s="1"/>
  <c r="G1315" i="3" s="1"/>
  <c r="D1316" i="3"/>
  <c r="F1316" i="3" s="1"/>
  <c r="G1316" i="3" s="1"/>
  <c r="D1317" i="3"/>
  <c r="F1317" i="3" s="1"/>
  <c r="G1317" i="3" s="1"/>
  <c r="D1318" i="3"/>
  <c r="F1318" i="3" s="1"/>
  <c r="G1318" i="3" s="1"/>
  <c r="D1319" i="3"/>
  <c r="F1319" i="3" s="1"/>
  <c r="G1319" i="3" s="1"/>
  <c r="D1320" i="3"/>
  <c r="F1320" i="3" s="1"/>
  <c r="G1320" i="3" s="1"/>
  <c r="D1321" i="3"/>
  <c r="F1321" i="3" s="1"/>
  <c r="G1321" i="3" s="1"/>
  <c r="D1322" i="3"/>
  <c r="F1322" i="3" s="1"/>
  <c r="G1322" i="3" s="1"/>
  <c r="D1323" i="3"/>
  <c r="F1323" i="3" s="1"/>
  <c r="G1323" i="3" s="1"/>
  <c r="D1324" i="3"/>
  <c r="F1324" i="3" s="1"/>
  <c r="G1324" i="3" s="1"/>
  <c r="D1325" i="3"/>
  <c r="F1325" i="3" s="1"/>
  <c r="G1325" i="3" s="1"/>
  <c r="D1326" i="3"/>
  <c r="F1326" i="3" s="1"/>
  <c r="G1326" i="3" s="1"/>
  <c r="D1327" i="3"/>
  <c r="F1327" i="3" s="1"/>
  <c r="G1327" i="3" s="1"/>
  <c r="D1328" i="3"/>
  <c r="F1328" i="3" s="1"/>
  <c r="G1328" i="3" s="1"/>
  <c r="D1329" i="3"/>
  <c r="F1329" i="3" s="1"/>
  <c r="G1329" i="3" s="1"/>
  <c r="D1330" i="3"/>
  <c r="F1330" i="3" s="1"/>
  <c r="G1330" i="3" s="1"/>
  <c r="D1331" i="3"/>
  <c r="F1331" i="3" s="1"/>
  <c r="G1331" i="3" s="1"/>
  <c r="D1332" i="3"/>
  <c r="F1332" i="3" s="1"/>
  <c r="G1332" i="3" s="1"/>
  <c r="D1333" i="3"/>
  <c r="F1333" i="3" s="1"/>
  <c r="G1333" i="3" s="1"/>
  <c r="D1334" i="3"/>
  <c r="F1334" i="3" s="1"/>
  <c r="G1334" i="3" s="1"/>
  <c r="D1335" i="3"/>
  <c r="F1335" i="3" s="1"/>
  <c r="G1335" i="3" s="1"/>
  <c r="D1336" i="3"/>
  <c r="F1336" i="3" s="1"/>
  <c r="G1336" i="3" s="1"/>
  <c r="D1337" i="3"/>
  <c r="F1337" i="3" s="1"/>
  <c r="G1337" i="3" s="1"/>
  <c r="D1338" i="3"/>
  <c r="F1338" i="3" s="1"/>
  <c r="G1338" i="3" s="1"/>
  <c r="D1339" i="3"/>
  <c r="F1339" i="3" s="1"/>
  <c r="G1339" i="3" s="1"/>
  <c r="D1340" i="3"/>
  <c r="F1340" i="3" s="1"/>
  <c r="G1340" i="3" s="1"/>
  <c r="D1341" i="3"/>
  <c r="F1341" i="3" s="1"/>
  <c r="G1341" i="3" s="1"/>
  <c r="D1342" i="3"/>
  <c r="F1342" i="3" s="1"/>
  <c r="G1342" i="3" s="1"/>
  <c r="D1343" i="3"/>
  <c r="F1343" i="3" s="1"/>
  <c r="G1343" i="3" s="1"/>
  <c r="D1344" i="3"/>
  <c r="F1344" i="3" s="1"/>
  <c r="G1344" i="3" s="1"/>
  <c r="D1345" i="3"/>
  <c r="F1345" i="3" s="1"/>
  <c r="G1345" i="3" s="1"/>
  <c r="D1346" i="3"/>
  <c r="F1346" i="3" s="1"/>
  <c r="G1346" i="3" s="1"/>
  <c r="D1347" i="3"/>
  <c r="F1347" i="3" s="1"/>
  <c r="G1347" i="3" s="1"/>
  <c r="D1348" i="3"/>
  <c r="F1348" i="3" s="1"/>
  <c r="G1348" i="3" s="1"/>
  <c r="D1349" i="3"/>
  <c r="F1349" i="3" s="1"/>
  <c r="G1349" i="3" s="1"/>
  <c r="D1350" i="3"/>
  <c r="F1350" i="3" s="1"/>
  <c r="G1350" i="3" s="1"/>
  <c r="D1351" i="3"/>
  <c r="F1351" i="3" s="1"/>
  <c r="G1351" i="3" s="1"/>
  <c r="D1352" i="3"/>
  <c r="F1352" i="3" s="1"/>
  <c r="G1352" i="3" s="1"/>
  <c r="D1353" i="3"/>
  <c r="F1353" i="3" s="1"/>
  <c r="G1353" i="3" s="1"/>
  <c r="D1354" i="3"/>
  <c r="F1354" i="3" s="1"/>
  <c r="G1354" i="3" s="1"/>
  <c r="D1355" i="3"/>
  <c r="F1355" i="3" s="1"/>
  <c r="G1355" i="3" s="1"/>
  <c r="D1356" i="3"/>
  <c r="F1356" i="3" s="1"/>
  <c r="G1356" i="3" s="1"/>
  <c r="D1357" i="3"/>
  <c r="F1357" i="3" s="1"/>
  <c r="G1357" i="3" s="1"/>
  <c r="D1358" i="3"/>
  <c r="F1358" i="3" s="1"/>
  <c r="G1358" i="3" s="1"/>
  <c r="D1359" i="3"/>
  <c r="F1359" i="3" s="1"/>
  <c r="G1359" i="3" s="1"/>
  <c r="D1360" i="3"/>
  <c r="F1360" i="3" s="1"/>
  <c r="G1360" i="3" s="1"/>
  <c r="D1361" i="3"/>
  <c r="F1361" i="3" s="1"/>
  <c r="G1361" i="3" s="1"/>
  <c r="D1362" i="3"/>
  <c r="F1362" i="3" s="1"/>
  <c r="G1362" i="3" s="1"/>
  <c r="D1363" i="3"/>
  <c r="F1363" i="3" s="1"/>
  <c r="G1363" i="3" s="1"/>
  <c r="D1364" i="3"/>
  <c r="F1364" i="3" s="1"/>
  <c r="G1364" i="3" s="1"/>
  <c r="D1365" i="3"/>
  <c r="F1365" i="3" s="1"/>
  <c r="G1365" i="3" s="1"/>
  <c r="D1366" i="3"/>
  <c r="F1366" i="3" s="1"/>
  <c r="G1366" i="3" s="1"/>
  <c r="D1367" i="3"/>
  <c r="F1367" i="3" s="1"/>
  <c r="G1367" i="3" s="1"/>
  <c r="D1368" i="3"/>
  <c r="F1368" i="3" s="1"/>
  <c r="G1368" i="3" s="1"/>
  <c r="D1369" i="3"/>
  <c r="F1369" i="3" s="1"/>
  <c r="G1369" i="3" s="1"/>
  <c r="D1370" i="3"/>
  <c r="F1370" i="3" s="1"/>
  <c r="G1370" i="3" s="1"/>
  <c r="D1371" i="3"/>
  <c r="F1371" i="3" s="1"/>
  <c r="G1371" i="3" s="1"/>
  <c r="D1372" i="3"/>
  <c r="F1372" i="3" s="1"/>
  <c r="G1372" i="3" s="1"/>
  <c r="D1373" i="3"/>
  <c r="F1373" i="3" s="1"/>
  <c r="G1373" i="3" s="1"/>
  <c r="D1374" i="3"/>
  <c r="F1374" i="3" s="1"/>
  <c r="G1374" i="3" s="1"/>
  <c r="D1375" i="3"/>
  <c r="F1375" i="3" s="1"/>
  <c r="G1375" i="3" s="1"/>
  <c r="D1376" i="3"/>
  <c r="F1376" i="3" s="1"/>
  <c r="G1376" i="3" s="1"/>
  <c r="D1377" i="3"/>
  <c r="F1377" i="3" s="1"/>
  <c r="G1377" i="3" s="1"/>
  <c r="D1378" i="3"/>
  <c r="F1378" i="3" s="1"/>
  <c r="G1378" i="3" s="1"/>
  <c r="D1379" i="3"/>
  <c r="F1379" i="3" s="1"/>
  <c r="G1379" i="3" s="1"/>
  <c r="D1380" i="3"/>
  <c r="F1380" i="3" s="1"/>
  <c r="G1380" i="3" s="1"/>
  <c r="D1381" i="3"/>
  <c r="F1381" i="3" s="1"/>
  <c r="G1381" i="3" s="1"/>
  <c r="D1382" i="3"/>
  <c r="F1382" i="3" s="1"/>
  <c r="G1382" i="3" s="1"/>
  <c r="D1383" i="3"/>
  <c r="F1383" i="3" s="1"/>
  <c r="G1383" i="3" s="1"/>
  <c r="D1384" i="3"/>
  <c r="F1384" i="3" s="1"/>
  <c r="G1384" i="3" s="1"/>
  <c r="D1385" i="3"/>
  <c r="F1385" i="3" s="1"/>
  <c r="G1385" i="3" s="1"/>
  <c r="D1386" i="3"/>
  <c r="F1386" i="3" s="1"/>
  <c r="G1386" i="3" s="1"/>
  <c r="D1387" i="3"/>
  <c r="F1387" i="3" s="1"/>
  <c r="G1387" i="3" s="1"/>
  <c r="D1388" i="3"/>
  <c r="F1388" i="3" s="1"/>
  <c r="G1388" i="3" s="1"/>
  <c r="D1389" i="3"/>
  <c r="F1389" i="3" s="1"/>
  <c r="G1389" i="3" s="1"/>
  <c r="D1390" i="3"/>
  <c r="F1390" i="3" s="1"/>
  <c r="G1390" i="3" s="1"/>
  <c r="D1391" i="3"/>
  <c r="F1391" i="3" s="1"/>
  <c r="G1391" i="3" s="1"/>
  <c r="D1392" i="3"/>
  <c r="F1392" i="3" s="1"/>
  <c r="G1392" i="3" s="1"/>
  <c r="D1393" i="3"/>
  <c r="F1393" i="3" s="1"/>
  <c r="G1393" i="3" s="1"/>
  <c r="D1394" i="3"/>
  <c r="F1394" i="3" s="1"/>
  <c r="G1394" i="3" s="1"/>
  <c r="D1395" i="3"/>
  <c r="F1395" i="3" s="1"/>
  <c r="G1395" i="3" s="1"/>
  <c r="D1396" i="3"/>
  <c r="F1396" i="3" s="1"/>
  <c r="G1396" i="3" s="1"/>
  <c r="D1397" i="3"/>
  <c r="F1397" i="3" s="1"/>
  <c r="G1397" i="3" s="1"/>
  <c r="D1398" i="3"/>
  <c r="F1398" i="3" s="1"/>
  <c r="G1398" i="3" s="1"/>
  <c r="D1399" i="3"/>
  <c r="F1399" i="3" s="1"/>
  <c r="G1399" i="3" s="1"/>
  <c r="D1400" i="3"/>
  <c r="F1400" i="3" s="1"/>
  <c r="G1400" i="3" s="1"/>
  <c r="D1401" i="3"/>
  <c r="F1401" i="3" s="1"/>
  <c r="G1401" i="3" s="1"/>
  <c r="D1402" i="3"/>
  <c r="F1402" i="3" s="1"/>
  <c r="G1402" i="3" s="1"/>
  <c r="D1403" i="3"/>
  <c r="F1403" i="3" s="1"/>
  <c r="G1403" i="3" s="1"/>
  <c r="D1404" i="3"/>
  <c r="F1404" i="3" s="1"/>
  <c r="G1404" i="3" s="1"/>
  <c r="D1405" i="3"/>
  <c r="F1405" i="3" s="1"/>
  <c r="G1405" i="3" s="1"/>
  <c r="D1406" i="3"/>
  <c r="F1406" i="3" s="1"/>
  <c r="G1406" i="3" s="1"/>
  <c r="D1407" i="3"/>
  <c r="F1407" i="3" s="1"/>
  <c r="G1407" i="3" s="1"/>
  <c r="D1408" i="3"/>
  <c r="F1408" i="3" s="1"/>
  <c r="G1408" i="3" s="1"/>
  <c r="D1409" i="3"/>
  <c r="F1409" i="3" s="1"/>
  <c r="G1409" i="3" s="1"/>
  <c r="D1410" i="3"/>
  <c r="F1410" i="3" s="1"/>
  <c r="G1410" i="3" s="1"/>
  <c r="D1411" i="3"/>
  <c r="F1411" i="3" s="1"/>
  <c r="G1411" i="3" s="1"/>
  <c r="D1412" i="3"/>
  <c r="F1412" i="3" s="1"/>
  <c r="G1412" i="3" s="1"/>
  <c r="D1413" i="3"/>
  <c r="F1413" i="3" s="1"/>
  <c r="G1413" i="3" s="1"/>
  <c r="D1414" i="3"/>
  <c r="F1414" i="3" s="1"/>
  <c r="G1414" i="3" s="1"/>
  <c r="D1415" i="3"/>
  <c r="F1415" i="3" s="1"/>
  <c r="G1415" i="3" s="1"/>
  <c r="D1416" i="3"/>
  <c r="F1416" i="3" s="1"/>
  <c r="G1416" i="3" s="1"/>
  <c r="D1417" i="3"/>
  <c r="F1417" i="3" s="1"/>
  <c r="G1417" i="3" s="1"/>
  <c r="D1418" i="3"/>
  <c r="F1418" i="3" s="1"/>
  <c r="G1418" i="3" s="1"/>
  <c r="D1419" i="3"/>
  <c r="F1419" i="3" s="1"/>
  <c r="G1419" i="3" s="1"/>
  <c r="D1420" i="3"/>
  <c r="F1420" i="3" s="1"/>
  <c r="G1420" i="3" s="1"/>
  <c r="D1421" i="3"/>
  <c r="F1421" i="3" s="1"/>
  <c r="G1421" i="3" s="1"/>
  <c r="D1422" i="3"/>
  <c r="F1422" i="3" s="1"/>
  <c r="G1422" i="3" s="1"/>
  <c r="D1423" i="3"/>
  <c r="F1423" i="3" s="1"/>
  <c r="G1423" i="3" s="1"/>
  <c r="D1424" i="3"/>
  <c r="F1424" i="3" s="1"/>
  <c r="G1424" i="3" s="1"/>
  <c r="D1425" i="3"/>
  <c r="F1425" i="3" s="1"/>
  <c r="G1425" i="3" s="1"/>
  <c r="D1426" i="3"/>
  <c r="F1426" i="3" s="1"/>
  <c r="G1426" i="3" s="1"/>
  <c r="D1427" i="3"/>
  <c r="F1427" i="3" s="1"/>
  <c r="G1427" i="3" s="1"/>
  <c r="D1428" i="3"/>
  <c r="F1428" i="3" s="1"/>
  <c r="G1428" i="3" s="1"/>
  <c r="D1429" i="3"/>
  <c r="F1429" i="3" s="1"/>
  <c r="G1429" i="3" s="1"/>
  <c r="D1430" i="3"/>
  <c r="F1430" i="3" s="1"/>
  <c r="G1430" i="3" s="1"/>
  <c r="D1431" i="3"/>
  <c r="F1431" i="3" s="1"/>
  <c r="G1431" i="3" s="1"/>
  <c r="D1432" i="3"/>
  <c r="F1432" i="3" s="1"/>
  <c r="G1432" i="3" s="1"/>
  <c r="D1433" i="3"/>
  <c r="F1433" i="3" s="1"/>
  <c r="G1433" i="3" s="1"/>
  <c r="D1434" i="3"/>
  <c r="F1434" i="3" s="1"/>
  <c r="G1434" i="3" s="1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E736" i="7"/>
  <c r="D736" i="7"/>
  <c r="I736" i="7" s="1"/>
  <c r="E735" i="7"/>
  <c r="D735" i="7"/>
  <c r="I735" i="7" s="1"/>
  <c r="E734" i="7"/>
  <c r="D734" i="7"/>
  <c r="I734" i="7" s="1"/>
  <c r="E733" i="7"/>
  <c r="D733" i="7"/>
  <c r="I733" i="7" s="1"/>
  <c r="E732" i="7"/>
  <c r="D732" i="7"/>
  <c r="I732" i="7" s="1"/>
  <c r="E731" i="7"/>
  <c r="D731" i="7"/>
  <c r="I731" i="7" s="1"/>
  <c r="E730" i="7"/>
  <c r="D730" i="7"/>
  <c r="I730" i="7" s="1"/>
  <c r="E729" i="7"/>
  <c r="D729" i="7"/>
  <c r="I729" i="7" s="1"/>
  <c r="E728" i="7"/>
  <c r="D728" i="7"/>
  <c r="I728" i="7" s="1"/>
  <c r="E727" i="7"/>
  <c r="D727" i="7"/>
  <c r="I727" i="7" s="1"/>
  <c r="E726" i="7"/>
  <c r="D726" i="7"/>
  <c r="I726" i="7" s="1"/>
  <c r="E725" i="7"/>
  <c r="D725" i="7"/>
  <c r="I725" i="7" s="1"/>
  <c r="E724" i="7"/>
  <c r="D724" i="7"/>
  <c r="I724" i="7" s="1"/>
  <c r="E723" i="7"/>
  <c r="D723" i="7"/>
  <c r="I723" i="7" s="1"/>
  <c r="E722" i="7"/>
  <c r="D722" i="7"/>
  <c r="I722" i="7" s="1"/>
  <c r="E721" i="7"/>
  <c r="D721" i="7"/>
  <c r="I721" i="7" s="1"/>
  <c r="E720" i="7"/>
  <c r="D720" i="7"/>
  <c r="I720" i="7" s="1"/>
  <c r="E719" i="7"/>
  <c r="D719" i="7"/>
  <c r="I719" i="7" s="1"/>
  <c r="E718" i="7"/>
  <c r="D718" i="7"/>
  <c r="I718" i="7" s="1"/>
  <c r="E717" i="7"/>
  <c r="D717" i="7"/>
  <c r="I717" i="7" s="1"/>
  <c r="E716" i="7"/>
  <c r="D716" i="7"/>
  <c r="I716" i="7" s="1"/>
  <c r="E715" i="7"/>
  <c r="D715" i="7"/>
  <c r="I715" i="7" s="1"/>
  <c r="E714" i="7"/>
  <c r="D714" i="7"/>
  <c r="I714" i="7" s="1"/>
  <c r="E713" i="7"/>
  <c r="D713" i="7"/>
  <c r="I713" i="7" s="1"/>
  <c r="E712" i="7"/>
  <c r="D712" i="7"/>
  <c r="I712" i="7" s="1"/>
  <c r="E711" i="7"/>
  <c r="D711" i="7"/>
  <c r="I711" i="7" s="1"/>
  <c r="E710" i="7"/>
  <c r="D710" i="7"/>
  <c r="I710" i="7" s="1"/>
  <c r="E709" i="7"/>
  <c r="D709" i="7"/>
  <c r="I709" i="7" s="1"/>
  <c r="E708" i="7"/>
  <c r="D708" i="7"/>
  <c r="I708" i="7" s="1"/>
  <c r="E707" i="7"/>
  <c r="D707" i="7"/>
  <c r="I707" i="7" s="1"/>
  <c r="E706" i="7"/>
  <c r="D706" i="7"/>
  <c r="I706" i="7" s="1"/>
  <c r="E705" i="7"/>
  <c r="D705" i="7"/>
  <c r="I705" i="7" s="1"/>
  <c r="E704" i="7"/>
  <c r="D704" i="7"/>
  <c r="I704" i="7" s="1"/>
  <c r="E703" i="7"/>
  <c r="D703" i="7"/>
  <c r="I703" i="7" s="1"/>
  <c r="E702" i="7"/>
  <c r="D702" i="7"/>
  <c r="I702" i="7" s="1"/>
  <c r="E701" i="7"/>
  <c r="D701" i="7"/>
  <c r="I701" i="7" s="1"/>
  <c r="E700" i="7"/>
  <c r="D700" i="7"/>
  <c r="I700" i="7" s="1"/>
  <c r="E699" i="7"/>
  <c r="D699" i="7"/>
  <c r="I699" i="7" s="1"/>
  <c r="E698" i="7"/>
  <c r="D698" i="7"/>
  <c r="I698" i="7" s="1"/>
  <c r="E697" i="7"/>
  <c r="D697" i="7"/>
  <c r="I697" i="7" s="1"/>
  <c r="E696" i="7"/>
  <c r="D696" i="7"/>
  <c r="I696" i="7" s="1"/>
  <c r="E695" i="7"/>
  <c r="D695" i="7"/>
  <c r="I695" i="7" s="1"/>
  <c r="E694" i="7"/>
  <c r="D694" i="7"/>
  <c r="I694" i="7" s="1"/>
  <c r="E693" i="7"/>
  <c r="D693" i="7"/>
  <c r="I693" i="7" s="1"/>
  <c r="E692" i="7"/>
  <c r="D692" i="7"/>
  <c r="I692" i="7" s="1"/>
  <c r="E691" i="7"/>
  <c r="D691" i="7"/>
  <c r="I691" i="7" s="1"/>
  <c r="E690" i="7"/>
  <c r="D690" i="7"/>
  <c r="I690" i="7" s="1"/>
  <c r="E689" i="7"/>
  <c r="D689" i="7"/>
  <c r="I689" i="7" s="1"/>
  <c r="E688" i="7"/>
  <c r="D688" i="7"/>
  <c r="I688" i="7" s="1"/>
  <c r="E687" i="7"/>
  <c r="D687" i="7"/>
  <c r="I687" i="7" s="1"/>
  <c r="E686" i="7"/>
  <c r="D686" i="7"/>
  <c r="I686" i="7" s="1"/>
  <c r="E685" i="7"/>
  <c r="D685" i="7"/>
  <c r="I685" i="7" s="1"/>
  <c r="E684" i="7"/>
  <c r="D684" i="7"/>
  <c r="I684" i="7" s="1"/>
  <c r="E683" i="7"/>
  <c r="D683" i="7"/>
  <c r="I683" i="7" s="1"/>
  <c r="E682" i="7"/>
  <c r="D682" i="7"/>
  <c r="I682" i="7" s="1"/>
  <c r="E681" i="7"/>
  <c r="D681" i="7"/>
  <c r="I681" i="7" s="1"/>
  <c r="E680" i="7"/>
  <c r="D680" i="7"/>
  <c r="I680" i="7" s="1"/>
  <c r="E679" i="7"/>
  <c r="D679" i="7"/>
  <c r="I679" i="7" s="1"/>
  <c r="E678" i="7"/>
  <c r="D678" i="7"/>
  <c r="I678" i="7" s="1"/>
  <c r="E677" i="7"/>
  <c r="D677" i="7"/>
  <c r="I677" i="7" s="1"/>
  <c r="E676" i="7"/>
  <c r="D676" i="7"/>
  <c r="I676" i="7" s="1"/>
  <c r="E675" i="7"/>
  <c r="D675" i="7"/>
  <c r="I675" i="7" s="1"/>
  <c r="E674" i="7"/>
  <c r="D674" i="7"/>
  <c r="I674" i="7" s="1"/>
  <c r="E673" i="7"/>
  <c r="D673" i="7"/>
  <c r="I673" i="7" s="1"/>
  <c r="E672" i="7"/>
  <c r="D672" i="7"/>
  <c r="I672" i="7" s="1"/>
  <c r="E671" i="7"/>
  <c r="D671" i="7"/>
  <c r="I671" i="7" s="1"/>
  <c r="E670" i="7"/>
  <c r="D670" i="7"/>
  <c r="I670" i="7" s="1"/>
  <c r="E669" i="7"/>
  <c r="D669" i="7"/>
  <c r="I669" i="7" s="1"/>
  <c r="E668" i="7"/>
  <c r="D668" i="7"/>
  <c r="I668" i="7" s="1"/>
  <c r="E667" i="7"/>
  <c r="D667" i="7"/>
  <c r="I667" i="7" s="1"/>
  <c r="E666" i="7"/>
  <c r="D666" i="7"/>
  <c r="I666" i="7" s="1"/>
  <c r="E665" i="7"/>
  <c r="D665" i="7"/>
  <c r="I665" i="7" s="1"/>
  <c r="E664" i="7"/>
  <c r="D664" i="7"/>
  <c r="I664" i="7" s="1"/>
  <c r="E663" i="7"/>
  <c r="D663" i="7"/>
  <c r="I663" i="7" s="1"/>
  <c r="E662" i="7"/>
  <c r="D662" i="7"/>
  <c r="I662" i="7" s="1"/>
  <c r="E661" i="7"/>
  <c r="D661" i="7"/>
  <c r="I661" i="7" s="1"/>
  <c r="E660" i="7"/>
  <c r="D660" i="7"/>
  <c r="I660" i="7" s="1"/>
  <c r="E659" i="7"/>
  <c r="D659" i="7"/>
  <c r="I659" i="7" s="1"/>
  <c r="E658" i="7"/>
  <c r="D658" i="7"/>
  <c r="I658" i="7" s="1"/>
  <c r="E657" i="7"/>
  <c r="D657" i="7"/>
  <c r="I657" i="7" s="1"/>
  <c r="E656" i="7"/>
  <c r="D656" i="7"/>
  <c r="I656" i="7" s="1"/>
  <c r="E655" i="7"/>
  <c r="D655" i="7"/>
  <c r="I655" i="7" s="1"/>
  <c r="E654" i="7"/>
  <c r="D654" i="7"/>
  <c r="I654" i="7" s="1"/>
  <c r="E653" i="7"/>
  <c r="D653" i="7"/>
  <c r="I653" i="7" s="1"/>
  <c r="E652" i="7"/>
  <c r="D652" i="7"/>
  <c r="I652" i="7" s="1"/>
  <c r="E651" i="7"/>
  <c r="D651" i="7"/>
  <c r="I651" i="7" s="1"/>
  <c r="E650" i="7"/>
  <c r="D650" i="7"/>
  <c r="I650" i="7" s="1"/>
  <c r="E649" i="7"/>
  <c r="D649" i="7"/>
  <c r="I649" i="7" s="1"/>
  <c r="E648" i="7"/>
  <c r="D648" i="7"/>
  <c r="I648" i="7" s="1"/>
  <c r="E647" i="7"/>
  <c r="D647" i="7"/>
  <c r="I647" i="7" s="1"/>
  <c r="E646" i="7"/>
  <c r="D646" i="7"/>
  <c r="I646" i="7" s="1"/>
  <c r="E645" i="7"/>
  <c r="D645" i="7"/>
  <c r="I645" i="7" s="1"/>
  <c r="E644" i="7"/>
  <c r="D644" i="7"/>
  <c r="I644" i="7" s="1"/>
  <c r="E643" i="7"/>
  <c r="D643" i="7"/>
  <c r="I643" i="7" s="1"/>
  <c r="E642" i="7"/>
  <c r="D642" i="7"/>
  <c r="I642" i="7" s="1"/>
  <c r="E641" i="7"/>
  <c r="D641" i="7"/>
  <c r="I641" i="7" s="1"/>
  <c r="E640" i="7"/>
  <c r="D640" i="7"/>
  <c r="I640" i="7" s="1"/>
  <c r="E639" i="7"/>
  <c r="D639" i="7"/>
  <c r="I639" i="7" s="1"/>
  <c r="E638" i="7"/>
  <c r="D638" i="7"/>
  <c r="I638" i="7" s="1"/>
  <c r="E637" i="7"/>
  <c r="D637" i="7"/>
  <c r="I637" i="7" s="1"/>
  <c r="E636" i="7"/>
  <c r="D636" i="7"/>
  <c r="I636" i="7" s="1"/>
  <c r="E635" i="7"/>
  <c r="D635" i="7"/>
  <c r="I635" i="7" s="1"/>
  <c r="E634" i="7"/>
  <c r="D634" i="7"/>
  <c r="I634" i="7" s="1"/>
  <c r="E633" i="7"/>
  <c r="D633" i="7"/>
  <c r="I633" i="7" s="1"/>
  <c r="E632" i="7"/>
  <c r="D632" i="7"/>
  <c r="I632" i="7" s="1"/>
  <c r="E631" i="7"/>
  <c r="D631" i="7"/>
  <c r="I631" i="7" s="1"/>
  <c r="E630" i="7"/>
  <c r="D630" i="7"/>
  <c r="I630" i="7" s="1"/>
  <c r="E629" i="7"/>
  <c r="D629" i="7"/>
  <c r="I629" i="7" s="1"/>
  <c r="E628" i="7"/>
  <c r="D628" i="7"/>
  <c r="I628" i="7" s="1"/>
  <c r="E627" i="7"/>
  <c r="D627" i="7"/>
  <c r="I627" i="7" s="1"/>
  <c r="E626" i="7"/>
  <c r="D626" i="7"/>
  <c r="I626" i="7" s="1"/>
  <c r="E625" i="7"/>
  <c r="D625" i="7"/>
  <c r="I625" i="7" s="1"/>
  <c r="E624" i="7"/>
  <c r="D624" i="7"/>
  <c r="I624" i="7" s="1"/>
  <c r="E623" i="7"/>
  <c r="D623" i="7"/>
  <c r="I623" i="7" s="1"/>
  <c r="E622" i="7"/>
  <c r="D622" i="7"/>
  <c r="I622" i="7" s="1"/>
  <c r="E621" i="7"/>
  <c r="D621" i="7"/>
  <c r="I621" i="7" s="1"/>
  <c r="E620" i="7"/>
  <c r="D620" i="7"/>
  <c r="I620" i="7" s="1"/>
  <c r="E619" i="7"/>
  <c r="D619" i="7"/>
  <c r="I619" i="7" s="1"/>
  <c r="E618" i="7"/>
  <c r="D618" i="7"/>
  <c r="I618" i="7" s="1"/>
  <c r="E617" i="7"/>
  <c r="D617" i="7"/>
  <c r="I617" i="7" s="1"/>
  <c r="E616" i="7"/>
  <c r="D616" i="7"/>
  <c r="I616" i="7" s="1"/>
  <c r="E615" i="7"/>
  <c r="D615" i="7"/>
  <c r="I615" i="7" s="1"/>
  <c r="E614" i="7"/>
  <c r="D614" i="7"/>
  <c r="I614" i="7" s="1"/>
  <c r="E613" i="7"/>
  <c r="D613" i="7"/>
  <c r="I613" i="7" s="1"/>
  <c r="E612" i="7"/>
  <c r="D612" i="7"/>
  <c r="I612" i="7" s="1"/>
  <c r="E611" i="7"/>
  <c r="D611" i="7"/>
  <c r="I611" i="7" s="1"/>
  <c r="E610" i="7"/>
  <c r="D610" i="7"/>
  <c r="I610" i="7" s="1"/>
  <c r="E609" i="7"/>
  <c r="D609" i="7"/>
  <c r="I609" i="7" s="1"/>
  <c r="E608" i="7"/>
  <c r="D608" i="7"/>
  <c r="I608" i="7" s="1"/>
  <c r="E607" i="7"/>
  <c r="D607" i="7"/>
  <c r="I607" i="7" s="1"/>
  <c r="E606" i="7"/>
  <c r="D606" i="7"/>
  <c r="I606" i="7" s="1"/>
  <c r="E605" i="7"/>
  <c r="D605" i="7"/>
  <c r="I605" i="7" s="1"/>
  <c r="E604" i="7"/>
  <c r="D604" i="7"/>
  <c r="I604" i="7" s="1"/>
  <c r="E603" i="7"/>
  <c r="D603" i="7"/>
  <c r="I603" i="7" s="1"/>
  <c r="E602" i="7"/>
  <c r="D602" i="7"/>
  <c r="I602" i="7" s="1"/>
  <c r="E601" i="7"/>
  <c r="D601" i="7"/>
  <c r="I601" i="7" s="1"/>
  <c r="E600" i="7"/>
  <c r="D600" i="7"/>
  <c r="I600" i="7" s="1"/>
  <c r="E599" i="7"/>
  <c r="D599" i="7"/>
  <c r="I599" i="7" s="1"/>
  <c r="E598" i="7"/>
  <c r="D598" i="7"/>
  <c r="I598" i="7" s="1"/>
  <c r="E597" i="7"/>
  <c r="D597" i="7"/>
  <c r="I597" i="7" s="1"/>
  <c r="E596" i="7"/>
  <c r="D596" i="7"/>
  <c r="I596" i="7" s="1"/>
  <c r="E595" i="7"/>
  <c r="D595" i="7"/>
  <c r="I595" i="7" s="1"/>
  <c r="E594" i="7"/>
  <c r="D594" i="7"/>
  <c r="I594" i="7" s="1"/>
  <c r="E593" i="7"/>
  <c r="D593" i="7"/>
  <c r="I593" i="7" s="1"/>
  <c r="E592" i="7"/>
  <c r="D592" i="7"/>
  <c r="I592" i="7" s="1"/>
  <c r="E591" i="7"/>
  <c r="D591" i="7"/>
  <c r="I591" i="7" s="1"/>
  <c r="E590" i="7"/>
  <c r="D590" i="7"/>
  <c r="I590" i="7" s="1"/>
  <c r="E589" i="7"/>
  <c r="D589" i="7"/>
  <c r="I589" i="7" s="1"/>
  <c r="E588" i="7"/>
  <c r="D588" i="7"/>
  <c r="I588" i="7" s="1"/>
  <c r="E587" i="7"/>
  <c r="D587" i="7"/>
  <c r="I587" i="7" s="1"/>
  <c r="E586" i="7"/>
  <c r="D586" i="7"/>
  <c r="I586" i="7" s="1"/>
  <c r="E585" i="7"/>
  <c r="D585" i="7"/>
  <c r="I585" i="7" s="1"/>
  <c r="E584" i="7"/>
  <c r="D584" i="7"/>
  <c r="I584" i="7" s="1"/>
  <c r="E583" i="7"/>
  <c r="D583" i="7"/>
  <c r="I583" i="7" s="1"/>
  <c r="E582" i="7"/>
  <c r="D582" i="7"/>
  <c r="I582" i="7" s="1"/>
  <c r="E581" i="7"/>
  <c r="D581" i="7"/>
  <c r="I581" i="7" s="1"/>
  <c r="E580" i="7"/>
  <c r="D580" i="7"/>
  <c r="I580" i="7" s="1"/>
  <c r="E579" i="7"/>
  <c r="D579" i="7"/>
  <c r="I579" i="7" s="1"/>
  <c r="E578" i="7"/>
  <c r="D578" i="7"/>
  <c r="I578" i="7" s="1"/>
  <c r="E577" i="7"/>
  <c r="D577" i="7"/>
  <c r="I577" i="7" s="1"/>
  <c r="E576" i="7"/>
  <c r="D576" i="7"/>
  <c r="I576" i="7" s="1"/>
  <c r="E575" i="7"/>
  <c r="D575" i="7"/>
  <c r="I575" i="7" s="1"/>
  <c r="E574" i="7"/>
  <c r="D574" i="7"/>
  <c r="I574" i="7" s="1"/>
  <c r="E573" i="7"/>
  <c r="D573" i="7"/>
  <c r="I573" i="7" s="1"/>
  <c r="E572" i="7"/>
  <c r="D572" i="7"/>
  <c r="I572" i="7" s="1"/>
  <c r="E571" i="7"/>
  <c r="D571" i="7"/>
  <c r="I571" i="7" s="1"/>
  <c r="E570" i="7"/>
  <c r="D570" i="7"/>
  <c r="I570" i="7" s="1"/>
  <c r="E569" i="7"/>
  <c r="D569" i="7"/>
  <c r="I569" i="7" s="1"/>
  <c r="E568" i="7"/>
  <c r="D568" i="7"/>
  <c r="I568" i="7" s="1"/>
  <c r="E567" i="7"/>
  <c r="D567" i="7"/>
  <c r="I567" i="7" s="1"/>
  <c r="E566" i="7"/>
  <c r="D566" i="7"/>
  <c r="I566" i="7" s="1"/>
  <c r="E565" i="7"/>
  <c r="D565" i="7"/>
  <c r="I565" i="7" s="1"/>
  <c r="E564" i="7"/>
  <c r="D564" i="7"/>
  <c r="I564" i="7" s="1"/>
  <c r="E563" i="7"/>
  <c r="D563" i="7"/>
  <c r="I563" i="7" s="1"/>
  <c r="E562" i="7"/>
  <c r="D562" i="7"/>
  <c r="I562" i="7" s="1"/>
  <c r="E561" i="7"/>
  <c r="D561" i="7"/>
  <c r="I561" i="7" s="1"/>
  <c r="E560" i="7"/>
  <c r="D560" i="7"/>
  <c r="I560" i="7" s="1"/>
  <c r="E559" i="7"/>
  <c r="D559" i="7"/>
  <c r="I559" i="7" s="1"/>
  <c r="E558" i="7"/>
  <c r="D558" i="7"/>
  <c r="I558" i="7" s="1"/>
  <c r="E557" i="7"/>
  <c r="D557" i="7"/>
  <c r="I557" i="7" s="1"/>
  <c r="E556" i="7"/>
  <c r="D556" i="7"/>
  <c r="I556" i="7" s="1"/>
  <c r="E555" i="7"/>
  <c r="D555" i="7"/>
  <c r="I555" i="7" s="1"/>
  <c r="E554" i="7"/>
  <c r="D554" i="7"/>
  <c r="I554" i="7" s="1"/>
  <c r="E553" i="7"/>
  <c r="D553" i="7"/>
  <c r="I553" i="7" s="1"/>
  <c r="E552" i="7"/>
  <c r="D552" i="7"/>
  <c r="I552" i="7" s="1"/>
  <c r="E551" i="7"/>
  <c r="D551" i="7"/>
  <c r="I551" i="7" s="1"/>
  <c r="E550" i="7"/>
  <c r="D550" i="7"/>
  <c r="I550" i="7" s="1"/>
  <c r="E549" i="7"/>
  <c r="D549" i="7"/>
  <c r="I549" i="7" s="1"/>
  <c r="E548" i="7"/>
  <c r="D548" i="7"/>
  <c r="I548" i="7" s="1"/>
  <c r="E547" i="7"/>
  <c r="D547" i="7"/>
  <c r="I547" i="7" s="1"/>
  <c r="E546" i="7"/>
  <c r="D546" i="7"/>
  <c r="I546" i="7" s="1"/>
  <c r="E545" i="7"/>
  <c r="D545" i="7"/>
  <c r="I545" i="7" s="1"/>
  <c r="E544" i="7"/>
  <c r="D544" i="7"/>
  <c r="I544" i="7" s="1"/>
  <c r="E543" i="7"/>
  <c r="D543" i="7"/>
  <c r="I543" i="7" s="1"/>
  <c r="E542" i="7"/>
  <c r="D542" i="7"/>
  <c r="I542" i="7" s="1"/>
  <c r="E541" i="7"/>
  <c r="D541" i="7"/>
  <c r="I541" i="7" s="1"/>
  <c r="E540" i="7"/>
  <c r="D540" i="7"/>
  <c r="I540" i="7" s="1"/>
  <c r="E539" i="7"/>
  <c r="D539" i="7"/>
  <c r="I539" i="7" s="1"/>
  <c r="E538" i="7"/>
  <c r="D538" i="7"/>
  <c r="I538" i="7" s="1"/>
  <c r="E537" i="7"/>
  <c r="D537" i="7"/>
  <c r="I537" i="7" s="1"/>
  <c r="E536" i="7"/>
  <c r="D536" i="7"/>
  <c r="I536" i="7" s="1"/>
  <c r="E535" i="7"/>
  <c r="D535" i="7"/>
  <c r="I535" i="7" s="1"/>
  <c r="E534" i="7"/>
  <c r="D534" i="7"/>
  <c r="I534" i="7" s="1"/>
  <c r="E533" i="7"/>
  <c r="D533" i="7"/>
  <c r="I533" i="7" s="1"/>
  <c r="E532" i="7"/>
  <c r="D532" i="7"/>
  <c r="I532" i="7" s="1"/>
  <c r="E531" i="7"/>
  <c r="D531" i="7"/>
  <c r="I531" i="7" s="1"/>
  <c r="E530" i="7"/>
  <c r="D530" i="7"/>
  <c r="I530" i="7" s="1"/>
  <c r="E529" i="7"/>
  <c r="D529" i="7"/>
  <c r="I529" i="7" s="1"/>
  <c r="E528" i="7"/>
  <c r="D528" i="7"/>
  <c r="I528" i="7" s="1"/>
  <c r="E527" i="7"/>
  <c r="D527" i="7"/>
  <c r="I527" i="7" s="1"/>
  <c r="E526" i="7"/>
  <c r="D526" i="7"/>
  <c r="I526" i="7" s="1"/>
  <c r="E525" i="7"/>
  <c r="D525" i="7"/>
  <c r="I525" i="7" s="1"/>
  <c r="E524" i="7"/>
  <c r="D524" i="7"/>
  <c r="I524" i="7" s="1"/>
  <c r="E523" i="7"/>
  <c r="D523" i="7"/>
  <c r="I523" i="7" s="1"/>
  <c r="E522" i="7"/>
  <c r="D522" i="7"/>
  <c r="I522" i="7" s="1"/>
  <c r="E521" i="7"/>
  <c r="D521" i="7"/>
  <c r="I521" i="7" s="1"/>
  <c r="E520" i="7"/>
  <c r="D520" i="7"/>
  <c r="I520" i="7" s="1"/>
  <c r="E519" i="7"/>
  <c r="D519" i="7"/>
  <c r="I519" i="7" s="1"/>
  <c r="E518" i="7"/>
  <c r="D518" i="7"/>
  <c r="I518" i="7" s="1"/>
  <c r="E517" i="7"/>
  <c r="D517" i="7"/>
  <c r="I517" i="7" s="1"/>
  <c r="E516" i="7"/>
  <c r="D516" i="7"/>
  <c r="I516" i="7" s="1"/>
  <c r="E515" i="7"/>
  <c r="D515" i="7"/>
  <c r="I515" i="7" s="1"/>
  <c r="E514" i="7"/>
  <c r="D514" i="7"/>
  <c r="I514" i="7" s="1"/>
  <c r="E513" i="7"/>
  <c r="D513" i="7"/>
  <c r="I513" i="7" s="1"/>
  <c r="E512" i="7"/>
  <c r="D512" i="7"/>
  <c r="I512" i="7" s="1"/>
  <c r="E511" i="7"/>
  <c r="D511" i="7"/>
  <c r="I511" i="7" s="1"/>
  <c r="E510" i="7"/>
  <c r="D510" i="7"/>
  <c r="I510" i="7" s="1"/>
  <c r="E509" i="7"/>
  <c r="D509" i="7"/>
  <c r="I509" i="7" s="1"/>
  <c r="E508" i="7"/>
  <c r="D508" i="7"/>
  <c r="I508" i="7" s="1"/>
  <c r="E507" i="7"/>
  <c r="D507" i="7"/>
  <c r="I507" i="7" s="1"/>
  <c r="E506" i="7"/>
  <c r="D506" i="7"/>
  <c r="I506" i="7" s="1"/>
  <c r="E505" i="7"/>
  <c r="D505" i="7"/>
  <c r="I505" i="7" s="1"/>
  <c r="E504" i="7"/>
  <c r="D504" i="7"/>
  <c r="I504" i="7" s="1"/>
  <c r="E503" i="7"/>
  <c r="D503" i="7"/>
  <c r="I503" i="7" s="1"/>
  <c r="E502" i="7"/>
  <c r="D502" i="7"/>
  <c r="I502" i="7" s="1"/>
  <c r="E501" i="7"/>
  <c r="D501" i="7"/>
  <c r="I501" i="7" s="1"/>
  <c r="E500" i="7"/>
  <c r="D500" i="7"/>
  <c r="I500" i="7" s="1"/>
  <c r="E499" i="7"/>
  <c r="D499" i="7"/>
  <c r="I499" i="7" s="1"/>
  <c r="E498" i="7"/>
  <c r="D498" i="7"/>
  <c r="I498" i="7" s="1"/>
  <c r="E497" i="7"/>
  <c r="D497" i="7"/>
  <c r="I497" i="7" s="1"/>
  <c r="E496" i="7"/>
  <c r="D496" i="7"/>
  <c r="I496" i="7" s="1"/>
  <c r="E495" i="7"/>
  <c r="D495" i="7"/>
  <c r="I495" i="7" s="1"/>
  <c r="E494" i="7"/>
  <c r="D494" i="7"/>
  <c r="I494" i="7" s="1"/>
  <c r="E493" i="7"/>
  <c r="D493" i="7"/>
  <c r="I493" i="7" s="1"/>
  <c r="E492" i="7"/>
  <c r="D492" i="7"/>
  <c r="I492" i="7" s="1"/>
  <c r="E491" i="7"/>
  <c r="D491" i="7"/>
  <c r="I491" i="7" s="1"/>
  <c r="E490" i="7"/>
  <c r="D490" i="7"/>
  <c r="I490" i="7" s="1"/>
  <c r="E489" i="7"/>
  <c r="D489" i="7"/>
  <c r="I489" i="7" s="1"/>
  <c r="E488" i="7"/>
  <c r="D488" i="7"/>
  <c r="I488" i="7" s="1"/>
  <c r="E487" i="7"/>
  <c r="D487" i="7"/>
  <c r="I487" i="7" s="1"/>
  <c r="E486" i="7"/>
  <c r="D486" i="7"/>
  <c r="I486" i="7" s="1"/>
  <c r="E485" i="7"/>
  <c r="D485" i="7"/>
  <c r="I485" i="7" s="1"/>
  <c r="E484" i="7"/>
  <c r="D484" i="7"/>
  <c r="I484" i="7" s="1"/>
  <c r="E483" i="7"/>
  <c r="D483" i="7"/>
  <c r="I483" i="7" s="1"/>
  <c r="E482" i="7"/>
  <c r="D482" i="7"/>
  <c r="I482" i="7" s="1"/>
  <c r="E481" i="7"/>
  <c r="D481" i="7"/>
  <c r="I481" i="7" s="1"/>
  <c r="E480" i="7"/>
  <c r="D480" i="7"/>
  <c r="I480" i="7" s="1"/>
  <c r="E479" i="7"/>
  <c r="D479" i="7"/>
  <c r="I479" i="7" s="1"/>
  <c r="E478" i="7"/>
  <c r="D478" i="7"/>
  <c r="I478" i="7" s="1"/>
  <c r="E477" i="7"/>
  <c r="D477" i="7"/>
  <c r="I477" i="7" s="1"/>
  <c r="E476" i="7"/>
  <c r="D476" i="7"/>
  <c r="I476" i="7" s="1"/>
  <c r="E475" i="7"/>
  <c r="D475" i="7"/>
  <c r="I475" i="7" s="1"/>
  <c r="E474" i="7"/>
  <c r="D474" i="7"/>
  <c r="I474" i="7" s="1"/>
  <c r="E473" i="7"/>
  <c r="D473" i="7"/>
  <c r="I473" i="7" s="1"/>
  <c r="E472" i="7"/>
  <c r="D472" i="7"/>
  <c r="I472" i="7" s="1"/>
  <c r="E471" i="7"/>
  <c r="D471" i="7"/>
  <c r="I471" i="7" s="1"/>
  <c r="E470" i="7"/>
  <c r="D470" i="7"/>
  <c r="I470" i="7" s="1"/>
  <c r="E469" i="7"/>
  <c r="D469" i="7"/>
  <c r="I469" i="7" s="1"/>
  <c r="E468" i="7"/>
  <c r="D468" i="7"/>
  <c r="I468" i="7" s="1"/>
  <c r="E467" i="7"/>
  <c r="D467" i="7"/>
  <c r="I467" i="7" s="1"/>
  <c r="E466" i="7"/>
  <c r="D466" i="7"/>
  <c r="I466" i="7" s="1"/>
  <c r="E465" i="7"/>
  <c r="D465" i="7"/>
  <c r="I465" i="7" s="1"/>
  <c r="E464" i="7"/>
  <c r="D464" i="7"/>
  <c r="I464" i="7" s="1"/>
  <c r="E463" i="7"/>
  <c r="D463" i="7"/>
  <c r="I463" i="7" s="1"/>
  <c r="E462" i="7"/>
  <c r="D462" i="7"/>
  <c r="I462" i="7" s="1"/>
  <c r="E461" i="7"/>
  <c r="D461" i="7"/>
  <c r="I461" i="7" s="1"/>
  <c r="E460" i="7"/>
  <c r="D460" i="7"/>
  <c r="I460" i="7" s="1"/>
  <c r="E459" i="7"/>
  <c r="D459" i="7"/>
  <c r="I459" i="7" s="1"/>
  <c r="E458" i="7"/>
  <c r="D458" i="7"/>
  <c r="I458" i="7" s="1"/>
  <c r="E457" i="7"/>
  <c r="D457" i="7"/>
  <c r="I457" i="7" s="1"/>
  <c r="E456" i="7"/>
  <c r="D456" i="7"/>
  <c r="I456" i="7" s="1"/>
  <c r="E455" i="7"/>
  <c r="D455" i="7"/>
  <c r="I455" i="7" s="1"/>
  <c r="E454" i="7"/>
  <c r="D454" i="7"/>
  <c r="I454" i="7" s="1"/>
  <c r="E453" i="7"/>
  <c r="D453" i="7"/>
  <c r="I453" i="7" s="1"/>
  <c r="E452" i="7"/>
  <c r="D452" i="7"/>
  <c r="I452" i="7" s="1"/>
  <c r="E451" i="7"/>
  <c r="D451" i="7"/>
  <c r="I451" i="7" s="1"/>
  <c r="E450" i="7"/>
  <c r="D450" i="7"/>
  <c r="I450" i="7" s="1"/>
  <c r="E449" i="7"/>
  <c r="D449" i="7"/>
  <c r="I449" i="7" s="1"/>
  <c r="E448" i="7"/>
  <c r="D448" i="7"/>
  <c r="I448" i="7" s="1"/>
  <c r="E447" i="7"/>
  <c r="D447" i="7"/>
  <c r="I447" i="7" s="1"/>
  <c r="E446" i="7"/>
  <c r="D446" i="7"/>
  <c r="I446" i="7" s="1"/>
  <c r="E445" i="7"/>
  <c r="D445" i="7"/>
  <c r="I445" i="7" s="1"/>
  <c r="E444" i="7"/>
  <c r="D444" i="7"/>
  <c r="I444" i="7" s="1"/>
  <c r="E443" i="7"/>
  <c r="D443" i="7"/>
  <c r="I443" i="7" s="1"/>
  <c r="E442" i="7"/>
  <c r="D442" i="7"/>
  <c r="I442" i="7" s="1"/>
  <c r="E441" i="7"/>
  <c r="D441" i="7"/>
  <c r="I441" i="7" s="1"/>
  <c r="E440" i="7"/>
  <c r="D440" i="7"/>
  <c r="I440" i="7" s="1"/>
  <c r="E439" i="7"/>
  <c r="D439" i="7"/>
  <c r="I439" i="7" s="1"/>
  <c r="E438" i="7"/>
  <c r="D438" i="7"/>
  <c r="I438" i="7" s="1"/>
  <c r="E437" i="7"/>
  <c r="D437" i="7"/>
  <c r="I437" i="7" s="1"/>
  <c r="E436" i="7"/>
  <c r="D436" i="7"/>
  <c r="I436" i="7" s="1"/>
  <c r="E435" i="7"/>
  <c r="D435" i="7"/>
  <c r="I435" i="7" s="1"/>
  <c r="E434" i="7"/>
  <c r="D434" i="7"/>
  <c r="I434" i="7" s="1"/>
  <c r="E433" i="7"/>
  <c r="D433" i="7"/>
  <c r="I433" i="7" s="1"/>
  <c r="E432" i="7"/>
  <c r="D432" i="7"/>
  <c r="I432" i="7" s="1"/>
  <c r="E431" i="7"/>
  <c r="D431" i="7"/>
  <c r="I431" i="7" s="1"/>
  <c r="E430" i="7"/>
  <c r="D430" i="7"/>
  <c r="I430" i="7" s="1"/>
  <c r="E429" i="7"/>
  <c r="D429" i="7"/>
  <c r="I429" i="7" s="1"/>
  <c r="E428" i="7"/>
  <c r="D428" i="7"/>
  <c r="I428" i="7" s="1"/>
  <c r="E427" i="7"/>
  <c r="D427" i="7"/>
  <c r="I427" i="7" s="1"/>
  <c r="E426" i="7"/>
  <c r="D426" i="7"/>
  <c r="I426" i="7" s="1"/>
  <c r="E425" i="7"/>
  <c r="D425" i="7"/>
  <c r="I425" i="7" s="1"/>
  <c r="E424" i="7"/>
  <c r="D424" i="7"/>
  <c r="I424" i="7" s="1"/>
  <c r="E423" i="7"/>
  <c r="D423" i="7"/>
  <c r="I423" i="7" s="1"/>
  <c r="E422" i="7"/>
  <c r="D422" i="7"/>
  <c r="I422" i="7" s="1"/>
  <c r="E421" i="7"/>
  <c r="D421" i="7"/>
  <c r="I421" i="7" s="1"/>
  <c r="E420" i="7"/>
  <c r="D420" i="7"/>
  <c r="I420" i="7" s="1"/>
  <c r="E419" i="7"/>
  <c r="D419" i="7"/>
  <c r="I419" i="7" s="1"/>
  <c r="E418" i="7"/>
  <c r="D418" i="7"/>
  <c r="I418" i="7" s="1"/>
  <c r="E417" i="7"/>
  <c r="D417" i="7"/>
  <c r="I417" i="7" s="1"/>
  <c r="E416" i="7"/>
  <c r="D416" i="7"/>
  <c r="I416" i="7" s="1"/>
  <c r="E415" i="7"/>
  <c r="D415" i="7"/>
  <c r="I415" i="7" s="1"/>
  <c r="E414" i="7"/>
  <c r="D414" i="7"/>
  <c r="I414" i="7" s="1"/>
  <c r="E413" i="7"/>
  <c r="D413" i="7"/>
  <c r="I413" i="7" s="1"/>
  <c r="E412" i="7"/>
  <c r="D412" i="7"/>
  <c r="I412" i="7" s="1"/>
  <c r="E411" i="7"/>
  <c r="D411" i="7"/>
  <c r="I411" i="7" s="1"/>
  <c r="E410" i="7"/>
  <c r="D410" i="7"/>
  <c r="I410" i="7" s="1"/>
  <c r="E409" i="7"/>
  <c r="D409" i="7"/>
  <c r="I409" i="7" s="1"/>
  <c r="E408" i="7"/>
  <c r="D408" i="7"/>
  <c r="I408" i="7" s="1"/>
  <c r="E407" i="7"/>
  <c r="D407" i="7"/>
  <c r="I407" i="7" s="1"/>
  <c r="E406" i="7"/>
  <c r="D406" i="7"/>
  <c r="I406" i="7" s="1"/>
  <c r="E405" i="7"/>
  <c r="D405" i="7"/>
  <c r="I405" i="7" s="1"/>
  <c r="E404" i="7"/>
  <c r="D404" i="7"/>
  <c r="I404" i="7" s="1"/>
  <c r="E403" i="7"/>
  <c r="D403" i="7"/>
  <c r="I403" i="7" s="1"/>
  <c r="E402" i="7"/>
  <c r="D402" i="7"/>
  <c r="I402" i="7" s="1"/>
  <c r="E401" i="7"/>
  <c r="D401" i="7"/>
  <c r="I401" i="7" s="1"/>
  <c r="E400" i="7"/>
  <c r="D400" i="7"/>
  <c r="I400" i="7" s="1"/>
  <c r="E399" i="7"/>
  <c r="D399" i="7"/>
  <c r="I399" i="7" s="1"/>
  <c r="E398" i="7"/>
  <c r="D398" i="7"/>
  <c r="I398" i="7" s="1"/>
  <c r="E397" i="7"/>
  <c r="D397" i="7"/>
  <c r="I397" i="7" s="1"/>
  <c r="E396" i="7"/>
  <c r="D396" i="7"/>
  <c r="I396" i="7" s="1"/>
  <c r="E395" i="7"/>
  <c r="D395" i="7"/>
  <c r="I395" i="7" s="1"/>
  <c r="E394" i="7"/>
  <c r="D394" i="7"/>
  <c r="I394" i="7" s="1"/>
  <c r="E393" i="7"/>
  <c r="D393" i="7"/>
  <c r="I393" i="7" s="1"/>
  <c r="E392" i="7"/>
  <c r="D392" i="7"/>
  <c r="I392" i="7" s="1"/>
  <c r="E391" i="7"/>
  <c r="D391" i="7"/>
  <c r="I391" i="7" s="1"/>
  <c r="E390" i="7"/>
  <c r="D390" i="7"/>
  <c r="I390" i="7" s="1"/>
  <c r="E389" i="7"/>
  <c r="D389" i="7"/>
  <c r="I389" i="7" s="1"/>
  <c r="E388" i="7"/>
  <c r="D388" i="7"/>
  <c r="I388" i="7" s="1"/>
  <c r="E387" i="7"/>
  <c r="D387" i="7"/>
  <c r="I387" i="7" s="1"/>
  <c r="E386" i="7"/>
  <c r="D386" i="7"/>
  <c r="I386" i="7" s="1"/>
  <c r="E385" i="7"/>
  <c r="D385" i="7"/>
  <c r="I385" i="7" s="1"/>
  <c r="E384" i="7"/>
  <c r="D384" i="7"/>
  <c r="I384" i="7" s="1"/>
  <c r="E383" i="7"/>
  <c r="D383" i="7"/>
  <c r="I383" i="7" s="1"/>
  <c r="E382" i="7"/>
  <c r="D382" i="7"/>
  <c r="I382" i="7" s="1"/>
  <c r="E381" i="7"/>
  <c r="D381" i="7"/>
  <c r="I381" i="7" s="1"/>
  <c r="E380" i="7"/>
  <c r="D380" i="7"/>
  <c r="I380" i="7" s="1"/>
  <c r="E379" i="7"/>
  <c r="D379" i="7"/>
  <c r="I379" i="7" s="1"/>
  <c r="E378" i="7"/>
  <c r="D378" i="7"/>
  <c r="I378" i="7" s="1"/>
  <c r="E377" i="7"/>
  <c r="D377" i="7"/>
  <c r="I377" i="7" s="1"/>
  <c r="E376" i="7"/>
  <c r="D376" i="7"/>
  <c r="I376" i="7" s="1"/>
  <c r="E375" i="7"/>
  <c r="D375" i="7"/>
  <c r="I375" i="7" s="1"/>
  <c r="E374" i="7"/>
  <c r="D374" i="7"/>
  <c r="I374" i="7" s="1"/>
  <c r="E373" i="7"/>
  <c r="D373" i="7"/>
  <c r="I373" i="7" s="1"/>
  <c r="E372" i="7"/>
  <c r="D372" i="7"/>
  <c r="I372" i="7" s="1"/>
  <c r="E371" i="7"/>
  <c r="D371" i="7"/>
  <c r="I371" i="7" s="1"/>
  <c r="E370" i="7"/>
  <c r="D370" i="7"/>
  <c r="I370" i="7" s="1"/>
  <c r="E369" i="7"/>
  <c r="D369" i="7"/>
  <c r="I369" i="7" s="1"/>
  <c r="E368" i="7"/>
  <c r="D368" i="7"/>
  <c r="I368" i="7" s="1"/>
  <c r="E367" i="7"/>
  <c r="D367" i="7"/>
  <c r="I367" i="7" s="1"/>
  <c r="E366" i="7"/>
  <c r="D366" i="7"/>
  <c r="I366" i="7" s="1"/>
  <c r="E365" i="7"/>
  <c r="D365" i="7"/>
  <c r="I365" i="7" s="1"/>
  <c r="E364" i="7"/>
  <c r="D364" i="7"/>
  <c r="I364" i="7" s="1"/>
  <c r="E363" i="7"/>
  <c r="D363" i="7"/>
  <c r="I363" i="7" s="1"/>
  <c r="E362" i="7"/>
  <c r="D362" i="7"/>
  <c r="I362" i="7" s="1"/>
  <c r="E361" i="7"/>
  <c r="D361" i="7"/>
  <c r="I361" i="7" s="1"/>
  <c r="E360" i="7"/>
  <c r="D360" i="7"/>
  <c r="I360" i="7" s="1"/>
  <c r="E359" i="7"/>
  <c r="D359" i="7"/>
  <c r="I359" i="7" s="1"/>
  <c r="E358" i="7"/>
  <c r="D358" i="7"/>
  <c r="I358" i="7" s="1"/>
  <c r="E357" i="7"/>
  <c r="D357" i="7"/>
  <c r="I357" i="7" s="1"/>
  <c r="E356" i="7"/>
  <c r="D356" i="7"/>
  <c r="I356" i="7" s="1"/>
  <c r="E355" i="7"/>
  <c r="D355" i="7"/>
  <c r="I355" i="7" s="1"/>
  <c r="E354" i="7"/>
  <c r="D354" i="7"/>
  <c r="I354" i="7" s="1"/>
  <c r="E353" i="7"/>
  <c r="D353" i="7"/>
  <c r="I353" i="7" s="1"/>
  <c r="E352" i="7"/>
  <c r="D352" i="7"/>
  <c r="I352" i="7" s="1"/>
  <c r="E351" i="7"/>
  <c r="D351" i="7"/>
  <c r="I351" i="7" s="1"/>
  <c r="E350" i="7"/>
  <c r="D350" i="7"/>
  <c r="I350" i="7" s="1"/>
  <c r="E349" i="7"/>
  <c r="D349" i="7"/>
  <c r="I349" i="7" s="1"/>
  <c r="E348" i="7"/>
  <c r="D348" i="7"/>
  <c r="I348" i="7" s="1"/>
  <c r="E347" i="7"/>
  <c r="D347" i="7"/>
  <c r="I347" i="7" s="1"/>
  <c r="E346" i="7"/>
  <c r="D346" i="7"/>
  <c r="I346" i="7" s="1"/>
  <c r="E345" i="7"/>
  <c r="D345" i="7"/>
  <c r="I345" i="7" s="1"/>
  <c r="E344" i="7"/>
  <c r="D344" i="7"/>
  <c r="I344" i="7" s="1"/>
  <c r="E343" i="7"/>
  <c r="D343" i="7"/>
  <c r="I343" i="7" s="1"/>
  <c r="E342" i="7"/>
  <c r="D342" i="7"/>
  <c r="I342" i="7" s="1"/>
  <c r="E341" i="7"/>
  <c r="D341" i="7"/>
  <c r="I341" i="7" s="1"/>
  <c r="E340" i="7"/>
  <c r="D340" i="7"/>
  <c r="I340" i="7" s="1"/>
  <c r="E339" i="7"/>
  <c r="D339" i="7"/>
  <c r="I339" i="7" s="1"/>
  <c r="E338" i="7"/>
  <c r="D338" i="7"/>
  <c r="I338" i="7" s="1"/>
  <c r="E337" i="7"/>
  <c r="D337" i="7"/>
  <c r="I337" i="7" s="1"/>
  <c r="E336" i="7"/>
  <c r="D336" i="7"/>
  <c r="I336" i="7" s="1"/>
  <c r="E335" i="7"/>
  <c r="D335" i="7"/>
  <c r="I335" i="7" s="1"/>
  <c r="E334" i="7"/>
  <c r="D334" i="7"/>
  <c r="I334" i="7" s="1"/>
  <c r="E333" i="7"/>
  <c r="D333" i="7"/>
  <c r="I333" i="7" s="1"/>
  <c r="E332" i="7"/>
  <c r="D332" i="7"/>
  <c r="I332" i="7" s="1"/>
  <c r="E331" i="7"/>
  <c r="D331" i="7"/>
  <c r="I331" i="7" s="1"/>
  <c r="E330" i="7"/>
  <c r="D330" i="7"/>
  <c r="I330" i="7" s="1"/>
  <c r="E329" i="7"/>
  <c r="D329" i="7"/>
  <c r="I329" i="7" s="1"/>
  <c r="E328" i="7"/>
  <c r="D328" i="7"/>
  <c r="I328" i="7" s="1"/>
  <c r="E327" i="7"/>
  <c r="D327" i="7"/>
  <c r="I327" i="7" s="1"/>
  <c r="E326" i="7"/>
  <c r="D326" i="7"/>
  <c r="I326" i="7" s="1"/>
  <c r="E325" i="7"/>
  <c r="D325" i="7"/>
  <c r="I325" i="7" s="1"/>
  <c r="E324" i="7"/>
  <c r="D324" i="7"/>
  <c r="I324" i="7" s="1"/>
  <c r="E323" i="7"/>
  <c r="D323" i="7"/>
  <c r="I323" i="7" s="1"/>
  <c r="E322" i="7"/>
  <c r="D322" i="7"/>
  <c r="I322" i="7" s="1"/>
  <c r="E321" i="7"/>
  <c r="D321" i="7"/>
  <c r="I321" i="7" s="1"/>
  <c r="E320" i="7"/>
  <c r="D320" i="7"/>
  <c r="I320" i="7" s="1"/>
  <c r="E319" i="7"/>
  <c r="D319" i="7"/>
  <c r="I319" i="7" s="1"/>
  <c r="E318" i="7"/>
  <c r="D318" i="7"/>
  <c r="I318" i="7" s="1"/>
  <c r="E317" i="7"/>
  <c r="D317" i="7"/>
  <c r="I317" i="7" s="1"/>
  <c r="E316" i="7"/>
  <c r="D316" i="7"/>
  <c r="I316" i="7" s="1"/>
  <c r="E315" i="7"/>
  <c r="D315" i="7"/>
  <c r="I315" i="7" s="1"/>
  <c r="E314" i="7"/>
  <c r="D314" i="7"/>
  <c r="I314" i="7" s="1"/>
  <c r="E313" i="7"/>
  <c r="D313" i="7"/>
  <c r="I313" i="7" s="1"/>
  <c r="E312" i="7"/>
  <c r="D312" i="7"/>
  <c r="I312" i="7" s="1"/>
  <c r="E311" i="7"/>
  <c r="D311" i="7"/>
  <c r="I311" i="7" s="1"/>
  <c r="E310" i="7"/>
  <c r="D310" i="7"/>
  <c r="I310" i="7" s="1"/>
  <c r="E309" i="7"/>
  <c r="D309" i="7"/>
  <c r="I309" i="7" s="1"/>
  <c r="E308" i="7"/>
  <c r="D308" i="7"/>
  <c r="I308" i="7" s="1"/>
  <c r="E307" i="7"/>
  <c r="D307" i="7"/>
  <c r="I307" i="7" s="1"/>
  <c r="E306" i="7"/>
  <c r="D306" i="7"/>
  <c r="I306" i="7" s="1"/>
  <c r="E305" i="7"/>
  <c r="D305" i="7"/>
  <c r="I305" i="7" s="1"/>
  <c r="E304" i="7"/>
  <c r="D304" i="7"/>
  <c r="I304" i="7" s="1"/>
  <c r="E303" i="7"/>
  <c r="D303" i="7"/>
  <c r="I303" i="7" s="1"/>
  <c r="E302" i="7"/>
  <c r="D302" i="7"/>
  <c r="I302" i="7" s="1"/>
  <c r="E301" i="7"/>
  <c r="D301" i="7"/>
  <c r="I301" i="7" s="1"/>
  <c r="E300" i="7"/>
  <c r="D300" i="7"/>
  <c r="I300" i="7" s="1"/>
  <c r="E299" i="7"/>
  <c r="D299" i="7"/>
  <c r="I299" i="7" s="1"/>
  <c r="E298" i="7"/>
  <c r="D298" i="7"/>
  <c r="I298" i="7" s="1"/>
  <c r="E297" i="7"/>
  <c r="D297" i="7"/>
  <c r="I297" i="7" s="1"/>
  <c r="E296" i="7"/>
  <c r="D296" i="7"/>
  <c r="I296" i="7" s="1"/>
  <c r="E295" i="7"/>
  <c r="D295" i="7"/>
  <c r="I295" i="7" s="1"/>
  <c r="E294" i="7"/>
  <c r="D294" i="7"/>
  <c r="I294" i="7" s="1"/>
  <c r="E293" i="7"/>
  <c r="D293" i="7"/>
  <c r="I293" i="7" s="1"/>
  <c r="E292" i="7"/>
  <c r="D292" i="7"/>
  <c r="I292" i="7" s="1"/>
  <c r="E291" i="7"/>
  <c r="D291" i="7"/>
  <c r="I291" i="7" s="1"/>
  <c r="E290" i="7"/>
  <c r="D290" i="7"/>
  <c r="I290" i="7" s="1"/>
  <c r="E289" i="7"/>
  <c r="D289" i="7"/>
  <c r="I289" i="7" s="1"/>
  <c r="E288" i="7"/>
  <c r="D288" i="7"/>
  <c r="I288" i="7" s="1"/>
  <c r="E287" i="7"/>
  <c r="D287" i="7"/>
  <c r="I287" i="7" s="1"/>
  <c r="E286" i="7"/>
  <c r="D286" i="7"/>
  <c r="I286" i="7" s="1"/>
  <c r="E285" i="7"/>
  <c r="D285" i="7"/>
  <c r="I285" i="7" s="1"/>
  <c r="E284" i="7"/>
  <c r="D284" i="7"/>
  <c r="I284" i="7" s="1"/>
  <c r="E283" i="7"/>
  <c r="D283" i="7"/>
  <c r="I283" i="7" s="1"/>
  <c r="E282" i="7"/>
  <c r="D282" i="7"/>
  <c r="I282" i="7" s="1"/>
  <c r="E281" i="7"/>
  <c r="D281" i="7"/>
  <c r="I281" i="7" s="1"/>
  <c r="E280" i="7"/>
  <c r="D280" i="7"/>
  <c r="I280" i="7" s="1"/>
  <c r="E279" i="7"/>
  <c r="D279" i="7"/>
  <c r="I279" i="7" s="1"/>
  <c r="E278" i="7"/>
  <c r="D278" i="7"/>
  <c r="I278" i="7" s="1"/>
  <c r="E277" i="7"/>
  <c r="D277" i="7"/>
  <c r="I277" i="7" s="1"/>
  <c r="E276" i="7"/>
  <c r="D276" i="7"/>
  <c r="I276" i="7" s="1"/>
  <c r="E275" i="7"/>
  <c r="D275" i="7"/>
  <c r="I275" i="7" s="1"/>
  <c r="E274" i="7"/>
  <c r="D274" i="7"/>
  <c r="I274" i="7" s="1"/>
  <c r="E273" i="7"/>
  <c r="D273" i="7"/>
  <c r="I273" i="7" s="1"/>
  <c r="E272" i="7"/>
  <c r="D272" i="7"/>
  <c r="I272" i="7" s="1"/>
  <c r="E271" i="7"/>
  <c r="D271" i="7"/>
  <c r="I271" i="7" s="1"/>
  <c r="E270" i="7"/>
  <c r="D270" i="7"/>
  <c r="I270" i="7" s="1"/>
  <c r="E269" i="7"/>
  <c r="D269" i="7"/>
  <c r="I269" i="7" s="1"/>
  <c r="E268" i="7"/>
  <c r="D268" i="7"/>
  <c r="I268" i="7" s="1"/>
  <c r="E267" i="7"/>
  <c r="D267" i="7"/>
  <c r="I267" i="7" s="1"/>
  <c r="E266" i="7"/>
  <c r="D266" i="7"/>
  <c r="I266" i="7" s="1"/>
  <c r="E265" i="7"/>
  <c r="D265" i="7"/>
  <c r="I265" i="7" s="1"/>
  <c r="E264" i="7"/>
  <c r="D264" i="7"/>
  <c r="I264" i="7" s="1"/>
  <c r="E263" i="7"/>
  <c r="D263" i="7"/>
  <c r="I263" i="7" s="1"/>
  <c r="E262" i="7"/>
  <c r="D262" i="7"/>
  <c r="I262" i="7" s="1"/>
  <c r="E261" i="7"/>
  <c r="D261" i="7"/>
  <c r="I261" i="7" s="1"/>
  <c r="E260" i="7"/>
  <c r="D260" i="7"/>
  <c r="I260" i="7" s="1"/>
  <c r="E259" i="7"/>
  <c r="D259" i="7"/>
  <c r="I259" i="7" s="1"/>
  <c r="E258" i="7"/>
  <c r="D258" i="7"/>
  <c r="I258" i="7" s="1"/>
  <c r="E257" i="7"/>
  <c r="D257" i="7"/>
  <c r="I257" i="7" s="1"/>
  <c r="E256" i="7"/>
  <c r="D256" i="7"/>
  <c r="I256" i="7" s="1"/>
  <c r="E255" i="7"/>
  <c r="D255" i="7"/>
  <c r="I255" i="7" s="1"/>
  <c r="E254" i="7"/>
  <c r="D254" i="7"/>
  <c r="I254" i="7" s="1"/>
  <c r="E253" i="7"/>
  <c r="D253" i="7"/>
  <c r="I253" i="7" s="1"/>
  <c r="E252" i="7"/>
  <c r="D252" i="7"/>
  <c r="I252" i="7" s="1"/>
  <c r="E251" i="7"/>
  <c r="D251" i="7"/>
  <c r="I251" i="7" s="1"/>
  <c r="E250" i="7"/>
  <c r="D250" i="7"/>
  <c r="I250" i="7" s="1"/>
  <c r="E249" i="7"/>
  <c r="D249" i="7"/>
  <c r="I249" i="7" s="1"/>
  <c r="E248" i="7"/>
  <c r="D248" i="7"/>
  <c r="I248" i="7" s="1"/>
  <c r="E247" i="7"/>
  <c r="D247" i="7"/>
  <c r="I247" i="7" s="1"/>
  <c r="E246" i="7"/>
  <c r="D246" i="7"/>
  <c r="I246" i="7" s="1"/>
  <c r="E245" i="7"/>
  <c r="D245" i="7"/>
  <c r="I245" i="7" s="1"/>
  <c r="E244" i="7"/>
  <c r="D244" i="7"/>
  <c r="I244" i="7" s="1"/>
  <c r="E243" i="7"/>
  <c r="D243" i="7"/>
  <c r="I243" i="7" s="1"/>
  <c r="E242" i="7"/>
  <c r="D242" i="7"/>
  <c r="I242" i="7" s="1"/>
  <c r="E241" i="7"/>
  <c r="D241" i="7"/>
  <c r="I241" i="7" s="1"/>
  <c r="E240" i="7"/>
  <c r="D240" i="7"/>
  <c r="I240" i="7" s="1"/>
  <c r="E239" i="7"/>
  <c r="D239" i="7"/>
  <c r="I239" i="7" s="1"/>
  <c r="E238" i="7"/>
  <c r="D238" i="7"/>
  <c r="I238" i="7" s="1"/>
  <c r="E237" i="7"/>
  <c r="D237" i="7"/>
  <c r="I237" i="7" s="1"/>
  <c r="E236" i="7"/>
  <c r="D236" i="7"/>
  <c r="I236" i="7" s="1"/>
  <c r="E235" i="7"/>
  <c r="D235" i="7"/>
  <c r="I235" i="7" s="1"/>
  <c r="E234" i="7"/>
  <c r="D234" i="7"/>
  <c r="I234" i="7" s="1"/>
  <c r="E233" i="7"/>
  <c r="D233" i="7"/>
  <c r="I233" i="7" s="1"/>
  <c r="E232" i="7"/>
  <c r="D232" i="7"/>
  <c r="I232" i="7" s="1"/>
  <c r="E231" i="7"/>
  <c r="D231" i="7"/>
  <c r="I231" i="7" s="1"/>
  <c r="E230" i="7"/>
  <c r="D230" i="7"/>
  <c r="I230" i="7" s="1"/>
  <c r="E229" i="7"/>
  <c r="D229" i="7"/>
  <c r="I229" i="7" s="1"/>
  <c r="E228" i="7"/>
  <c r="D228" i="7"/>
  <c r="I228" i="7" s="1"/>
  <c r="E227" i="7"/>
  <c r="D227" i="7"/>
  <c r="I227" i="7" s="1"/>
  <c r="E226" i="7"/>
  <c r="D226" i="7"/>
  <c r="I226" i="7" s="1"/>
  <c r="E225" i="7"/>
  <c r="D225" i="7"/>
  <c r="I225" i="7" s="1"/>
  <c r="E224" i="7"/>
  <c r="D224" i="7"/>
  <c r="I224" i="7" s="1"/>
  <c r="E223" i="7"/>
  <c r="D223" i="7"/>
  <c r="I223" i="7" s="1"/>
  <c r="E222" i="7"/>
  <c r="D222" i="7"/>
  <c r="I222" i="7" s="1"/>
  <c r="E221" i="7"/>
  <c r="D221" i="7"/>
  <c r="I221" i="7" s="1"/>
  <c r="E220" i="7"/>
  <c r="D220" i="7"/>
  <c r="I220" i="7" s="1"/>
  <c r="E219" i="7"/>
  <c r="D219" i="7"/>
  <c r="I219" i="7" s="1"/>
  <c r="E218" i="7"/>
  <c r="D218" i="7"/>
  <c r="I218" i="7" s="1"/>
  <c r="E217" i="7"/>
  <c r="D217" i="7"/>
  <c r="I217" i="7" s="1"/>
  <c r="E216" i="7"/>
  <c r="D216" i="7"/>
  <c r="I216" i="7" s="1"/>
  <c r="E215" i="7"/>
  <c r="D215" i="7"/>
  <c r="I215" i="7" s="1"/>
  <c r="E214" i="7"/>
  <c r="D214" i="7"/>
  <c r="I214" i="7" s="1"/>
  <c r="E213" i="7"/>
  <c r="D213" i="7"/>
  <c r="I213" i="7" s="1"/>
  <c r="E212" i="7"/>
  <c r="D212" i="7"/>
  <c r="I212" i="7" s="1"/>
  <c r="E211" i="7"/>
  <c r="D211" i="7"/>
  <c r="I211" i="7" s="1"/>
  <c r="E210" i="7"/>
  <c r="D210" i="7"/>
  <c r="I210" i="7" s="1"/>
  <c r="E209" i="7"/>
  <c r="D209" i="7"/>
  <c r="I209" i="7" s="1"/>
  <c r="E208" i="7"/>
  <c r="D208" i="7"/>
  <c r="I208" i="7" s="1"/>
  <c r="E207" i="7"/>
  <c r="D207" i="7"/>
  <c r="I207" i="7" s="1"/>
  <c r="E206" i="7"/>
  <c r="D206" i="7"/>
  <c r="I206" i="7" s="1"/>
  <c r="E205" i="7"/>
  <c r="D205" i="7"/>
  <c r="I205" i="7" s="1"/>
  <c r="E204" i="7"/>
  <c r="D204" i="7"/>
  <c r="I204" i="7" s="1"/>
  <c r="E203" i="7"/>
  <c r="D203" i="7"/>
  <c r="I203" i="7" s="1"/>
  <c r="E202" i="7"/>
  <c r="D202" i="7"/>
  <c r="I202" i="7" s="1"/>
  <c r="E201" i="7"/>
  <c r="D201" i="7"/>
  <c r="I201" i="7" s="1"/>
  <c r="E200" i="7"/>
  <c r="D200" i="7"/>
  <c r="I200" i="7" s="1"/>
  <c r="E199" i="7"/>
  <c r="D199" i="7"/>
  <c r="I199" i="7" s="1"/>
  <c r="E198" i="7"/>
  <c r="D198" i="7"/>
  <c r="I198" i="7" s="1"/>
  <c r="E197" i="7"/>
  <c r="D197" i="7"/>
  <c r="I197" i="7" s="1"/>
  <c r="E196" i="7"/>
  <c r="D196" i="7"/>
  <c r="I196" i="7" s="1"/>
  <c r="E195" i="7"/>
  <c r="D195" i="7"/>
  <c r="I195" i="7" s="1"/>
  <c r="E194" i="7"/>
  <c r="D194" i="7"/>
  <c r="I194" i="7" s="1"/>
  <c r="E193" i="7"/>
  <c r="D193" i="7"/>
  <c r="I193" i="7" s="1"/>
  <c r="E192" i="7"/>
  <c r="D192" i="7"/>
  <c r="I192" i="7" s="1"/>
  <c r="E191" i="7"/>
  <c r="D191" i="7"/>
  <c r="I191" i="7" s="1"/>
  <c r="E190" i="7"/>
  <c r="D190" i="7"/>
  <c r="I190" i="7" s="1"/>
  <c r="E189" i="7"/>
  <c r="D189" i="7"/>
  <c r="I189" i="7" s="1"/>
  <c r="E188" i="7"/>
  <c r="D188" i="7"/>
  <c r="I188" i="7" s="1"/>
  <c r="E187" i="7"/>
  <c r="D187" i="7"/>
  <c r="I187" i="7" s="1"/>
  <c r="E186" i="7"/>
  <c r="D186" i="7"/>
  <c r="I186" i="7" s="1"/>
  <c r="E185" i="7"/>
  <c r="D185" i="7"/>
  <c r="I185" i="7" s="1"/>
  <c r="E184" i="7"/>
  <c r="D184" i="7"/>
  <c r="I184" i="7" s="1"/>
  <c r="E183" i="7"/>
  <c r="D183" i="7"/>
  <c r="I183" i="7" s="1"/>
  <c r="E182" i="7"/>
  <c r="D182" i="7"/>
  <c r="I182" i="7" s="1"/>
  <c r="E181" i="7"/>
  <c r="D181" i="7"/>
  <c r="I181" i="7" s="1"/>
  <c r="E180" i="7"/>
  <c r="D180" i="7"/>
  <c r="I180" i="7" s="1"/>
  <c r="E179" i="7"/>
  <c r="D179" i="7"/>
  <c r="I179" i="7" s="1"/>
  <c r="E178" i="7"/>
  <c r="D178" i="7"/>
  <c r="I178" i="7" s="1"/>
  <c r="E177" i="7"/>
  <c r="D177" i="7"/>
  <c r="I177" i="7" s="1"/>
  <c r="E176" i="7"/>
  <c r="D176" i="7"/>
  <c r="I176" i="7" s="1"/>
  <c r="E175" i="7"/>
  <c r="D175" i="7"/>
  <c r="I175" i="7" s="1"/>
  <c r="E174" i="7"/>
  <c r="D174" i="7"/>
  <c r="I174" i="7" s="1"/>
  <c r="E173" i="7"/>
  <c r="D173" i="7"/>
  <c r="I173" i="7" s="1"/>
  <c r="E172" i="7"/>
  <c r="D172" i="7"/>
  <c r="I172" i="7" s="1"/>
  <c r="E171" i="7"/>
  <c r="D171" i="7"/>
  <c r="I171" i="7" s="1"/>
  <c r="E170" i="7"/>
  <c r="D170" i="7"/>
  <c r="I170" i="7" s="1"/>
  <c r="E169" i="7"/>
  <c r="D169" i="7"/>
  <c r="I169" i="7" s="1"/>
  <c r="E168" i="7"/>
  <c r="D168" i="7"/>
  <c r="I168" i="7" s="1"/>
  <c r="E167" i="7"/>
  <c r="D167" i="7"/>
  <c r="I167" i="7" s="1"/>
  <c r="E166" i="7"/>
  <c r="D166" i="7"/>
  <c r="I166" i="7" s="1"/>
  <c r="E165" i="7"/>
  <c r="D165" i="7"/>
  <c r="I165" i="7" s="1"/>
  <c r="E164" i="7"/>
  <c r="D164" i="7"/>
  <c r="I164" i="7" s="1"/>
  <c r="E163" i="7"/>
  <c r="D163" i="7"/>
  <c r="I163" i="7" s="1"/>
  <c r="E162" i="7"/>
  <c r="D162" i="7"/>
  <c r="I162" i="7" s="1"/>
  <c r="E161" i="7"/>
  <c r="D161" i="7"/>
  <c r="I161" i="7" s="1"/>
  <c r="E160" i="7"/>
  <c r="D160" i="7"/>
  <c r="I160" i="7" s="1"/>
  <c r="E159" i="7"/>
  <c r="D159" i="7"/>
  <c r="I159" i="7" s="1"/>
  <c r="E158" i="7"/>
  <c r="D158" i="7"/>
  <c r="I158" i="7" s="1"/>
  <c r="E157" i="7"/>
  <c r="D157" i="7"/>
  <c r="I157" i="7" s="1"/>
  <c r="E156" i="7"/>
  <c r="D156" i="7"/>
  <c r="I156" i="7" s="1"/>
  <c r="E155" i="7"/>
  <c r="D155" i="7"/>
  <c r="I155" i="7" s="1"/>
  <c r="E154" i="7"/>
  <c r="D154" i="7"/>
  <c r="I154" i="7" s="1"/>
  <c r="E153" i="7"/>
  <c r="D153" i="7"/>
  <c r="I153" i="7" s="1"/>
  <c r="E152" i="7"/>
  <c r="D152" i="7"/>
  <c r="I152" i="7" s="1"/>
  <c r="E151" i="7"/>
  <c r="D151" i="7"/>
  <c r="I151" i="7" s="1"/>
  <c r="E150" i="7"/>
  <c r="D150" i="7"/>
  <c r="I150" i="7" s="1"/>
  <c r="E149" i="7"/>
  <c r="D149" i="7"/>
  <c r="I149" i="7" s="1"/>
  <c r="E148" i="7"/>
  <c r="D148" i="7"/>
  <c r="I148" i="7" s="1"/>
  <c r="E147" i="7"/>
  <c r="D147" i="7"/>
  <c r="I147" i="7" s="1"/>
  <c r="E146" i="7"/>
  <c r="D146" i="7"/>
  <c r="I146" i="7" s="1"/>
  <c r="E145" i="7"/>
  <c r="D145" i="7"/>
  <c r="I145" i="7" s="1"/>
  <c r="E144" i="7"/>
  <c r="D144" i="7"/>
  <c r="I144" i="7" s="1"/>
  <c r="E143" i="7"/>
  <c r="D143" i="7"/>
  <c r="I143" i="7" s="1"/>
  <c r="E142" i="7"/>
  <c r="D142" i="7"/>
  <c r="I142" i="7" s="1"/>
  <c r="E141" i="7"/>
  <c r="D141" i="7"/>
  <c r="I141" i="7" s="1"/>
  <c r="E140" i="7"/>
  <c r="D140" i="7"/>
  <c r="I140" i="7" s="1"/>
  <c r="E139" i="7"/>
  <c r="D139" i="7"/>
  <c r="I139" i="7" s="1"/>
  <c r="E138" i="7"/>
  <c r="D138" i="7"/>
  <c r="I138" i="7" s="1"/>
  <c r="E137" i="7"/>
  <c r="D137" i="7"/>
  <c r="I137" i="7" s="1"/>
  <c r="E136" i="7"/>
  <c r="D136" i="7"/>
  <c r="I136" i="7" s="1"/>
  <c r="E135" i="7"/>
  <c r="D135" i="7"/>
  <c r="I135" i="7" s="1"/>
  <c r="E134" i="7"/>
  <c r="D134" i="7"/>
  <c r="I134" i="7" s="1"/>
  <c r="E133" i="7"/>
  <c r="D133" i="7"/>
  <c r="I133" i="7" s="1"/>
  <c r="E132" i="7"/>
  <c r="D132" i="7"/>
  <c r="I132" i="7" s="1"/>
  <c r="E131" i="7"/>
  <c r="D131" i="7"/>
  <c r="I131" i="7" s="1"/>
  <c r="E130" i="7"/>
  <c r="D130" i="7"/>
  <c r="I130" i="7" s="1"/>
  <c r="E129" i="7"/>
  <c r="D129" i="7"/>
  <c r="I129" i="7" s="1"/>
  <c r="E128" i="7"/>
  <c r="D128" i="7"/>
  <c r="I128" i="7" s="1"/>
  <c r="E127" i="7"/>
  <c r="D127" i="7"/>
  <c r="I127" i="7" s="1"/>
  <c r="E126" i="7"/>
  <c r="D126" i="7"/>
  <c r="I126" i="7" s="1"/>
  <c r="E125" i="7"/>
  <c r="D125" i="7"/>
  <c r="I125" i="7" s="1"/>
  <c r="E124" i="7"/>
  <c r="D124" i="7"/>
  <c r="I124" i="7" s="1"/>
  <c r="E123" i="7"/>
  <c r="D123" i="7"/>
  <c r="I123" i="7" s="1"/>
  <c r="E122" i="7"/>
  <c r="D122" i="7"/>
  <c r="I122" i="7" s="1"/>
  <c r="E121" i="7"/>
  <c r="D121" i="7"/>
  <c r="I121" i="7" s="1"/>
  <c r="E120" i="7"/>
  <c r="D120" i="7"/>
  <c r="I120" i="7" s="1"/>
  <c r="E119" i="7"/>
  <c r="D119" i="7"/>
  <c r="I119" i="7" s="1"/>
  <c r="E118" i="7"/>
  <c r="D118" i="7"/>
  <c r="I118" i="7" s="1"/>
  <c r="E117" i="7"/>
  <c r="D117" i="7"/>
  <c r="I117" i="7" s="1"/>
  <c r="E116" i="7"/>
  <c r="D116" i="7"/>
  <c r="I116" i="7" s="1"/>
  <c r="E115" i="7"/>
  <c r="D115" i="7"/>
  <c r="I115" i="7" s="1"/>
  <c r="E114" i="7"/>
  <c r="D114" i="7"/>
  <c r="I114" i="7" s="1"/>
  <c r="E113" i="7"/>
  <c r="D113" i="7"/>
  <c r="I113" i="7" s="1"/>
  <c r="E112" i="7"/>
  <c r="D112" i="7"/>
  <c r="I112" i="7" s="1"/>
  <c r="E111" i="7"/>
  <c r="D111" i="7"/>
  <c r="I111" i="7" s="1"/>
  <c r="E110" i="7"/>
  <c r="D110" i="7"/>
  <c r="I110" i="7" s="1"/>
  <c r="E109" i="7"/>
  <c r="D109" i="7"/>
  <c r="I109" i="7" s="1"/>
  <c r="E108" i="7"/>
  <c r="D108" i="7"/>
  <c r="I108" i="7" s="1"/>
  <c r="E107" i="7"/>
  <c r="D107" i="7"/>
  <c r="I107" i="7" s="1"/>
  <c r="E106" i="7"/>
  <c r="D106" i="7"/>
  <c r="I106" i="7" s="1"/>
  <c r="E105" i="7"/>
  <c r="D105" i="7"/>
  <c r="I105" i="7" s="1"/>
  <c r="E104" i="7"/>
  <c r="D104" i="7"/>
  <c r="I104" i="7" s="1"/>
  <c r="E103" i="7"/>
  <c r="D103" i="7"/>
  <c r="I103" i="7" s="1"/>
  <c r="E102" i="7"/>
  <c r="D102" i="7"/>
  <c r="I102" i="7" s="1"/>
  <c r="E101" i="7"/>
  <c r="D101" i="7"/>
  <c r="I101" i="7" s="1"/>
  <c r="E100" i="7"/>
  <c r="D100" i="7"/>
  <c r="I100" i="7" s="1"/>
  <c r="E99" i="7"/>
  <c r="D99" i="7"/>
  <c r="I99" i="7" s="1"/>
  <c r="E98" i="7"/>
  <c r="D98" i="7"/>
  <c r="I98" i="7" s="1"/>
  <c r="E97" i="7"/>
  <c r="D97" i="7"/>
  <c r="I97" i="7" s="1"/>
  <c r="E96" i="7"/>
  <c r="D96" i="7"/>
  <c r="I96" i="7" s="1"/>
  <c r="E95" i="7"/>
  <c r="D95" i="7"/>
  <c r="I95" i="7" s="1"/>
  <c r="E94" i="7"/>
  <c r="D94" i="7"/>
  <c r="I94" i="7" s="1"/>
  <c r="E93" i="7"/>
  <c r="D93" i="7"/>
  <c r="I93" i="7" s="1"/>
  <c r="E92" i="7"/>
  <c r="D92" i="7"/>
  <c r="I92" i="7" s="1"/>
  <c r="E91" i="7"/>
  <c r="D91" i="7"/>
  <c r="I91" i="7" s="1"/>
  <c r="E90" i="7"/>
  <c r="D90" i="7"/>
  <c r="I90" i="7" s="1"/>
  <c r="E89" i="7"/>
  <c r="D89" i="7"/>
  <c r="I89" i="7" s="1"/>
  <c r="E88" i="7"/>
  <c r="D88" i="7"/>
  <c r="I88" i="7" s="1"/>
  <c r="E87" i="7"/>
  <c r="D87" i="7"/>
  <c r="I87" i="7" s="1"/>
  <c r="E86" i="7"/>
  <c r="D86" i="7"/>
  <c r="I86" i="7" s="1"/>
  <c r="E85" i="7"/>
  <c r="D85" i="7"/>
  <c r="I85" i="7" s="1"/>
  <c r="E84" i="7"/>
  <c r="D84" i="7"/>
  <c r="I84" i="7" s="1"/>
  <c r="E83" i="7"/>
  <c r="D83" i="7"/>
  <c r="I83" i="7" s="1"/>
  <c r="E82" i="7"/>
  <c r="D82" i="7"/>
  <c r="I82" i="7" s="1"/>
  <c r="E81" i="7"/>
  <c r="D81" i="7"/>
  <c r="I81" i="7" s="1"/>
  <c r="E80" i="7"/>
  <c r="D80" i="7"/>
  <c r="I80" i="7" s="1"/>
  <c r="E79" i="7"/>
  <c r="D79" i="7"/>
  <c r="I79" i="7" s="1"/>
  <c r="E78" i="7"/>
  <c r="D78" i="7"/>
  <c r="I78" i="7" s="1"/>
  <c r="E77" i="7"/>
  <c r="D77" i="7"/>
  <c r="I77" i="7" s="1"/>
  <c r="E76" i="7"/>
  <c r="D76" i="7"/>
  <c r="I76" i="7" s="1"/>
  <c r="E75" i="7"/>
  <c r="D75" i="7"/>
  <c r="I75" i="7" s="1"/>
  <c r="E74" i="7"/>
  <c r="D74" i="7"/>
  <c r="I74" i="7" s="1"/>
  <c r="E73" i="7"/>
  <c r="D73" i="7"/>
  <c r="I73" i="7" s="1"/>
  <c r="E72" i="7"/>
  <c r="D72" i="7"/>
  <c r="I72" i="7" s="1"/>
  <c r="E71" i="7"/>
  <c r="D71" i="7"/>
  <c r="I71" i="7" s="1"/>
  <c r="E70" i="7"/>
  <c r="D70" i="7"/>
  <c r="I70" i="7" s="1"/>
  <c r="E69" i="7"/>
  <c r="D69" i="7"/>
  <c r="I69" i="7" s="1"/>
  <c r="E68" i="7"/>
  <c r="D68" i="7"/>
  <c r="I68" i="7" s="1"/>
  <c r="E67" i="7"/>
  <c r="D67" i="7"/>
  <c r="I67" i="7" s="1"/>
  <c r="E66" i="7"/>
  <c r="D66" i="7"/>
  <c r="I66" i="7" s="1"/>
  <c r="E65" i="7"/>
  <c r="D65" i="7"/>
  <c r="I65" i="7" s="1"/>
  <c r="E64" i="7"/>
  <c r="D64" i="7"/>
  <c r="I64" i="7" s="1"/>
  <c r="E63" i="7"/>
  <c r="D63" i="7"/>
  <c r="I63" i="7" s="1"/>
  <c r="E62" i="7"/>
  <c r="D62" i="7"/>
  <c r="I62" i="7" s="1"/>
  <c r="E61" i="7"/>
  <c r="D61" i="7"/>
  <c r="I61" i="7" s="1"/>
  <c r="E60" i="7"/>
  <c r="D60" i="7"/>
  <c r="I60" i="7" s="1"/>
  <c r="E59" i="7"/>
  <c r="D59" i="7"/>
  <c r="I59" i="7" s="1"/>
  <c r="E58" i="7"/>
  <c r="D58" i="7"/>
  <c r="I58" i="7" s="1"/>
  <c r="E57" i="7"/>
  <c r="D57" i="7"/>
  <c r="I57" i="7" s="1"/>
  <c r="E56" i="7"/>
  <c r="D56" i="7"/>
  <c r="I56" i="7" s="1"/>
  <c r="E55" i="7"/>
  <c r="D55" i="7"/>
  <c r="I55" i="7" s="1"/>
  <c r="E54" i="7"/>
  <c r="D54" i="7"/>
  <c r="I54" i="7" s="1"/>
  <c r="E53" i="7"/>
  <c r="D53" i="7"/>
  <c r="I53" i="7" s="1"/>
  <c r="E52" i="7"/>
  <c r="D52" i="7"/>
  <c r="I52" i="7" s="1"/>
  <c r="E51" i="7"/>
  <c r="D51" i="7"/>
  <c r="I51" i="7" s="1"/>
  <c r="E50" i="7"/>
  <c r="D50" i="7"/>
  <c r="I50" i="7" s="1"/>
  <c r="E49" i="7"/>
  <c r="D49" i="7"/>
  <c r="I49" i="7" s="1"/>
  <c r="E48" i="7"/>
  <c r="D48" i="7"/>
  <c r="I48" i="7" s="1"/>
  <c r="E47" i="7"/>
  <c r="D47" i="7"/>
  <c r="I47" i="7" s="1"/>
  <c r="E46" i="7"/>
  <c r="D46" i="7"/>
  <c r="I46" i="7" s="1"/>
  <c r="E45" i="7"/>
  <c r="D45" i="7"/>
  <c r="I45" i="7" s="1"/>
  <c r="E44" i="7"/>
  <c r="D44" i="7"/>
  <c r="I44" i="7" s="1"/>
  <c r="E43" i="7"/>
  <c r="D43" i="7"/>
  <c r="I43" i="7" s="1"/>
  <c r="E42" i="7"/>
  <c r="D42" i="7"/>
  <c r="I42" i="7" s="1"/>
  <c r="E41" i="7"/>
  <c r="D41" i="7"/>
  <c r="I41" i="7" s="1"/>
  <c r="E40" i="7"/>
  <c r="D40" i="7"/>
  <c r="I40" i="7" s="1"/>
  <c r="E39" i="7"/>
  <c r="D39" i="7"/>
  <c r="I39" i="7" s="1"/>
  <c r="E38" i="7"/>
  <c r="D38" i="7"/>
  <c r="I38" i="7" s="1"/>
  <c r="E37" i="7"/>
  <c r="D37" i="7"/>
  <c r="I37" i="7" s="1"/>
  <c r="E36" i="7"/>
  <c r="D36" i="7"/>
  <c r="I36" i="7" s="1"/>
  <c r="E35" i="7"/>
  <c r="D35" i="7"/>
  <c r="I35" i="7" s="1"/>
  <c r="E34" i="7"/>
  <c r="D34" i="7"/>
  <c r="I34" i="7" s="1"/>
  <c r="E33" i="7"/>
  <c r="D33" i="7"/>
  <c r="I33" i="7" s="1"/>
  <c r="E32" i="7"/>
  <c r="D32" i="7"/>
  <c r="I32" i="7" s="1"/>
  <c r="E31" i="7"/>
  <c r="D31" i="7"/>
  <c r="I31" i="7" s="1"/>
  <c r="E30" i="7"/>
  <c r="D30" i="7"/>
  <c r="I30" i="7" s="1"/>
  <c r="E29" i="7"/>
  <c r="D29" i="7"/>
  <c r="I29" i="7" s="1"/>
  <c r="E28" i="7"/>
  <c r="D28" i="7"/>
  <c r="I28" i="7" s="1"/>
  <c r="E27" i="7"/>
  <c r="D27" i="7"/>
  <c r="I27" i="7" s="1"/>
  <c r="E26" i="7"/>
  <c r="D26" i="7"/>
  <c r="I26" i="7" s="1"/>
  <c r="E25" i="7"/>
  <c r="D25" i="7"/>
  <c r="I25" i="7" s="1"/>
  <c r="E24" i="7"/>
  <c r="D24" i="7"/>
  <c r="I24" i="7" s="1"/>
  <c r="E23" i="7"/>
  <c r="D23" i="7"/>
  <c r="I23" i="7" s="1"/>
  <c r="E22" i="7"/>
  <c r="D22" i="7"/>
  <c r="I22" i="7" s="1"/>
  <c r="E21" i="7"/>
  <c r="D21" i="7"/>
  <c r="I21" i="7" s="1"/>
  <c r="E20" i="7"/>
  <c r="D20" i="7"/>
  <c r="I20" i="7" s="1"/>
  <c r="E19" i="7"/>
  <c r="D19" i="7"/>
  <c r="I19" i="7" s="1"/>
  <c r="E18" i="7"/>
  <c r="D18" i="7"/>
  <c r="I18" i="7" s="1"/>
  <c r="E17" i="7"/>
  <c r="D17" i="7"/>
  <c r="I17" i="7" s="1"/>
  <c r="E16" i="7"/>
  <c r="D16" i="7"/>
  <c r="I16" i="7" s="1"/>
  <c r="E15" i="7"/>
  <c r="D15" i="7"/>
  <c r="I15" i="7" s="1"/>
  <c r="E14" i="7"/>
  <c r="D14" i="7"/>
  <c r="I14" i="7" s="1"/>
  <c r="E13" i="7"/>
  <c r="D13" i="7"/>
  <c r="I13" i="7" s="1"/>
  <c r="E12" i="7"/>
  <c r="D12" i="7"/>
  <c r="I12" i="7" s="1"/>
  <c r="E11" i="7"/>
  <c r="D11" i="7"/>
  <c r="I11" i="7" s="1"/>
  <c r="E10" i="7"/>
  <c r="D10" i="7"/>
  <c r="I10" i="7" s="1"/>
  <c r="E9" i="7"/>
  <c r="D9" i="7"/>
  <c r="I9" i="7" s="1"/>
  <c r="E8" i="7"/>
  <c r="D8" i="7"/>
  <c r="I8" i="7" s="1"/>
  <c r="E7" i="7"/>
  <c r="D7" i="7"/>
  <c r="I7" i="7" s="1"/>
  <c r="E6" i="7"/>
  <c r="D6" i="7"/>
  <c r="I6" i="7" s="1"/>
  <c r="E5" i="7"/>
  <c r="D5" i="7"/>
  <c r="I5" i="7" s="1"/>
  <c r="E4" i="7"/>
  <c r="D4" i="7"/>
  <c r="I4" i="7" s="1"/>
  <c r="E3" i="7"/>
  <c r="D3" i="7"/>
  <c r="I3" i="7" s="1"/>
  <c r="E2" i="7"/>
  <c r="D2" i="7"/>
  <c r="I2" i="7" s="1"/>
  <c r="D2" i="1"/>
  <c r="H2" i="1" s="1"/>
  <c r="I2" i="1" s="1"/>
  <c r="D3" i="1"/>
  <c r="H3" i="1" s="1"/>
  <c r="I3" i="1" s="1"/>
  <c r="D4" i="1"/>
  <c r="H4" i="1" s="1"/>
  <c r="I4" i="1" s="1"/>
  <c r="D5" i="1"/>
  <c r="H5" i="1" s="1"/>
  <c r="I5" i="1" s="1"/>
  <c r="D6" i="1"/>
  <c r="H6" i="1" s="1"/>
  <c r="I6" i="1" s="1"/>
  <c r="D7" i="1"/>
  <c r="H7" i="1" s="1"/>
  <c r="I7" i="1" s="1"/>
  <c r="D8" i="1"/>
  <c r="H8" i="1" s="1"/>
  <c r="D9" i="1"/>
  <c r="H9" i="1" s="1"/>
  <c r="D10" i="1"/>
  <c r="H10" i="1" s="1"/>
  <c r="D11" i="1"/>
  <c r="H11" i="1" s="1"/>
  <c r="D12" i="1"/>
  <c r="H12" i="1" s="1"/>
  <c r="D13" i="1"/>
  <c r="H13" i="1" s="1"/>
  <c r="D14" i="1"/>
  <c r="H14" i="1" s="1"/>
  <c r="D15" i="1"/>
  <c r="H15" i="1" s="1"/>
  <c r="D16" i="1"/>
  <c r="H16" i="1" s="1"/>
  <c r="D17" i="1"/>
  <c r="H17" i="1" s="1"/>
  <c r="D18" i="1"/>
  <c r="H18" i="1" s="1"/>
  <c r="D19" i="1"/>
  <c r="H19" i="1" s="1"/>
  <c r="D20" i="1"/>
  <c r="H20" i="1" s="1"/>
  <c r="D21" i="1"/>
  <c r="H21" i="1" s="1"/>
  <c r="D22" i="1"/>
  <c r="H22" i="1" s="1"/>
  <c r="D23" i="1"/>
  <c r="H23" i="1" s="1"/>
  <c r="D24" i="1"/>
  <c r="H24" i="1" s="1"/>
  <c r="D25" i="1"/>
  <c r="H25" i="1" s="1"/>
  <c r="D26" i="1"/>
  <c r="H26" i="1" s="1"/>
  <c r="D27" i="1"/>
  <c r="H27" i="1" s="1"/>
  <c r="D28" i="1"/>
  <c r="H28" i="1" s="1"/>
  <c r="D29" i="1"/>
  <c r="H29" i="1" s="1"/>
  <c r="D30" i="1"/>
  <c r="H30" i="1" s="1"/>
  <c r="D31" i="1"/>
  <c r="H31" i="1" s="1"/>
  <c r="D32" i="1"/>
  <c r="H32" i="1" s="1"/>
  <c r="D33" i="1"/>
  <c r="H33" i="1" s="1"/>
  <c r="D34" i="1"/>
  <c r="H34" i="1" s="1"/>
  <c r="D35" i="1"/>
  <c r="H35" i="1" s="1"/>
  <c r="D36" i="1"/>
  <c r="H36" i="1" s="1"/>
  <c r="D37" i="1"/>
  <c r="H37" i="1" s="1"/>
  <c r="D38" i="1"/>
  <c r="H38" i="1" s="1"/>
  <c r="D39" i="1"/>
  <c r="H39" i="1" s="1"/>
  <c r="D40" i="1"/>
  <c r="H40" i="1" s="1"/>
  <c r="D41" i="1"/>
  <c r="H41" i="1" s="1"/>
  <c r="D42" i="1"/>
  <c r="H42" i="1" s="1"/>
  <c r="D43" i="1"/>
  <c r="H43" i="1" s="1"/>
  <c r="D44" i="1"/>
  <c r="H44" i="1" s="1"/>
  <c r="D45" i="1"/>
  <c r="H45" i="1" s="1"/>
  <c r="D46" i="1"/>
  <c r="H46" i="1" s="1"/>
  <c r="D47" i="1"/>
  <c r="H47" i="1" s="1"/>
  <c r="D48" i="1"/>
  <c r="H48" i="1" s="1"/>
  <c r="D49" i="1"/>
  <c r="H49" i="1" s="1"/>
  <c r="D50" i="1"/>
  <c r="H50" i="1" s="1"/>
  <c r="D51" i="1"/>
  <c r="H51" i="1" s="1"/>
  <c r="D52" i="1"/>
  <c r="H52" i="1" s="1"/>
  <c r="D53" i="1"/>
  <c r="H53" i="1" s="1"/>
  <c r="D54" i="1"/>
  <c r="H54" i="1" s="1"/>
  <c r="D55" i="1"/>
  <c r="H55" i="1" s="1"/>
  <c r="D56" i="1"/>
  <c r="H56" i="1" s="1"/>
  <c r="D57" i="1"/>
  <c r="H57" i="1" s="1"/>
  <c r="D58" i="1"/>
  <c r="H58" i="1" s="1"/>
  <c r="D59" i="1"/>
  <c r="H59" i="1" s="1"/>
  <c r="D60" i="1"/>
  <c r="H60" i="1" s="1"/>
  <c r="D61" i="1"/>
  <c r="H61" i="1" s="1"/>
  <c r="D62" i="1"/>
  <c r="H62" i="1" s="1"/>
  <c r="D63" i="1"/>
  <c r="H63" i="1" s="1"/>
  <c r="D64" i="1"/>
  <c r="H64" i="1" s="1"/>
  <c r="D65" i="1"/>
  <c r="H65" i="1" s="1"/>
  <c r="D66" i="1"/>
  <c r="H66" i="1" s="1"/>
  <c r="D67" i="1"/>
  <c r="H67" i="1" s="1"/>
  <c r="D68" i="1"/>
  <c r="H68" i="1" s="1"/>
  <c r="D69" i="1"/>
  <c r="H69" i="1" s="1"/>
  <c r="D70" i="1"/>
  <c r="H70" i="1" s="1"/>
  <c r="D71" i="1"/>
  <c r="H71" i="1" s="1"/>
  <c r="D72" i="1"/>
  <c r="H72" i="1" s="1"/>
  <c r="D73" i="1"/>
  <c r="H73" i="1" s="1"/>
  <c r="D74" i="1"/>
  <c r="H74" i="1" s="1"/>
  <c r="D75" i="1"/>
  <c r="H75" i="1" s="1"/>
  <c r="D76" i="1"/>
  <c r="H76" i="1" s="1"/>
  <c r="D77" i="1"/>
  <c r="H77" i="1" s="1"/>
  <c r="D78" i="1"/>
  <c r="H78" i="1" s="1"/>
  <c r="D79" i="1"/>
  <c r="H79" i="1" s="1"/>
  <c r="D80" i="1"/>
  <c r="H80" i="1" s="1"/>
  <c r="D81" i="1"/>
  <c r="H81" i="1" s="1"/>
  <c r="D82" i="1"/>
  <c r="H82" i="1" s="1"/>
  <c r="D83" i="1"/>
  <c r="H83" i="1" s="1"/>
  <c r="D84" i="1"/>
  <c r="H84" i="1" s="1"/>
  <c r="D85" i="1"/>
  <c r="H85" i="1" s="1"/>
  <c r="D86" i="1"/>
  <c r="H86" i="1" s="1"/>
  <c r="D87" i="1"/>
  <c r="H87" i="1" s="1"/>
  <c r="D88" i="1"/>
  <c r="H88" i="1" s="1"/>
  <c r="D89" i="1"/>
  <c r="H89" i="1" s="1"/>
  <c r="D90" i="1"/>
  <c r="H90" i="1" s="1"/>
  <c r="D91" i="1"/>
  <c r="H91" i="1" s="1"/>
  <c r="D92" i="1"/>
  <c r="H92" i="1" s="1"/>
  <c r="D93" i="1"/>
  <c r="H93" i="1" s="1"/>
  <c r="D94" i="1"/>
  <c r="H94" i="1" s="1"/>
  <c r="D95" i="1"/>
  <c r="H95" i="1" s="1"/>
  <c r="D96" i="1"/>
  <c r="H96" i="1" s="1"/>
  <c r="D97" i="1"/>
  <c r="H97" i="1" s="1"/>
  <c r="D98" i="1"/>
  <c r="H98" i="1" s="1"/>
  <c r="D99" i="1"/>
  <c r="H99" i="1" s="1"/>
  <c r="D100" i="1"/>
  <c r="H100" i="1" s="1"/>
  <c r="D101" i="1"/>
  <c r="H101" i="1" s="1"/>
  <c r="D102" i="1"/>
  <c r="H102" i="1" s="1"/>
  <c r="D103" i="1"/>
  <c r="H103" i="1" s="1"/>
  <c r="D104" i="1"/>
  <c r="H104" i="1" s="1"/>
  <c r="D105" i="1"/>
  <c r="H105" i="1" s="1"/>
  <c r="D106" i="1"/>
  <c r="H106" i="1" s="1"/>
  <c r="D107" i="1"/>
  <c r="H107" i="1" s="1"/>
  <c r="D108" i="1"/>
  <c r="H108" i="1" s="1"/>
  <c r="D109" i="1"/>
  <c r="H109" i="1" s="1"/>
  <c r="D110" i="1"/>
  <c r="H110" i="1" s="1"/>
  <c r="D111" i="1"/>
  <c r="H111" i="1" s="1"/>
  <c r="D112" i="1"/>
  <c r="H112" i="1" s="1"/>
  <c r="D113" i="1"/>
  <c r="H113" i="1" s="1"/>
  <c r="D114" i="1"/>
  <c r="H114" i="1" s="1"/>
  <c r="D115" i="1"/>
  <c r="H115" i="1" s="1"/>
  <c r="D116" i="1"/>
  <c r="H116" i="1" s="1"/>
  <c r="D117" i="1"/>
  <c r="H117" i="1" s="1"/>
  <c r="D118" i="1"/>
  <c r="H118" i="1" s="1"/>
  <c r="D119" i="1"/>
  <c r="H119" i="1" s="1"/>
  <c r="D120" i="1"/>
  <c r="H120" i="1" s="1"/>
  <c r="D121" i="1"/>
  <c r="H121" i="1" s="1"/>
  <c r="D122" i="1"/>
  <c r="H122" i="1" s="1"/>
  <c r="D123" i="1"/>
  <c r="H123" i="1" s="1"/>
  <c r="D124" i="1"/>
  <c r="H124" i="1" s="1"/>
  <c r="D125" i="1"/>
  <c r="H125" i="1" s="1"/>
  <c r="D126" i="1"/>
  <c r="H126" i="1" s="1"/>
  <c r="D127" i="1"/>
  <c r="H127" i="1" s="1"/>
  <c r="D128" i="1"/>
  <c r="H128" i="1" s="1"/>
  <c r="D129" i="1"/>
  <c r="H129" i="1" s="1"/>
  <c r="D130" i="1"/>
  <c r="H130" i="1" s="1"/>
  <c r="D131" i="1"/>
  <c r="H131" i="1" s="1"/>
  <c r="D132" i="1"/>
  <c r="H132" i="1" s="1"/>
  <c r="D133" i="1"/>
  <c r="H133" i="1" s="1"/>
  <c r="D134" i="1"/>
  <c r="H134" i="1" s="1"/>
  <c r="D135" i="1"/>
  <c r="H135" i="1" s="1"/>
  <c r="D136" i="1"/>
  <c r="H136" i="1" s="1"/>
  <c r="D137" i="1"/>
  <c r="H137" i="1" s="1"/>
  <c r="D138" i="1"/>
  <c r="H138" i="1" s="1"/>
  <c r="D139" i="1"/>
  <c r="H139" i="1" s="1"/>
  <c r="D140" i="1"/>
  <c r="H140" i="1" s="1"/>
  <c r="D141" i="1"/>
  <c r="H141" i="1" s="1"/>
  <c r="D142" i="1"/>
  <c r="H142" i="1" s="1"/>
  <c r="D143" i="1"/>
  <c r="H143" i="1" s="1"/>
  <c r="D144" i="1"/>
  <c r="H144" i="1" s="1"/>
  <c r="D145" i="1"/>
  <c r="H145" i="1" s="1"/>
  <c r="D146" i="1"/>
  <c r="H146" i="1" s="1"/>
  <c r="D147" i="1"/>
  <c r="H147" i="1" s="1"/>
  <c r="D148" i="1"/>
  <c r="H148" i="1" s="1"/>
  <c r="D149" i="1"/>
  <c r="H149" i="1" s="1"/>
  <c r="D150" i="1"/>
  <c r="H150" i="1" s="1"/>
  <c r="D151" i="1"/>
  <c r="H151" i="1" s="1"/>
  <c r="D152" i="1"/>
  <c r="H152" i="1" s="1"/>
  <c r="D153" i="1"/>
  <c r="H153" i="1" s="1"/>
  <c r="D154" i="1"/>
  <c r="H154" i="1" s="1"/>
  <c r="D155" i="1"/>
  <c r="H155" i="1" s="1"/>
  <c r="D156" i="1"/>
  <c r="H156" i="1" s="1"/>
  <c r="D157" i="1"/>
  <c r="H157" i="1" s="1"/>
  <c r="D158" i="1"/>
  <c r="H158" i="1" s="1"/>
  <c r="D159" i="1"/>
  <c r="H159" i="1" s="1"/>
  <c r="D160" i="1"/>
  <c r="H160" i="1" s="1"/>
  <c r="D161" i="1"/>
  <c r="H161" i="1" s="1"/>
  <c r="D162" i="1"/>
  <c r="H162" i="1" s="1"/>
  <c r="D163" i="1"/>
  <c r="H163" i="1" s="1"/>
  <c r="D164" i="1"/>
  <c r="H164" i="1" s="1"/>
  <c r="D165" i="1"/>
  <c r="H165" i="1" s="1"/>
  <c r="D166" i="1"/>
  <c r="H166" i="1" s="1"/>
  <c r="D167" i="1"/>
  <c r="H167" i="1" s="1"/>
  <c r="D168" i="1"/>
  <c r="H168" i="1" s="1"/>
  <c r="D169" i="1"/>
  <c r="H169" i="1" s="1"/>
  <c r="D170" i="1"/>
  <c r="H170" i="1" s="1"/>
  <c r="D171" i="1"/>
  <c r="H171" i="1" s="1"/>
  <c r="D172" i="1"/>
  <c r="H172" i="1" s="1"/>
  <c r="D173" i="1"/>
  <c r="H173" i="1" s="1"/>
  <c r="D174" i="1"/>
  <c r="H174" i="1" s="1"/>
  <c r="D175" i="1"/>
  <c r="H175" i="1" s="1"/>
  <c r="D176" i="1"/>
  <c r="H176" i="1" s="1"/>
  <c r="D177" i="1"/>
  <c r="H177" i="1" s="1"/>
  <c r="D178" i="1"/>
  <c r="H178" i="1" s="1"/>
  <c r="D179" i="1"/>
  <c r="H179" i="1" s="1"/>
  <c r="D180" i="1"/>
  <c r="H180" i="1" s="1"/>
  <c r="D181" i="1"/>
  <c r="H181" i="1" s="1"/>
  <c r="D182" i="1"/>
  <c r="H182" i="1" s="1"/>
  <c r="D183" i="1"/>
  <c r="H183" i="1" s="1"/>
  <c r="D184" i="1"/>
  <c r="H184" i="1" s="1"/>
  <c r="D185" i="1"/>
  <c r="H185" i="1" s="1"/>
  <c r="D186" i="1"/>
  <c r="H186" i="1" s="1"/>
  <c r="D187" i="1"/>
  <c r="H187" i="1" s="1"/>
  <c r="D188" i="1"/>
  <c r="H188" i="1" s="1"/>
  <c r="D189" i="1"/>
  <c r="H189" i="1" s="1"/>
  <c r="D190" i="1"/>
  <c r="H190" i="1" s="1"/>
  <c r="D191" i="1"/>
  <c r="H191" i="1" s="1"/>
  <c r="D192" i="1"/>
  <c r="H192" i="1" s="1"/>
  <c r="D193" i="1"/>
  <c r="H193" i="1" s="1"/>
  <c r="D194" i="1"/>
  <c r="H194" i="1" s="1"/>
  <c r="D195" i="1"/>
  <c r="H195" i="1" s="1"/>
  <c r="D196" i="1"/>
  <c r="H196" i="1" s="1"/>
  <c r="D197" i="1"/>
  <c r="H197" i="1" s="1"/>
  <c r="D198" i="1"/>
  <c r="H198" i="1" s="1"/>
  <c r="D199" i="1"/>
  <c r="H199" i="1" s="1"/>
  <c r="D200" i="1"/>
  <c r="H200" i="1" s="1"/>
  <c r="D201" i="1"/>
  <c r="H201" i="1" s="1"/>
  <c r="D202" i="1"/>
  <c r="H202" i="1" s="1"/>
  <c r="D203" i="1"/>
  <c r="H203" i="1" s="1"/>
  <c r="D204" i="1"/>
  <c r="H204" i="1" s="1"/>
  <c r="D205" i="1"/>
  <c r="H205" i="1" s="1"/>
  <c r="D206" i="1"/>
  <c r="H206" i="1" s="1"/>
  <c r="D207" i="1"/>
  <c r="H207" i="1" s="1"/>
  <c r="D208" i="1"/>
  <c r="H208" i="1" s="1"/>
  <c r="D209" i="1"/>
  <c r="H209" i="1" s="1"/>
  <c r="D210" i="1"/>
  <c r="H210" i="1" s="1"/>
  <c r="D211" i="1"/>
  <c r="H211" i="1" s="1"/>
  <c r="D212" i="1"/>
  <c r="H212" i="1" s="1"/>
  <c r="D213" i="1"/>
  <c r="H213" i="1" s="1"/>
  <c r="D214" i="1"/>
  <c r="H214" i="1" s="1"/>
  <c r="D215" i="1"/>
  <c r="H215" i="1" s="1"/>
  <c r="D216" i="1"/>
  <c r="H216" i="1" s="1"/>
  <c r="D217" i="1"/>
  <c r="H217" i="1" s="1"/>
  <c r="D218" i="1"/>
  <c r="H218" i="1" s="1"/>
  <c r="D219" i="1"/>
  <c r="H219" i="1" s="1"/>
  <c r="D220" i="1"/>
  <c r="H220" i="1" s="1"/>
  <c r="D221" i="1"/>
  <c r="H221" i="1" s="1"/>
  <c r="D222" i="1"/>
  <c r="H222" i="1" s="1"/>
  <c r="D223" i="1"/>
  <c r="H223" i="1" s="1"/>
  <c r="D224" i="1"/>
  <c r="H224" i="1" s="1"/>
  <c r="D225" i="1"/>
  <c r="H225" i="1" s="1"/>
  <c r="D226" i="1"/>
  <c r="H226" i="1" s="1"/>
  <c r="D227" i="1"/>
  <c r="H227" i="1" s="1"/>
  <c r="D228" i="1"/>
  <c r="H228" i="1" s="1"/>
  <c r="D229" i="1"/>
  <c r="H229" i="1" s="1"/>
  <c r="D230" i="1"/>
  <c r="H230" i="1" s="1"/>
  <c r="D231" i="1"/>
  <c r="H231" i="1" s="1"/>
  <c r="D232" i="1"/>
  <c r="H232" i="1" s="1"/>
  <c r="D233" i="1"/>
  <c r="H233" i="1" s="1"/>
  <c r="D234" i="1"/>
  <c r="H234" i="1" s="1"/>
  <c r="D235" i="1"/>
  <c r="H235" i="1" s="1"/>
  <c r="D236" i="1"/>
  <c r="H236" i="1" s="1"/>
  <c r="D237" i="1"/>
  <c r="H237" i="1" s="1"/>
  <c r="D238" i="1"/>
  <c r="H238" i="1" s="1"/>
  <c r="D239" i="1"/>
  <c r="H239" i="1" s="1"/>
  <c r="D240" i="1"/>
  <c r="H240" i="1" s="1"/>
  <c r="D241" i="1"/>
  <c r="H241" i="1" s="1"/>
  <c r="D242" i="1"/>
  <c r="H242" i="1" s="1"/>
  <c r="D243" i="1"/>
  <c r="H243" i="1" s="1"/>
  <c r="D244" i="1"/>
  <c r="H244" i="1" s="1"/>
  <c r="D245" i="1"/>
  <c r="H245" i="1" s="1"/>
  <c r="D246" i="1"/>
  <c r="H246" i="1" s="1"/>
  <c r="D247" i="1"/>
  <c r="H247" i="1" s="1"/>
  <c r="D248" i="1"/>
  <c r="H248" i="1" s="1"/>
  <c r="D249" i="1"/>
  <c r="H249" i="1" s="1"/>
  <c r="D250" i="1"/>
  <c r="H250" i="1" s="1"/>
  <c r="D251" i="1"/>
  <c r="H251" i="1" s="1"/>
  <c r="D252" i="1"/>
  <c r="H252" i="1" s="1"/>
  <c r="D253" i="1"/>
  <c r="H253" i="1" s="1"/>
  <c r="D254" i="1"/>
  <c r="H254" i="1" s="1"/>
  <c r="D255" i="1"/>
  <c r="H255" i="1" s="1"/>
  <c r="D256" i="1"/>
  <c r="H256" i="1" s="1"/>
  <c r="D257" i="1"/>
  <c r="H257" i="1" s="1"/>
  <c r="D258" i="1"/>
  <c r="H258" i="1" s="1"/>
  <c r="D259" i="1"/>
  <c r="H259" i="1" s="1"/>
  <c r="D260" i="1"/>
  <c r="H260" i="1" s="1"/>
  <c r="D261" i="1"/>
  <c r="H261" i="1" s="1"/>
  <c r="D262" i="1"/>
  <c r="H262" i="1" s="1"/>
  <c r="D263" i="1"/>
  <c r="H263" i="1" s="1"/>
  <c r="D264" i="1"/>
  <c r="H264" i="1" s="1"/>
  <c r="D265" i="1"/>
  <c r="H265" i="1" s="1"/>
  <c r="D266" i="1"/>
  <c r="H266" i="1" s="1"/>
  <c r="D267" i="1"/>
  <c r="H267" i="1" s="1"/>
  <c r="D268" i="1"/>
  <c r="H268" i="1" s="1"/>
  <c r="D269" i="1"/>
  <c r="H269" i="1" s="1"/>
  <c r="D270" i="1"/>
  <c r="H270" i="1" s="1"/>
  <c r="D271" i="1"/>
  <c r="H271" i="1" s="1"/>
  <c r="D272" i="1"/>
  <c r="H272" i="1" s="1"/>
  <c r="D273" i="1"/>
  <c r="H273" i="1" s="1"/>
  <c r="D274" i="1"/>
  <c r="H274" i="1" s="1"/>
  <c r="D275" i="1"/>
  <c r="H275" i="1" s="1"/>
  <c r="D276" i="1"/>
  <c r="H276" i="1" s="1"/>
  <c r="D277" i="1"/>
  <c r="H277" i="1" s="1"/>
  <c r="D278" i="1"/>
  <c r="H278" i="1" s="1"/>
  <c r="D279" i="1"/>
  <c r="H279" i="1" s="1"/>
  <c r="D280" i="1"/>
  <c r="H280" i="1" s="1"/>
  <c r="D281" i="1"/>
  <c r="H281" i="1" s="1"/>
  <c r="D282" i="1"/>
  <c r="H282" i="1" s="1"/>
  <c r="D283" i="1"/>
  <c r="H283" i="1" s="1"/>
  <c r="D284" i="1"/>
  <c r="H284" i="1" s="1"/>
  <c r="D285" i="1"/>
  <c r="H285" i="1" s="1"/>
  <c r="D286" i="1"/>
  <c r="H286" i="1" s="1"/>
  <c r="D287" i="1"/>
  <c r="H287" i="1" s="1"/>
  <c r="D288" i="1"/>
  <c r="H288" i="1" s="1"/>
  <c r="D289" i="1"/>
  <c r="H289" i="1" s="1"/>
  <c r="D290" i="1"/>
  <c r="H290" i="1" s="1"/>
  <c r="D291" i="1"/>
  <c r="H291" i="1" s="1"/>
  <c r="D292" i="1"/>
  <c r="H292" i="1" s="1"/>
  <c r="D293" i="1"/>
  <c r="H293" i="1" s="1"/>
  <c r="D294" i="1"/>
  <c r="H294" i="1" s="1"/>
  <c r="D295" i="1"/>
  <c r="H295" i="1" s="1"/>
  <c r="D296" i="1"/>
  <c r="H296" i="1" s="1"/>
  <c r="D297" i="1"/>
  <c r="H297" i="1" s="1"/>
  <c r="D298" i="1"/>
  <c r="H298" i="1" s="1"/>
  <c r="D299" i="1"/>
  <c r="H299" i="1" s="1"/>
  <c r="D300" i="1"/>
  <c r="H300" i="1" s="1"/>
  <c r="D301" i="1"/>
  <c r="H301" i="1" s="1"/>
  <c r="D302" i="1"/>
  <c r="H302" i="1" s="1"/>
  <c r="D303" i="1"/>
  <c r="H303" i="1" s="1"/>
  <c r="D304" i="1"/>
  <c r="H304" i="1" s="1"/>
  <c r="D305" i="1"/>
  <c r="H305" i="1" s="1"/>
  <c r="D306" i="1"/>
  <c r="H306" i="1" s="1"/>
  <c r="D307" i="1"/>
  <c r="H307" i="1" s="1"/>
  <c r="D308" i="1"/>
  <c r="H308" i="1" s="1"/>
  <c r="D309" i="1"/>
  <c r="H309" i="1" s="1"/>
  <c r="D310" i="1"/>
  <c r="H310" i="1" s="1"/>
  <c r="D311" i="1"/>
  <c r="H311" i="1" s="1"/>
  <c r="D312" i="1"/>
  <c r="H312" i="1" s="1"/>
  <c r="D313" i="1"/>
  <c r="H313" i="1" s="1"/>
  <c r="D314" i="1"/>
  <c r="H314" i="1" s="1"/>
  <c r="D315" i="1"/>
  <c r="H315" i="1" s="1"/>
  <c r="D316" i="1"/>
  <c r="H316" i="1" s="1"/>
  <c r="D317" i="1"/>
  <c r="H317" i="1" s="1"/>
  <c r="D318" i="1"/>
  <c r="H318" i="1" s="1"/>
  <c r="D319" i="1"/>
  <c r="H319" i="1" s="1"/>
  <c r="D320" i="1"/>
  <c r="H320" i="1" s="1"/>
  <c r="D321" i="1"/>
  <c r="H321" i="1" s="1"/>
  <c r="D322" i="1"/>
  <c r="H322" i="1" s="1"/>
  <c r="D323" i="1"/>
  <c r="H323" i="1" s="1"/>
  <c r="D324" i="1"/>
  <c r="H324" i="1" s="1"/>
  <c r="D325" i="1"/>
  <c r="H325" i="1" s="1"/>
  <c r="D326" i="1"/>
  <c r="H326" i="1" s="1"/>
  <c r="D327" i="1"/>
  <c r="H327" i="1" s="1"/>
  <c r="D328" i="1"/>
  <c r="H328" i="1" s="1"/>
  <c r="D329" i="1"/>
  <c r="H329" i="1" s="1"/>
  <c r="D330" i="1"/>
  <c r="H330" i="1" s="1"/>
  <c r="D331" i="1"/>
  <c r="H331" i="1" s="1"/>
  <c r="D332" i="1"/>
  <c r="H332" i="1" s="1"/>
  <c r="D333" i="1"/>
  <c r="H333" i="1" s="1"/>
  <c r="D334" i="1"/>
  <c r="H334" i="1" s="1"/>
  <c r="D335" i="1"/>
  <c r="H335" i="1" s="1"/>
  <c r="D336" i="1"/>
  <c r="H336" i="1" s="1"/>
  <c r="D337" i="1"/>
  <c r="H337" i="1" s="1"/>
  <c r="D338" i="1"/>
  <c r="H338" i="1" s="1"/>
  <c r="D339" i="1"/>
  <c r="H339" i="1" s="1"/>
  <c r="D340" i="1"/>
  <c r="H340" i="1" s="1"/>
  <c r="D341" i="1"/>
  <c r="H341" i="1" s="1"/>
  <c r="D342" i="1"/>
  <c r="H342" i="1" s="1"/>
  <c r="D343" i="1"/>
  <c r="H343" i="1" s="1"/>
  <c r="D344" i="1"/>
  <c r="H344" i="1" s="1"/>
  <c r="D345" i="1"/>
  <c r="H345" i="1" s="1"/>
  <c r="D346" i="1"/>
  <c r="H346" i="1" s="1"/>
  <c r="D347" i="1"/>
  <c r="H347" i="1" s="1"/>
  <c r="D348" i="1"/>
  <c r="H348" i="1" s="1"/>
  <c r="D349" i="1"/>
  <c r="H349" i="1" s="1"/>
  <c r="D350" i="1"/>
  <c r="H350" i="1" s="1"/>
  <c r="D351" i="1"/>
  <c r="H351" i="1" s="1"/>
  <c r="D352" i="1"/>
  <c r="H352" i="1" s="1"/>
  <c r="D353" i="1"/>
  <c r="H353" i="1" s="1"/>
  <c r="D354" i="1"/>
  <c r="H354" i="1" s="1"/>
  <c r="D355" i="1"/>
  <c r="H355" i="1" s="1"/>
  <c r="D356" i="1"/>
  <c r="H356" i="1" s="1"/>
  <c r="D357" i="1"/>
  <c r="H357" i="1" s="1"/>
  <c r="D358" i="1"/>
  <c r="H358" i="1" s="1"/>
  <c r="D359" i="1"/>
  <c r="H359" i="1" s="1"/>
  <c r="D360" i="1"/>
  <c r="H360" i="1" s="1"/>
  <c r="D361" i="1"/>
  <c r="H361" i="1" s="1"/>
  <c r="D362" i="1"/>
  <c r="H362" i="1" s="1"/>
  <c r="D363" i="1"/>
  <c r="H363" i="1" s="1"/>
  <c r="D364" i="1"/>
  <c r="H364" i="1" s="1"/>
  <c r="D365" i="1"/>
  <c r="H365" i="1" s="1"/>
  <c r="D366" i="1"/>
  <c r="H366" i="1" s="1"/>
  <c r="D367" i="1"/>
  <c r="H367" i="1" s="1"/>
  <c r="D368" i="1"/>
  <c r="H368" i="1" s="1"/>
  <c r="D369" i="1"/>
  <c r="H369" i="1" s="1"/>
  <c r="D370" i="1"/>
  <c r="H370" i="1" s="1"/>
  <c r="D371" i="1"/>
  <c r="H371" i="1" s="1"/>
  <c r="D372" i="1"/>
  <c r="H372" i="1" s="1"/>
  <c r="D373" i="1"/>
  <c r="H373" i="1" s="1"/>
  <c r="D374" i="1"/>
  <c r="H374" i="1" s="1"/>
  <c r="D375" i="1"/>
  <c r="H375" i="1" s="1"/>
  <c r="D376" i="1"/>
  <c r="H376" i="1" s="1"/>
  <c r="D377" i="1"/>
  <c r="H377" i="1" s="1"/>
  <c r="D378" i="1"/>
  <c r="H378" i="1" s="1"/>
  <c r="D379" i="1"/>
  <c r="H379" i="1" s="1"/>
  <c r="D380" i="1"/>
  <c r="H380" i="1" s="1"/>
  <c r="D381" i="1"/>
  <c r="H381" i="1" s="1"/>
  <c r="D382" i="1"/>
  <c r="H382" i="1" s="1"/>
  <c r="D383" i="1"/>
  <c r="H383" i="1" s="1"/>
  <c r="D384" i="1"/>
  <c r="H384" i="1" s="1"/>
  <c r="D385" i="1"/>
  <c r="H385" i="1" s="1"/>
  <c r="D386" i="1"/>
  <c r="H386" i="1" s="1"/>
  <c r="D387" i="1"/>
  <c r="H387" i="1" s="1"/>
  <c r="D388" i="1"/>
  <c r="H388" i="1" s="1"/>
  <c r="D389" i="1"/>
  <c r="H389" i="1" s="1"/>
  <c r="D390" i="1"/>
  <c r="H390" i="1" s="1"/>
  <c r="D391" i="1"/>
  <c r="H391" i="1" s="1"/>
  <c r="D392" i="1"/>
  <c r="H392" i="1" s="1"/>
  <c r="D393" i="1"/>
  <c r="H393" i="1" s="1"/>
  <c r="D394" i="1"/>
  <c r="H394" i="1" s="1"/>
  <c r="D395" i="1"/>
  <c r="H395" i="1" s="1"/>
  <c r="D396" i="1"/>
  <c r="H396" i="1" s="1"/>
  <c r="D397" i="1"/>
  <c r="H397" i="1" s="1"/>
  <c r="D398" i="1"/>
  <c r="H398" i="1" s="1"/>
  <c r="D399" i="1"/>
  <c r="H399" i="1" s="1"/>
  <c r="D400" i="1"/>
  <c r="H400" i="1" s="1"/>
  <c r="D401" i="1"/>
  <c r="H401" i="1" s="1"/>
  <c r="D402" i="1"/>
  <c r="H402" i="1" s="1"/>
  <c r="D403" i="1"/>
  <c r="H403" i="1" s="1"/>
  <c r="D404" i="1"/>
  <c r="H404" i="1" s="1"/>
  <c r="D405" i="1"/>
  <c r="H405" i="1" s="1"/>
  <c r="D406" i="1"/>
  <c r="H406" i="1" s="1"/>
  <c r="D407" i="1"/>
  <c r="H407" i="1" s="1"/>
  <c r="D408" i="1"/>
  <c r="H408" i="1" s="1"/>
  <c r="D409" i="1"/>
  <c r="H409" i="1" s="1"/>
  <c r="D410" i="1"/>
  <c r="H410" i="1" s="1"/>
  <c r="D411" i="1"/>
  <c r="H411" i="1" s="1"/>
  <c r="D412" i="1"/>
  <c r="H412" i="1" s="1"/>
  <c r="D413" i="1"/>
  <c r="H413" i="1" s="1"/>
  <c r="D414" i="1"/>
  <c r="H414" i="1" s="1"/>
  <c r="D415" i="1"/>
  <c r="H415" i="1" s="1"/>
  <c r="D416" i="1"/>
  <c r="H416" i="1" s="1"/>
  <c r="D417" i="1"/>
  <c r="H417" i="1" s="1"/>
  <c r="D418" i="1"/>
  <c r="H418" i="1" s="1"/>
  <c r="D419" i="1"/>
  <c r="H419" i="1" s="1"/>
  <c r="D420" i="1"/>
  <c r="H420" i="1" s="1"/>
  <c r="D421" i="1"/>
  <c r="H421" i="1" s="1"/>
  <c r="D422" i="1"/>
  <c r="H422" i="1" s="1"/>
  <c r="D423" i="1"/>
  <c r="H423" i="1" s="1"/>
  <c r="D424" i="1"/>
  <c r="H424" i="1" s="1"/>
  <c r="D425" i="1"/>
  <c r="H425" i="1" s="1"/>
  <c r="D426" i="1"/>
  <c r="H426" i="1" s="1"/>
  <c r="D427" i="1"/>
  <c r="H427" i="1" s="1"/>
  <c r="D428" i="1"/>
  <c r="H428" i="1" s="1"/>
  <c r="D429" i="1"/>
  <c r="H429" i="1" s="1"/>
  <c r="D430" i="1"/>
  <c r="H430" i="1" s="1"/>
  <c r="D431" i="1"/>
  <c r="H431" i="1" s="1"/>
  <c r="D432" i="1"/>
  <c r="H432" i="1" s="1"/>
  <c r="D433" i="1"/>
  <c r="H433" i="1" s="1"/>
  <c r="D434" i="1"/>
  <c r="H434" i="1" s="1"/>
  <c r="D435" i="1"/>
  <c r="H435" i="1" s="1"/>
  <c r="D436" i="1"/>
  <c r="H436" i="1" s="1"/>
  <c r="D437" i="1"/>
  <c r="H437" i="1" s="1"/>
  <c r="D438" i="1"/>
  <c r="H438" i="1" s="1"/>
  <c r="D439" i="1"/>
  <c r="H439" i="1" s="1"/>
  <c r="D440" i="1"/>
  <c r="H440" i="1" s="1"/>
  <c r="D441" i="1"/>
  <c r="H441" i="1" s="1"/>
  <c r="D442" i="1"/>
  <c r="H442" i="1" s="1"/>
  <c r="D443" i="1"/>
  <c r="H443" i="1" s="1"/>
  <c r="D444" i="1"/>
  <c r="H444" i="1" s="1"/>
  <c r="D445" i="1"/>
  <c r="H445" i="1" s="1"/>
  <c r="D446" i="1"/>
  <c r="H446" i="1" s="1"/>
  <c r="D447" i="1"/>
  <c r="H447" i="1" s="1"/>
  <c r="D448" i="1"/>
  <c r="H448" i="1" s="1"/>
  <c r="D449" i="1"/>
  <c r="H449" i="1" s="1"/>
  <c r="D450" i="1"/>
  <c r="H450" i="1" s="1"/>
  <c r="D451" i="1"/>
  <c r="H451" i="1" s="1"/>
  <c r="D452" i="1"/>
  <c r="H452" i="1" s="1"/>
  <c r="D453" i="1"/>
  <c r="H453" i="1" s="1"/>
  <c r="D454" i="1"/>
  <c r="H454" i="1" s="1"/>
  <c r="D455" i="1"/>
  <c r="H455" i="1" s="1"/>
  <c r="D456" i="1"/>
  <c r="H456" i="1" s="1"/>
  <c r="D457" i="1"/>
  <c r="H457" i="1" s="1"/>
  <c r="D458" i="1"/>
  <c r="H458" i="1" s="1"/>
  <c r="D459" i="1"/>
  <c r="H459" i="1" s="1"/>
  <c r="D460" i="1"/>
  <c r="H460" i="1" s="1"/>
  <c r="D461" i="1"/>
  <c r="H461" i="1" s="1"/>
  <c r="D462" i="1"/>
  <c r="H462" i="1" s="1"/>
  <c r="D463" i="1"/>
  <c r="H463" i="1" s="1"/>
  <c r="D464" i="1"/>
  <c r="H464" i="1" s="1"/>
  <c r="D465" i="1"/>
  <c r="H465" i="1" s="1"/>
  <c r="D466" i="1"/>
  <c r="H466" i="1" s="1"/>
  <c r="D467" i="1"/>
  <c r="H467" i="1" s="1"/>
  <c r="D468" i="1"/>
  <c r="H468" i="1" s="1"/>
  <c r="D469" i="1"/>
  <c r="H469" i="1" s="1"/>
  <c r="D470" i="1"/>
  <c r="H470" i="1" s="1"/>
  <c r="D471" i="1"/>
  <c r="H471" i="1" s="1"/>
  <c r="D472" i="1"/>
  <c r="H472" i="1" s="1"/>
  <c r="D473" i="1"/>
  <c r="H473" i="1" s="1"/>
  <c r="D474" i="1"/>
  <c r="H474" i="1" s="1"/>
  <c r="D475" i="1"/>
  <c r="H475" i="1" s="1"/>
  <c r="D476" i="1"/>
  <c r="H476" i="1" s="1"/>
  <c r="D477" i="1"/>
  <c r="H477" i="1" s="1"/>
  <c r="D478" i="1"/>
  <c r="H478" i="1" s="1"/>
  <c r="D479" i="1"/>
  <c r="H479" i="1" s="1"/>
  <c r="D480" i="1"/>
  <c r="H480" i="1" s="1"/>
  <c r="D481" i="1"/>
  <c r="H481" i="1" s="1"/>
  <c r="D482" i="1"/>
  <c r="H482" i="1" s="1"/>
  <c r="D483" i="1"/>
  <c r="H483" i="1" s="1"/>
  <c r="D484" i="1"/>
  <c r="H484" i="1" s="1"/>
  <c r="D485" i="1"/>
  <c r="H485" i="1" s="1"/>
  <c r="D486" i="1"/>
  <c r="H486" i="1" s="1"/>
  <c r="D487" i="1"/>
  <c r="H487" i="1" s="1"/>
  <c r="D488" i="1"/>
  <c r="H488" i="1" s="1"/>
  <c r="D489" i="1"/>
  <c r="H489" i="1" s="1"/>
  <c r="D490" i="1"/>
  <c r="H490" i="1" s="1"/>
  <c r="D491" i="1"/>
  <c r="H491" i="1" s="1"/>
  <c r="D492" i="1"/>
  <c r="H492" i="1" s="1"/>
  <c r="D493" i="1"/>
  <c r="H493" i="1" s="1"/>
  <c r="D494" i="1"/>
  <c r="H494" i="1" s="1"/>
  <c r="D495" i="1"/>
  <c r="H495" i="1" s="1"/>
  <c r="D496" i="1"/>
  <c r="H496" i="1" s="1"/>
  <c r="D497" i="1"/>
  <c r="H497" i="1" s="1"/>
  <c r="D498" i="1"/>
  <c r="H498" i="1" s="1"/>
  <c r="D499" i="1"/>
  <c r="H499" i="1" s="1"/>
  <c r="D500" i="1"/>
  <c r="H500" i="1" s="1"/>
  <c r="D501" i="1"/>
  <c r="H501" i="1" s="1"/>
  <c r="D502" i="1"/>
  <c r="H502" i="1" s="1"/>
  <c r="D503" i="1"/>
  <c r="H503" i="1" s="1"/>
  <c r="D504" i="1"/>
  <c r="H504" i="1" s="1"/>
  <c r="D505" i="1"/>
  <c r="H505" i="1" s="1"/>
  <c r="D506" i="1"/>
  <c r="H506" i="1" s="1"/>
  <c r="D507" i="1"/>
  <c r="H507" i="1" s="1"/>
  <c r="D508" i="1"/>
  <c r="H508" i="1" s="1"/>
  <c r="D509" i="1"/>
  <c r="H509" i="1" s="1"/>
  <c r="D510" i="1"/>
  <c r="H510" i="1" s="1"/>
  <c r="D511" i="1"/>
  <c r="H511" i="1" s="1"/>
  <c r="D512" i="1"/>
  <c r="H512" i="1" s="1"/>
  <c r="D513" i="1"/>
  <c r="H513" i="1" s="1"/>
  <c r="D514" i="1"/>
  <c r="H514" i="1" s="1"/>
  <c r="D515" i="1"/>
  <c r="H515" i="1" s="1"/>
  <c r="D516" i="1"/>
  <c r="H516" i="1" s="1"/>
  <c r="D517" i="1"/>
  <c r="H517" i="1" s="1"/>
  <c r="D518" i="1"/>
  <c r="H518" i="1" s="1"/>
  <c r="D519" i="1"/>
  <c r="H519" i="1" s="1"/>
  <c r="D520" i="1"/>
  <c r="H520" i="1" s="1"/>
  <c r="D521" i="1"/>
  <c r="H521" i="1" s="1"/>
  <c r="D522" i="1"/>
  <c r="H522" i="1" s="1"/>
  <c r="D523" i="1"/>
  <c r="H523" i="1" s="1"/>
  <c r="D524" i="1"/>
  <c r="H524" i="1" s="1"/>
  <c r="D525" i="1"/>
  <c r="H525" i="1" s="1"/>
  <c r="D526" i="1"/>
  <c r="H526" i="1" s="1"/>
  <c r="D527" i="1"/>
  <c r="H527" i="1" s="1"/>
  <c r="D528" i="1"/>
  <c r="H528" i="1" s="1"/>
  <c r="D529" i="1"/>
  <c r="H529" i="1" s="1"/>
  <c r="D530" i="1"/>
  <c r="H530" i="1" s="1"/>
  <c r="D531" i="1"/>
  <c r="H531" i="1" s="1"/>
  <c r="D532" i="1"/>
  <c r="H532" i="1" s="1"/>
  <c r="D533" i="1"/>
  <c r="H533" i="1" s="1"/>
  <c r="D534" i="1"/>
  <c r="H534" i="1" s="1"/>
  <c r="D535" i="1"/>
  <c r="H535" i="1" s="1"/>
  <c r="D536" i="1"/>
  <c r="H536" i="1" s="1"/>
  <c r="D537" i="1"/>
  <c r="H537" i="1" s="1"/>
  <c r="D538" i="1"/>
  <c r="H538" i="1" s="1"/>
  <c r="D539" i="1"/>
  <c r="H539" i="1" s="1"/>
  <c r="D540" i="1"/>
  <c r="H540" i="1" s="1"/>
  <c r="D541" i="1"/>
  <c r="H541" i="1" s="1"/>
  <c r="D542" i="1"/>
  <c r="H542" i="1" s="1"/>
  <c r="D543" i="1"/>
  <c r="H543" i="1" s="1"/>
  <c r="D544" i="1"/>
  <c r="H544" i="1" s="1"/>
  <c r="D545" i="1"/>
  <c r="H545" i="1" s="1"/>
  <c r="D546" i="1"/>
  <c r="H546" i="1" s="1"/>
  <c r="D547" i="1"/>
  <c r="H547" i="1" s="1"/>
  <c r="D548" i="1"/>
  <c r="H548" i="1" s="1"/>
  <c r="D549" i="1"/>
  <c r="H549" i="1" s="1"/>
  <c r="D550" i="1"/>
  <c r="H550" i="1" s="1"/>
  <c r="D551" i="1"/>
  <c r="H551" i="1" s="1"/>
  <c r="D552" i="1"/>
  <c r="H552" i="1" s="1"/>
  <c r="D553" i="1"/>
  <c r="H553" i="1" s="1"/>
  <c r="D554" i="1"/>
  <c r="H554" i="1" s="1"/>
  <c r="D555" i="1"/>
  <c r="H555" i="1" s="1"/>
  <c r="D556" i="1"/>
  <c r="H556" i="1" s="1"/>
  <c r="D557" i="1"/>
  <c r="H557" i="1" s="1"/>
  <c r="D558" i="1"/>
  <c r="H558" i="1" s="1"/>
  <c r="D559" i="1"/>
  <c r="H559" i="1" s="1"/>
  <c r="D560" i="1"/>
  <c r="H560" i="1" s="1"/>
  <c r="D561" i="1"/>
  <c r="H561" i="1" s="1"/>
  <c r="D562" i="1"/>
  <c r="H562" i="1" s="1"/>
  <c r="D563" i="1"/>
  <c r="H563" i="1" s="1"/>
  <c r="D564" i="1"/>
  <c r="H564" i="1" s="1"/>
  <c r="D565" i="1"/>
  <c r="H565" i="1" s="1"/>
  <c r="D566" i="1"/>
  <c r="H566" i="1" s="1"/>
  <c r="D567" i="1"/>
  <c r="H567" i="1" s="1"/>
  <c r="D568" i="1"/>
  <c r="H568" i="1" s="1"/>
  <c r="D569" i="1"/>
  <c r="H569" i="1" s="1"/>
  <c r="D570" i="1"/>
  <c r="H570" i="1" s="1"/>
  <c r="D571" i="1"/>
  <c r="H571" i="1" s="1"/>
  <c r="D572" i="1"/>
  <c r="H572" i="1" s="1"/>
  <c r="D573" i="1"/>
  <c r="H573" i="1" s="1"/>
  <c r="D574" i="1"/>
  <c r="H574" i="1" s="1"/>
  <c r="D575" i="1"/>
  <c r="H575" i="1" s="1"/>
  <c r="D576" i="1"/>
  <c r="H576" i="1" s="1"/>
  <c r="D577" i="1"/>
  <c r="H577" i="1" s="1"/>
  <c r="D578" i="1"/>
  <c r="H578" i="1" s="1"/>
  <c r="D579" i="1"/>
  <c r="H579" i="1" s="1"/>
  <c r="D580" i="1"/>
  <c r="H580" i="1" s="1"/>
  <c r="D581" i="1"/>
  <c r="H581" i="1" s="1"/>
  <c r="D582" i="1"/>
  <c r="H582" i="1" s="1"/>
  <c r="D583" i="1"/>
  <c r="H583" i="1" s="1"/>
  <c r="D584" i="1"/>
  <c r="H584" i="1" s="1"/>
  <c r="D585" i="1"/>
  <c r="H585" i="1" s="1"/>
  <c r="D586" i="1"/>
  <c r="H586" i="1" s="1"/>
  <c r="D587" i="1"/>
  <c r="H587" i="1" s="1"/>
  <c r="D588" i="1"/>
  <c r="H588" i="1" s="1"/>
  <c r="D589" i="1"/>
  <c r="H589" i="1" s="1"/>
  <c r="D590" i="1"/>
  <c r="H590" i="1" s="1"/>
  <c r="D591" i="1"/>
  <c r="H591" i="1" s="1"/>
  <c r="D592" i="1"/>
  <c r="H592" i="1" s="1"/>
  <c r="D593" i="1"/>
  <c r="H593" i="1" s="1"/>
  <c r="D594" i="1"/>
  <c r="H594" i="1" s="1"/>
  <c r="D595" i="1"/>
  <c r="H595" i="1" s="1"/>
  <c r="D596" i="1"/>
  <c r="H596" i="1" s="1"/>
  <c r="D597" i="1"/>
  <c r="H597" i="1" s="1"/>
  <c r="D598" i="1"/>
  <c r="H598" i="1" s="1"/>
  <c r="D599" i="1"/>
  <c r="H599" i="1" s="1"/>
  <c r="D600" i="1"/>
  <c r="H600" i="1" s="1"/>
  <c r="D601" i="1"/>
  <c r="H601" i="1" s="1"/>
  <c r="D602" i="1"/>
  <c r="H602" i="1" s="1"/>
  <c r="D603" i="1"/>
  <c r="H603" i="1" s="1"/>
  <c r="D604" i="1"/>
  <c r="H604" i="1" s="1"/>
  <c r="D605" i="1"/>
  <c r="H605" i="1" s="1"/>
  <c r="D606" i="1"/>
  <c r="H606" i="1" s="1"/>
  <c r="D607" i="1"/>
  <c r="H607" i="1" s="1"/>
  <c r="D608" i="1"/>
  <c r="H608" i="1" s="1"/>
  <c r="D609" i="1"/>
  <c r="H609" i="1" s="1"/>
  <c r="D610" i="1"/>
  <c r="H610" i="1" s="1"/>
  <c r="D611" i="1"/>
  <c r="H611" i="1" s="1"/>
  <c r="D612" i="1"/>
  <c r="H612" i="1" s="1"/>
  <c r="D613" i="1"/>
  <c r="H613" i="1" s="1"/>
  <c r="D614" i="1"/>
  <c r="H614" i="1" s="1"/>
  <c r="D615" i="1"/>
  <c r="H615" i="1" s="1"/>
  <c r="D616" i="1"/>
  <c r="H616" i="1" s="1"/>
  <c r="D617" i="1"/>
  <c r="H617" i="1" s="1"/>
  <c r="D618" i="1"/>
  <c r="H618" i="1" s="1"/>
  <c r="D619" i="1"/>
  <c r="H619" i="1" s="1"/>
  <c r="D620" i="1"/>
  <c r="H620" i="1" s="1"/>
  <c r="D621" i="1"/>
  <c r="H621" i="1" s="1"/>
  <c r="D622" i="1"/>
  <c r="H622" i="1" s="1"/>
  <c r="D623" i="1"/>
  <c r="H623" i="1" s="1"/>
  <c r="D624" i="1"/>
  <c r="H624" i="1" s="1"/>
  <c r="D625" i="1"/>
  <c r="H625" i="1" s="1"/>
  <c r="D626" i="1"/>
  <c r="H626" i="1" s="1"/>
  <c r="D627" i="1"/>
  <c r="H627" i="1" s="1"/>
  <c r="D628" i="1"/>
  <c r="H628" i="1" s="1"/>
  <c r="D629" i="1"/>
  <c r="H629" i="1" s="1"/>
  <c r="D630" i="1"/>
  <c r="H630" i="1" s="1"/>
  <c r="D631" i="1"/>
  <c r="H631" i="1" s="1"/>
  <c r="D632" i="1"/>
  <c r="H632" i="1" s="1"/>
  <c r="D633" i="1"/>
  <c r="H633" i="1" s="1"/>
  <c r="D634" i="1"/>
  <c r="H634" i="1" s="1"/>
  <c r="D635" i="1"/>
  <c r="H635" i="1" s="1"/>
  <c r="D636" i="1"/>
  <c r="H636" i="1" s="1"/>
  <c r="D637" i="1"/>
  <c r="H637" i="1" s="1"/>
  <c r="D638" i="1"/>
  <c r="H638" i="1" s="1"/>
  <c r="D639" i="1"/>
  <c r="H639" i="1" s="1"/>
  <c r="D640" i="1"/>
  <c r="H640" i="1" s="1"/>
  <c r="D641" i="1"/>
  <c r="H641" i="1" s="1"/>
  <c r="D642" i="1"/>
  <c r="H642" i="1" s="1"/>
  <c r="D643" i="1"/>
  <c r="H643" i="1" s="1"/>
  <c r="D644" i="1"/>
  <c r="H644" i="1" s="1"/>
  <c r="D645" i="1"/>
  <c r="H645" i="1" s="1"/>
  <c r="D646" i="1"/>
  <c r="H646" i="1" s="1"/>
  <c r="D647" i="1"/>
  <c r="H647" i="1" s="1"/>
  <c r="D648" i="1"/>
  <c r="H648" i="1" s="1"/>
  <c r="D649" i="1"/>
  <c r="H649" i="1" s="1"/>
  <c r="D650" i="1"/>
  <c r="H650" i="1" s="1"/>
  <c r="D651" i="1"/>
  <c r="H651" i="1" s="1"/>
  <c r="D652" i="1"/>
  <c r="H652" i="1" s="1"/>
  <c r="D653" i="1"/>
  <c r="H653" i="1" s="1"/>
  <c r="D654" i="1"/>
  <c r="H654" i="1" s="1"/>
  <c r="D655" i="1"/>
  <c r="H655" i="1" s="1"/>
  <c r="D656" i="1"/>
  <c r="H656" i="1" s="1"/>
  <c r="D657" i="1"/>
  <c r="H657" i="1" s="1"/>
  <c r="D658" i="1"/>
  <c r="H658" i="1" s="1"/>
  <c r="D659" i="1"/>
  <c r="H659" i="1" s="1"/>
  <c r="D660" i="1"/>
  <c r="H660" i="1" s="1"/>
  <c r="D661" i="1"/>
  <c r="H661" i="1" s="1"/>
  <c r="D662" i="1"/>
  <c r="H662" i="1" s="1"/>
  <c r="D663" i="1"/>
  <c r="H663" i="1" s="1"/>
  <c r="D664" i="1"/>
  <c r="H664" i="1" s="1"/>
  <c r="D665" i="1"/>
  <c r="H665" i="1" s="1"/>
  <c r="D666" i="1"/>
  <c r="H666" i="1" s="1"/>
  <c r="D667" i="1"/>
  <c r="H667" i="1" s="1"/>
  <c r="D668" i="1"/>
  <c r="H668" i="1" s="1"/>
  <c r="D669" i="1"/>
  <c r="H669" i="1" s="1"/>
  <c r="D670" i="1"/>
  <c r="H670" i="1" s="1"/>
  <c r="D671" i="1"/>
  <c r="H671" i="1" s="1"/>
  <c r="D672" i="1"/>
  <c r="H672" i="1" s="1"/>
  <c r="D673" i="1"/>
  <c r="H673" i="1" s="1"/>
  <c r="D674" i="1"/>
  <c r="H674" i="1" s="1"/>
  <c r="D675" i="1"/>
  <c r="H675" i="1" s="1"/>
  <c r="D676" i="1"/>
  <c r="H676" i="1" s="1"/>
  <c r="D677" i="1"/>
  <c r="H677" i="1" s="1"/>
  <c r="D678" i="1"/>
  <c r="H678" i="1" s="1"/>
  <c r="D679" i="1"/>
  <c r="H679" i="1" s="1"/>
  <c r="D680" i="1"/>
  <c r="H680" i="1" s="1"/>
  <c r="D681" i="1"/>
  <c r="H681" i="1" s="1"/>
  <c r="D682" i="1"/>
  <c r="H682" i="1" s="1"/>
  <c r="D683" i="1"/>
  <c r="H683" i="1" s="1"/>
  <c r="D684" i="1"/>
  <c r="H684" i="1" s="1"/>
  <c r="D685" i="1"/>
  <c r="H685" i="1" s="1"/>
  <c r="D686" i="1"/>
  <c r="H686" i="1" s="1"/>
  <c r="D687" i="1"/>
  <c r="H687" i="1" s="1"/>
  <c r="D688" i="1"/>
  <c r="H688" i="1" s="1"/>
  <c r="I688" i="1" s="1"/>
  <c r="D689" i="1"/>
  <c r="H689" i="1" s="1"/>
  <c r="I689" i="1" s="1"/>
  <c r="D690" i="1"/>
  <c r="H690" i="1" s="1"/>
  <c r="D691" i="1"/>
  <c r="H691" i="1" s="1"/>
  <c r="D692" i="1"/>
  <c r="H692" i="1" s="1"/>
  <c r="D693" i="1"/>
  <c r="H693" i="1" s="1"/>
  <c r="D694" i="1"/>
  <c r="H694" i="1" s="1"/>
  <c r="D695" i="1"/>
  <c r="H695" i="1" s="1"/>
  <c r="D696" i="1"/>
  <c r="H696" i="1" s="1"/>
  <c r="I696" i="1" s="1"/>
  <c r="D697" i="1"/>
  <c r="H697" i="1" s="1"/>
  <c r="I697" i="1" s="1"/>
  <c r="D698" i="1"/>
  <c r="H698" i="1" s="1"/>
  <c r="D699" i="1"/>
  <c r="H699" i="1" s="1"/>
  <c r="D700" i="1"/>
  <c r="H700" i="1" s="1"/>
  <c r="D701" i="1"/>
  <c r="H701" i="1" s="1"/>
  <c r="D702" i="1"/>
  <c r="H702" i="1" s="1"/>
  <c r="D703" i="1"/>
  <c r="H703" i="1" s="1"/>
  <c r="D704" i="1"/>
  <c r="H704" i="1" s="1"/>
  <c r="I704" i="1" s="1"/>
  <c r="D705" i="1"/>
  <c r="H705" i="1" s="1"/>
  <c r="I705" i="1" s="1"/>
  <c r="D706" i="1"/>
  <c r="H706" i="1" s="1"/>
  <c r="D707" i="1"/>
  <c r="H707" i="1" s="1"/>
  <c r="D708" i="1"/>
  <c r="H708" i="1" s="1"/>
  <c r="D709" i="1"/>
  <c r="H709" i="1" s="1"/>
  <c r="D710" i="1"/>
  <c r="H710" i="1" s="1"/>
  <c r="D711" i="1"/>
  <c r="H711" i="1" s="1"/>
  <c r="D712" i="1"/>
  <c r="H712" i="1" s="1"/>
  <c r="I712" i="1" s="1"/>
  <c r="D713" i="1"/>
  <c r="H713" i="1" s="1"/>
  <c r="I713" i="1" s="1"/>
  <c r="D714" i="1"/>
  <c r="H714" i="1" s="1"/>
  <c r="D715" i="1"/>
  <c r="H715" i="1" s="1"/>
  <c r="D716" i="1"/>
  <c r="H716" i="1" s="1"/>
  <c r="D717" i="1"/>
  <c r="H717" i="1" s="1"/>
  <c r="D718" i="1"/>
  <c r="H718" i="1" s="1"/>
  <c r="D719" i="1"/>
  <c r="H719" i="1" s="1"/>
  <c r="D720" i="1"/>
  <c r="H720" i="1" s="1"/>
  <c r="I720" i="1" s="1"/>
  <c r="D721" i="1"/>
  <c r="H721" i="1" s="1"/>
  <c r="I721" i="1" s="1"/>
  <c r="D722" i="1"/>
  <c r="H722" i="1" s="1"/>
  <c r="D723" i="1"/>
  <c r="H723" i="1" s="1"/>
  <c r="D724" i="1"/>
  <c r="H724" i="1" s="1"/>
  <c r="D725" i="1"/>
  <c r="H725" i="1" s="1"/>
  <c r="D726" i="1"/>
  <c r="H726" i="1" s="1"/>
  <c r="D727" i="1"/>
  <c r="H727" i="1" s="1"/>
  <c r="D728" i="1"/>
  <c r="H728" i="1" s="1"/>
  <c r="I728" i="1" s="1"/>
  <c r="D729" i="1"/>
  <c r="H729" i="1" s="1"/>
  <c r="I729" i="1" s="1"/>
  <c r="D730" i="1"/>
  <c r="H730" i="1" s="1"/>
  <c r="D731" i="1"/>
  <c r="H731" i="1" s="1"/>
  <c r="I731" i="1" s="1"/>
  <c r="D732" i="1"/>
  <c r="H732" i="1" s="1"/>
  <c r="I732" i="1" s="1"/>
  <c r="D733" i="1"/>
  <c r="H733" i="1" s="1"/>
  <c r="I733" i="1" s="1"/>
  <c r="D734" i="1"/>
  <c r="H734" i="1" s="1"/>
  <c r="I734" i="1" s="1"/>
  <c r="D735" i="1"/>
  <c r="H735" i="1" s="1"/>
  <c r="I735" i="1" s="1"/>
  <c r="D736" i="1"/>
  <c r="H736" i="1" s="1"/>
  <c r="I736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H283" i="3" l="1"/>
  <c r="H371" i="3"/>
  <c r="H275" i="3"/>
  <c r="H19" i="3"/>
  <c r="H356" i="3"/>
  <c r="H1423" i="3"/>
  <c r="H1407" i="3"/>
  <c r="I1407" i="3" s="1"/>
  <c r="H1399" i="3"/>
  <c r="I1399" i="3" s="1"/>
  <c r="H1391" i="3"/>
  <c r="H1375" i="3"/>
  <c r="H1367" i="3"/>
  <c r="H1359" i="3"/>
  <c r="I1359" i="3" s="1"/>
  <c r="H1343" i="3"/>
  <c r="H1335" i="3"/>
  <c r="I1335" i="3" s="1"/>
  <c r="H1327" i="3"/>
  <c r="I1327" i="3" s="1"/>
  <c r="H1311" i="3"/>
  <c r="I1311" i="3" s="1"/>
  <c r="H1303" i="3"/>
  <c r="H1295" i="3"/>
  <c r="H1279" i="3"/>
  <c r="H1271" i="3"/>
  <c r="I1271" i="3" s="1"/>
  <c r="H1263" i="3"/>
  <c r="I1263" i="3" s="1"/>
  <c r="H1247" i="3"/>
  <c r="H1239" i="3"/>
  <c r="I1239" i="3" s="1"/>
  <c r="H1231" i="3"/>
  <c r="I1231" i="3" s="1"/>
  <c r="H1215" i="3"/>
  <c r="H1207" i="3"/>
  <c r="H1199" i="3"/>
  <c r="H1183" i="3"/>
  <c r="I1183" i="3" s="1"/>
  <c r="H1175" i="3"/>
  <c r="H1167" i="3"/>
  <c r="H1151" i="3"/>
  <c r="I1151" i="3" s="1"/>
  <c r="H1143" i="3"/>
  <c r="I1143" i="3" s="1"/>
  <c r="H1135" i="3"/>
  <c r="H1119" i="3"/>
  <c r="H1111" i="3"/>
  <c r="I1111" i="3" s="1"/>
  <c r="H1103" i="3"/>
  <c r="I1103" i="3" s="1"/>
  <c r="H1087" i="3"/>
  <c r="H1079" i="3"/>
  <c r="H1071" i="3"/>
  <c r="H1055" i="3"/>
  <c r="I1055" i="3" s="1"/>
  <c r="H1047" i="3"/>
  <c r="I1047" i="3" s="1"/>
  <c r="H1039" i="3"/>
  <c r="H1023" i="3"/>
  <c r="H1015" i="3"/>
  <c r="I1015" i="3" s="1"/>
  <c r="H1007" i="3"/>
  <c r="H991" i="3"/>
  <c r="H983" i="3"/>
  <c r="I983" i="3" s="1"/>
  <c r="H975" i="3"/>
  <c r="I975" i="3" s="1"/>
  <c r="H959" i="3"/>
  <c r="H943" i="3"/>
  <c r="H927" i="3"/>
  <c r="H911" i="3"/>
  <c r="I911" i="3" s="1"/>
  <c r="H895" i="3"/>
  <c r="H879" i="3"/>
  <c r="H863" i="3"/>
  <c r="I863" i="3" s="1"/>
  <c r="H847" i="3"/>
  <c r="I847" i="3" s="1"/>
  <c r="H831" i="3"/>
  <c r="H815" i="3"/>
  <c r="H799" i="3"/>
  <c r="H783" i="3"/>
  <c r="I783" i="3" s="1"/>
  <c r="H767" i="3"/>
  <c r="H751" i="3"/>
  <c r="H735" i="3"/>
  <c r="I735" i="3" s="1"/>
  <c r="H719" i="3"/>
  <c r="I719" i="3" s="1"/>
  <c r="H703" i="3"/>
  <c r="H687" i="3"/>
  <c r="H671" i="3"/>
  <c r="H655" i="3"/>
  <c r="I655" i="3" s="1"/>
  <c r="H639" i="3"/>
  <c r="H623" i="3"/>
  <c r="I623" i="3" s="1"/>
  <c r="H607" i="3"/>
  <c r="I607" i="3" s="1"/>
  <c r="H591" i="3"/>
  <c r="I591" i="3" s="1"/>
  <c r="H575" i="3"/>
  <c r="H559" i="3"/>
  <c r="I559" i="3" s="1"/>
  <c r="H543" i="3"/>
  <c r="H527" i="3"/>
  <c r="I527" i="3" s="1"/>
  <c r="H511" i="3"/>
  <c r="H495" i="3"/>
  <c r="H1422" i="3"/>
  <c r="I1422" i="3" s="1"/>
  <c r="H1414" i="3"/>
  <c r="I1414" i="3" s="1"/>
  <c r="H1406" i="3"/>
  <c r="H1398" i="3"/>
  <c r="H1390" i="3"/>
  <c r="I1390" i="3" s="1"/>
  <c r="H1382" i="3"/>
  <c r="H1374" i="3"/>
  <c r="H1366" i="3"/>
  <c r="H1358" i="3"/>
  <c r="I1358" i="3" s="1"/>
  <c r="H1350" i="3"/>
  <c r="I1350" i="3" s="1"/>
  <c r="H1342" i="3"/>
  <c r="H1334" i="3"/>
  <c r="H1326" i="3"/>
  <c r="I1326" i="3" s="1"/>
  <c r="H1318" i="3"/>
  <c r="H1310" i="3"/>
  <c r="I1310" i="3" s="1"/>
  <c r="H1302" i="3"/>
  <c r="I1302" i="3" s="1"/>
  <c r="H1294" i="3"/>
  <c r="I1294" i="3" s="1"/>
  <c r="H1286" i="3"/>
  <c r="I1286" i="3" s="1"/>
  <c r="H1278" i="3"/>
  <c r="H1270" i="3"/>
  <c r="H1262" i="3"/>
  <c r="I1262" i="3" s="1"/>
  <c r="H1254" i="3"/>
  <c r="H1246" i="3"/>
  <c r="H1238" i="3"/>
  <c r="I1238" i="3" s="1"/>
  <c r="H1230" i="3"/>
  <c r="I1230" i="3" s="1"/>
  <c r="H1222" i="3"/>
  <c r="I1222" i="3" s="1"/>
  <c r="H1214" i="3"/>
  <c r="H1206" i="3"/>
  <c r="I1206" i="3" s="1"/>
  <c r="H1198" i="3"/>
  <c r="I1198" i="3" s="1"/>
  <c r="H1190" i="3"/>
  <c r="H1182" i="3"/>
  <c r="I1182" i="3" s="1"/>
  <c r="H1174" i="3"/>
  <c r="I1174" i="3" s="1"/>
  <c r="H1166" i="3"/>
  <c r="I1166" i="3" s="1"/>
  <c r="H1158" i="3"/>
  <c r="I1158" i="3" s="1"/>
  <c r="H1150" i="3"/>
  <c r="H1142" i="3"/>
  <c r="H1134" i="3"/>
  <c r="I1134" i="3" s="1"/>
  <c r="H1126" i="3"/>
  <c r="H1118" i="3"/>
  <c r="I1118" i="3" s="1"/>
  <c r="H1110" i="3"/>
  <c r="I1110" i="3" s="1"/>
  <c r="H1102" i="3"/>
  <c r="I1102" i="3" s="1"/>
  <c r="H1094" i="3"/>
  <c r="I1094" i="3" s="1"/>
  <c r="H1086" i="3"/>
  <c r="H1078" i="3"/>
  <c r="H1070" i="3"/>
  <c r="I1070" i="3" s="1"/>
  <c r="H1046" i="3"/>
  <c r="H1038" i="3"/>
  <c r="I1038" i="3" s="1"/>
  <c r="H1030" i="3"/>
  <c r="I1030" i="3" s="1"/>
  <c r="H1022" i="3"/>
  <c r="I1022" i="3" s="1"/>
  <c r="H1014" i="3"/>
  <c r="I1014" i="3" s="1"/>
  <c r="H1006" i="3"/>
  <c r="H998" i="3"/>
  <c r="H990" i="3"/>
  <c r="I990" i="3" s="1"/>
  <c r="H982" i="3"/>
  <c r="H974" i="3"/>
  <c r="H966" i="3"/>
  <c r="I966" i="3" s="1"/>
  <c r="H958" i="3"/>
  <c r="I958" i="3" s="1"/>
  <c r="H950" i="3"/>
  <c r="I950" i="3" s="1"/>
  <c r="H942" i="3"/>
  <c r="H934" i="3"/>
  <c r="H926" i="3"/>
  <c r="I926" i="3" s="1"/>
  <c r="H918" i="3"/>
  <c r="H910" i="3"/>
  <c r="I910" i="3" s="1"/>
  <c r="H902" i="3"/>
  <c r="H894" i="3"/>
  <c r="I894" i="3" s="1"/>
  <c r="H886" i="3"/>
  <c r="I886" i="3" s="1"/>
  <c r="H878" i="3"/>
  <c r="H870" i="3"/>
  <c r="H862" i="3"/>
  <c r="I862" i="3" s="1"/>
  <c r="H854" i="3"/>
  <c r="H846" i="3"/>
  <c r="I846" i="3" s="1"/>
  <c r="H838" i="3"/>
  <c r="I838" i="3" s="1"/>
  <c r="H830" i="3"/>
  <c r="I830" i="3" s="1"/>
  <c r="H822" i="3"/>
  <c r="I822" i="3" s="1"/>
  <c r="H814" i="3"/>
  <c r="H806" i="3"/>
  <c r="H798" i="3"/>
  <c r="I798" i="3" s="1"/>
  <c r="H790" i="3"/>
  <c r="H782" i="3"/>
  <c r="I782" i="3" s="1"/>
  <c r="H774" i="3"/>
  <c r="I774" i="3" s="1"/>
  <c r="H766" i="3"/>
  <c r="I766" i="3" s="1"/>
  <c r="H758" i="3"/>
  <c r="I758" i="3" s="1"/>
  <c r="H750" i="3"/>
  <c r="H742" i="3"/>
  <c r="H734" i="3"/>
  <c r="I734" i="3" s="1"/>
  <c r="H726" i="3"/>
  <c r="H718" i="3"/>
  <c r="I718" i="3" s="1"/>
  <c r="H710" i="3"/>
  <c r="H702" i="3"/>
  <c r="I702" i="3" s="1"/>
  <c r="H694" i="3"/>
  <c r="I694" i="3" s="1"/>
  <c r="H686" i="3"/>
  <c r="H678" i="3"/>
  <c r="H670" i="3"/>
  <c r="I670" i="3" s="1"/>
  <c r="H662" i="3"/>
  <c r="H654" i="3"/>
  <c r="I654" i="3" s="1"/>
  <c r="H646" i="3"/>
  <c r="I646" i="3" s="1"/>
  <c r="H638" i="3"/>
  <c r="I638" i="3" s="1"/>
  <c r="H630" i="3"/>
  <c r="I630" i="3" s="1"/>
  <c r="H622" i="3"/>
  <c r="H614" i="3"/>
  <c r="H606" i="3"/>
  <c r="I606" i="3" s="1"/>
  <c r="H598" i="3"/>
  <c r="H590" i="3"/>
  <c r="I590" i="3" s="1"/>
  <c r="H582" i="3"/>
  <c r="I582" i="3" s="1"/>
  <c r="H574" i="3"/>
  <c r="I574" i="3" s="1"/>
  <c r="H566" i="3"/>
  <c r="I566" i="3" s="1"/>
  <c r="H558" i="3"/>
  <c r="H550" i="3"/>
  <c r="H542" i="3"/>
  <c r="I542" i="3" s="1"/>
  <c r="H534" i="3"/>
  <c r="H526" i="3"/>
  <c r="I526" i="3" s="1"/>
  <c r="H518" i="3"/>
  <c r="H510" i="3"/>
  <c r="I510" i="3" s="1"/>
  <c r="H502" i="3"/>
  <c r="I502" i="3" s="1"/>
  <c r="H494" i="3"/>
  <c r="H486" i="3"/>
  <c r="H422" i="3"/>
  <c r="I422" i="3" s="1"/>
  <c r="H398" i="3"/>
  <c r="H358" i="3"/>
  <c r="I358" i="3" s="1"/>
  <c r="H334" i="3"/>
  <c r="H294" i="3"/>
  <c r="I294" i="3" s="1"/>
  <c r="H270" i="3"/>
  <c r="I270" i="3" s="1"/>
  <c r="H230" i="3"/>
  <c r="H206" i="3"/>
  <c r="I206" i="3" s="1"/>
  <c r="H166" i="3"/>
  <c r="H142" i="3"/>
  <c r="I142" i="3" s="1"/>
  <c r="H102" i="3"/>
  <c r="I102" i="3" s="1"/>
  <c r="H78" i="3"/>
  <c r="H38" i="3"/>
  <c r="H14" i="3"/>
  <c r="I14" i="3" s="1"/>
  <c r="H1054" i="3"/>
  <c r="I1054" i="3" s="1"/>
  <c r="H485" i="3"/>
  <c r="H1062" i="3"/>
  <c r="H470" i="3"/>
  <c r="I470" i="3" s="1"/>
  <c r="H1417" i="3"/>
  <c r="I1417" i="3" s="1"/>
  <c r="H1401" i="3"/>
  <c r="I1401" i="3" s="1"/>
  <c r="H1385" i="3"/>
  <c r="I1385" i="3" s="1"/>
  <c r="H1369" i="3"/>
  <c r="I1369" i="3" s="1"/>
  <c r="H1353" i="3"/>
  <c r="I1353" i="3" s="1"/>
  <c r="H1337" i="3"/>
  <c r="I1337" i="3" s="1"/>
  <c r="H1321" i="3"/>
  <c r="I1321" i="3" s="1"/>
  <c r="H1305" i="3"/>
  <c r="I1305" i="3" s="1"/>
  <c r="H1289" i="3"/>
  <c r="I1289" i="3" s="1"/>
  <c r="H1273" i="3"/>
  <c r="I1273" i="3" s="1"/>
  <c r="H1257" i="3"/>
  <c r="I1257" i="3" s="1"/>
  <c r="H1241" i="3"/>
  <c r="I1241" i="3" s="1"/>
  <c r="H1225" i="3"/>
  <c r="I1225" i="3" s="1"/>
  <c r="H1209" i="3"/>
  <c r="I1209" i="3" s="1"/>
  <c r="H1193" i="3"/>
  <c r="I1193" i="3" s="1"/>
  <c r="H1177" i="3"/>
  <c r="I1177" i="3" s="1"/>
  <c r="H1161" i="3"/>
  <c r="I1161" i="3" s="1"/>
  <c r="H1145" i="3"/>
  <c r="I1145" i="3" s="1"/>
  <c r="H1129" i="3"/>
  <c r="I1129" i="3" s="1"/>
  <c r="H1113" i="3"/>
  <c r="I1113" i="3" s="1"/>
  <c r="H1097" i="3"/>
  <c r="I1097" i="3" s="1"/>
  <c r="H1081" i="3"/>
  <c r="I1081" i="3" s="1"/>
  <c r="H1065" i="3"/>
  <c r="I1065" i="3" s="1"/>
  <c r="H1049" i="3"/>
  <c r="I1049" i="3" s="1"/>
  <c r="H1033" i="3"/>
  <c r="I1033" i="3" s="1"/>
  <c r="H1017" i="3"/>
  <c r="I1017" i="3" s="1"/>
  <c r="H1001" i="3"/>
  <c r="I1001" i="3" s="1"/>
  <c r="H985" i="3"/>
  <c r="I985" i="3" s="1"/>
  <c r="H969" i="3"/>
  <c r="I969" i="3" s="1"/>
  <c r="H953" i="3"/>
  <c r="I953" i="3" s="1"/>
  <c r="H937" i="3"/>
  <c r="I937" i="3" s="1"/>
  <c r="H921" i="3"/>
  <c r="I921" i="3" s="1"/>
  <c r="H905" i="3"/>
  <c r="I905" i="3" s="1"/>
  <c r="H889" i="3"/>
  <c r="I889" i="3" s="1"/>
  <c r="H873" i="3"/>
  <c r="I873" i="3" s="1"/>
  <c r="H857" i="3"/>
  <c r="I857" i="3" s="1"/>
  <c r="H841" i="3"/>
  <c r="I841" i="3" s="1"/>
  <c r="H825" i="3"/>
  <c r="I825" i="3" s="1"/>
  <c r="H809" i="3"/>
  <c r="I809" i="3" s="1"/>
  <c r="H793" i="3"/>
  <c r="I793" i="3" s="1"/>
  <c r="H777" i="3"/>
  <c r="I777" i="3" s="1"/>
  <c r="H761" i="3"/>
  <c r="I761" i="3" s="1"/>
  <c r="H745" i="3"/>
  <c r="I745" i="3" s="1"/>
  <c r="H729" i="3"/>
  <c r="I729" i="3" s="1"/>
  <c r="H713" i="3"/>
  <c r="I713" i="3" s="1"/>
  <c r="H697" i="3"/>
  <c r="I697" i="3" s="1"/>
  <c r="H681" i="3"/>
  <c r="I681" i="3" s="1"/>
  <c r="H665" i="3"/>
  <c r="I665" i="3" s="1"/>
  <c r="H649" i="3"/>
  <c r="I649" i="3" s="1"/>
  <c r="H633" i="3"/>
  <c r="I633" i="3" s="1"/>
  <c r="H617" i="3"/>
  <c r="I617" i="3" s="1"/>
  <c r="H601" i="3"/>
  <c r="I601" i="3" s="1"/>
  <c r="H585" i="3"/>
  <c r="I585" i="3" s="1"/>
  <c r="H569" i="3"/>
  <c r="I569" i="3" s="1"/>
  <c r="H553" i="3"/>
  <c r="I553" i="3" s="1"/>
  <c r="H537" i="3"/>
  <c r="I537" i="3" s="1"/>
  <c r="H521" i="3"/>
  <c r="I521" i="3" s="1"/>
  <c r="H505" i="3"/>
  <c r="I505" i="3" s="1"/>
  <c r="H489" i="3"/>
  <c r="I489" i="3" s="1"/>
  <c r="H465" i="3"/>
  <c r="I465" i="3" s="1"/>
  <c r="H425" i="3"/>
  <c r="H409" i="3"/>
  <c r="H393" i="3"/>
  <c r="I393" i="3" s="1"/>
  <c r="H361" i="3"/>
  <c r="H345" i="3"/>
  <c r="I345" i="3" s="1"/>
  <c r="H321" i="3"/>
  <c r="H297" i="3"/>
  <c r="I297" i="3" s="1"/>
  <c r="I275" i="3"/>
  <c r="H281" i="3"/>
  <c r="H257" i="3"/>
  <c r="H233" i="3"/>
  <c r="H217" i="3"/>
  <c r="I217" i="3" s="1"/>
  <c r="H193" i="3"/>
  <c r="H169" i="3"/>
  <c r="H153" i="3"/>
  <c r="H129" i="3"/>
  <c r="I129" i="3" s="1"/>
  <c r="H105" i="3"/>
  <c r="H89" i="3"/>
  <c r="H65" i="3"/>
  <c r="I65" i="3" s="1"/>
  <c r="H49" i="3"/>
  <c r="I49" i="3" s="1"/>
  <c r="H33" i="3"/>
  <c r="I19" i="3"/>
  <c r="H25" i="3"/>
  <c r="H1415" i="3"/>
  <c r="I1415" i="3" s="1"/>
  <c r="H1351" i="3"/>
  <c r="I1351" i="3" s="1"/>
  <c r="H1287" i="3"/>
  <c r="H1223" i="3"/>
  <c r="I1223" i="3" s="1"/>
  <c r="H1159" i="3"/>
  <c r="I1159" i="3" s="1"/>
  <c r="H1095" i="3"/>
  <c r="I1095" i="3" s="1"/>
  <c r="H1031" i="3"/>
  <c r="H967" i="3"/>
  <c r="H903" i="3"/>
  <c r="I903" i="3" s="1"/>
  <c r="H839" i="3"/>
  <c r="I839" i="3" s="1"/>
  <c r="H775" i="3"/>
  <c r="H711" i="3"/>
  <c r="I711" i="3" s="1"/>
  <c r="H647" i="3"/>
  <c r="I647" i="3" s="1"/>
  <c r="H583" i="3"/>
  <c r="I583" i="3" s="1"/>
  <c r="H519" i="3"/>
  <c r="H252" i="3"/>
  <c r="H1424" i="3"/>
  <c r="I1424" i="3" s="1"/>
  <c r="H1416" i="3"/>
  <c r="I1416" i="3" s="1"/>
  <c r="H1408" i="3"/>
  <c r="I1408" i="3" s="1"/>
  <c r="H1400" i="3"/>
  <c r="I1400" i="3" s="1"/>
  <c r="H1392" i="3"/>
  <c r="I1392" i="3" s="1"/>
  <c r="H1384" i="3"/>
  <c r="I1384" i="3" s="1"/>
  <c r="H1376" i="3"/>
  <c r="I1376" i="3" s="1"/>
  <c r="H1368" i="3"/>
  <c r="I1368" i="3" s="1"/>
  <c r="H1360" i="3"/>
  <c r="I1360" i="3" s="1"/>
  <c r="H1352" i="3"/>
  <c r="I1352" i="3" s="1"/>
  <c r="H1344" i="3"/>
  <c r="I1344" i="3" s="1"/>
  <c r="H1336" i="3"/>
  <c r="I1336" i="3" s="1"/>
  <c r="H1328" i="3"/>
  <c r="I1328" i="3" s="1"/>
  <c r="H1320" i="3"/>
  <c r="I1320" i="3" s="1"/>
  <c r="H1312" i="3"/>
  <c r="I1312" i="3" s="1"/>
  <c r="H1304" i="3"/>
  <c r="I1304" i="3" s="1"/>
  <c r="H1296" i="3"/>
  <c r="I1296" i="3" s="1"/>
  <c r="H1288" i="3"/>
  <c r="I1288" i="3" s="1"/>
  <c r="H1280" i="3"/>
  <c r="I1280" i="3" s="1"/>
  <c r="H1272" i="3"/>
  <c r="I1272" i="3" s="1"/>
  <c r="H1264" i="3"/>
  <c r="I1264" i="3" s="1"/>
  <c r="H1256" i="3"/>
  <c r="I1256" i="3" s="1"/>
  <c r="H1248" i="3"/>
  <c r="I1248" i="3" s="1"/>
  <c r="H1240" i="3"/>
  <c r="I1240" i="3" s="1"/>
  <c r="H1232" i="3"/>
  <c r="I1232" i="3" s="1"/>
  <c r="H1224" i="3"/>
  <c r="I1224" i="3" s="1"/>
  <c r="H1216" i="3"/>
  <c r="I1216" i="3" s="1"/>
  <c r="H1208" i="3"/>
  <c r="I1208" i="3" s="1"/>
  <c r="H1200" i="3"/>
  <c r="I1200" i="3" s="1"/>
  <c r="H1192" i="3"/>
  <c r="I1192" i="3" s="1"/>
  <c r="H1184" i="3"/>
  <c r="I1184" i="3" s="1"/>
  <c r="H1176" i="3"/>
  <c r="I1176" i="3" s="1"/>
  <c r="H1168" i="3"/>
  <c r="I1168" i="3" s="1"/>
  <c r="H1160" i="3"/>
  <c r="I1160" i="3" s="1"/>
  <c r="H1152" i="3"/>
  <c r="I1152" i="3" s="1"/>
  <c r="H1144" i="3"/>
  <c r="I1144" i="3" s="1"/>
  <c r="H1136" i="3"/>
  <c r="I1136" i="3" s="1"/>
  <c r="H1128" i="3"/>
  <c r="I1128" i="3" s="1"/>
  <c r="H1120" i="3"/>
  <c r="I1120" i="3" s="1"/>
  <c r="H1112" i="3"/>
  <c r="I1112" i="3" s="1"/>
  <c r="H1104" i="3"/>
  <c r="I1104" i="3" s="1"/>
  <c r="H1096" i="3"/>
  <c r="I1096" i="3" s="1"/>
  <c r="H1088" i="3"/>
  <c r="I1088" i="3" s="1"/>
  <c r="H1080" i="3"/>
  <c r="I1080" i="3" s="1"/>
  <c r="H1072" i="3"/>
  <c r="I1072" i="3" s="1"/>
  <c r="H1064" i="3"/>
  <c r="I1064" i="3" s="1"/>
  <c r="H1056" i="3"/>
  <c r="I1056" i="3" s="1"/>
  <c r="H1048" i="3"/>
  <c r="I1048" i="3" s="1"/>
  <c r="H1040" i="3"/>
  <c r="I1040" i="3" s="1"/>
  <c r="H1032" i="3"/>
  <c r="I1032" i="3" s="1"/>
  <c r="H1024" i="3"/>
  <c r="I1024" i="3" s="1"/>
  <c r="H1016" i="3"/>
  <c r="I1016" i="3" s="1"/>
  <c r="H1008" i="3"/>
  <c r="I1008" i="3" s="1"/>
  <c r="H1000" i="3"/>
  <c r="I1000" i="3" s="1"/>
  <c r="H992" i="3"/>
  <c r="I992" i="3" s="1"/>
  <c r="H984" i="3"/>
  <c r="I984" i="3" s="1"/>
  <c r="H976" i="3"/>
  <c r="I976" i="3" s="1"/>
  <c r="H968" i="3"/>
  <c r="I968" i="3" s="1"/>
  <c r="H960" i="3"/>
  <c r="I960" i="3" s="1"/>
  <c r="H952" i="3"/>
  <c r="I952" i="3" s="1"/>
  <c r="H944" i="3"/>
  <c r="I944" i="3" s="1"/>
  <c r="H936" i="3"/>
  <c r="I936" i="3" s="1"/>
  <c r="H928" i="3"/>
  <c r="I928" i="3" s="1"/>
  <c r="H920" i="3"/>
  <c r="I920" i="3" s="1"/>
  <c r="H912" i="3"/>
  <c r="I912" i="3" s="1"/>
  <c r="H904" i="3"/>
  <c r="I904" i="3" s="1"/>
  <c r="H896" i="3"/>
  <c r="I896" i="3" s="1"/>
  <c r="H888" i="3"/>
  <c r="I888" i="3" s="1"/>
  <c r="H880" i="3"/>
  <c r="I880" i="3" s="1"/>
  <c r="H872" i="3"/>
  <c r="I872" i="3" s="1"/>
  <c r="H864" i="3"/>
  <c r="I864" i="3" s="1"/>
  <c r="H856" i="3"/>
  <c r="I856" i="3" s="1"/>
  <c r="H848" i="3"/>
  <c r="I848" i="3" s="1"/>
  <c r="H840" i="3"/>
  <c r="I840" i="3" s="1"/>
  <c r="H832" i="3"/>
  <c r="I832" i="3" s="1"/>
  <c r="H824" i="3"/>
  <c r="I824" i="3" s="1"/>
  <c r="H816" i="3"/>
  <c r="I816" i="3" s="1"/>
  <c r="H808" i="3"/>
  <c r="I808" i="3" s="1"/>
  <c r="H800" i="3"/>
  <c r="I800" i="3" s="1"/>
  <c r="H792" i="3"/>
  <c r="I792" i="3" s="1"/>
  <c r="H784" i="3"/>
  <c r="I784" i="3" s="1"/>
  <c r="H776" i="3"/>
  <c r="I776" i="3" s="1"/>
  <c r="H768" i="3"/>
  <c r="I768" i="3" s="1"/>
  <c r="H760" i="3"/>
  <c r="I760" i="3" s="1"/>
  <c r="H752" i="3"/>
  <c r="I752" i="3" s="1"/>
  <c r="H744" i="3"/>
  <c r="I744" i="3" s="1"/>
  <c r="H736" i="3"/>
  <c r="I736" i="3" s="1"/>
  <c r="H728" i="3"/>
  <c r="I728" i="3" s="1"/>
  <c r="H720" i="3"/>
  <c r="I720" i="3" s="1"/>
  <c r="H712" i="3"/>
  <c r="I712" i="3" s="1"/>
  <c r="H704" i="3"/>
  <c r="I704" i="3" s="1"/>
  <c r="H696" i="3"/>
  <c r="I696" i="3" s="1"/>
  <c r="H688" i="3"/>
  <c r="I688" i="3" s="1"/>
  <c r="H680" i="3"/>
  <c r="I680" i="3" s="1"/>
  <c r="H672" i="3"/>
  <c r="I672" i="3" s="1"/>
  <c r="H664" i="3"/>
  <c r="I664" i="3" s="1"/>
  <c r="H656" i="3"/>
  <c r="I656" i="3" s="1"/>
  <c r="H648" i="3"/>
  <c r="I648" i="3" s="1"/>
  <c r="H640" i="3"/>
  <c r="I640" i="3" s="1"/>
  <c r="H632" i="3"/>
  <c r="I632" i="3" s="1"/>
  <c r="H624" i="3"/>
  <c r="I624" i="3" s="1"/>
  <c r="H616" i="3"/>
  <c r="I616" i="3" s="1"/>
  <c r="H608" i="3"/>
  <c r="I608" i="3" s="1"/>
  <c r="H600" i="3"/>
  <c r="I600" i="3" s="1"/>
  <c r="H592" i="3"/>
  <c r="I592" i="3" s="1"/>
  <c r="H584" i="3"/>
  <c r="I584" i="3" s="1"/>
  <c r="H576" i="3"/>
  <c r="I576" i="3" s="1"/>
  <c r="H568" i="3"/>
  <c r="I568" i="3" s="1"/>
  <c r="H560" i="3"/>
  <c r="I560" i="3" s="1"/>
  <c r="H552" i="3"/>
  <c r="I552" i="3" s="1"/>
  <c r="H544" i="3"/>
  <c r="I544" i="3" s="1"/>
  <c r="H536" i="3"/>
  <c r="I536" i="3" s="1"/>
  <c r="H528" i="3"/>
  <c r="I528" i="3" s="1"/>
  <c r="H520" i="3"/>
  <c r="I520" i="3" s="1"/>
  <c r="H512" i="3"/>
  <c r="I512" i="3" s="1"/>
  <c r="H504" i="3"/>
  <c r="I504" i="3" s="1"/>
  <c r="H496" i="3"/>
  <c r="I496" i="3" s="1"/>
  <c r="H488" i="3"/>
  <c r="I488" i="3" s="1"/>
  <c r="H480" i="3"/>
  <c r="I480" i="3" s="1"/>
  <c r="H472" i="3"/>
  <c r="I472" i="3" s="1"/>
  <c r="H464" i="3"/>
  <c r="I464" i="3" s="1"/>
  <c r="H456" i="3"/>
  <c r="H448" i="3"/>
  <c r="I448" i="3" s="1"/>
  <c r="H420" i="3"/>
  <c r="H249" i="3"/>
  <c r="H164" i="3"/>
  <c r="H22" i="3"/>
  <c r="I22" i="3" s="1"/>
  <c r="H1425" i="3"/>
  <c r="I1425" i="3" s="1"/>
  <c r="H1409" i="3"/>
  <c r="I1409" i="3" s="1"/>
  <c r="H1393" i="3"/>
  <c r="I1393" i="3" s="1"/>
  <c r="H1377" i="3"/>
  <c r="H1361" i="3"/>
  <c r="I1361" i="3" s="1"/>
  <c r="H1345" i="3"/>
  <c r="I1345" i="3" s="1"/>
  <c r="H1329" i="3"/>
  <c r="I1329" i="3" s="1"/>
  <c r="H1313" i="3"/>
  <c r="H1297" i="3"/>
  <c r="I1297" i="3" s="1"/>
  <c r="H1281" i="3"/>
  <c r="I1281" i="3" s="1"/>
  <c r="H1265" i="3"/>
  <c r="I1265" i="3" s="1"/>
  <c r="H1249" i="3"/>
  <c r="I1249" i="3" s="1"/>
  <c r="H1233" i="3"/>
  <c r="I1233" i="3" s="1"/>
  <c r="H1217" i="3"/>
  <c r="I1217" i="3" s="1"/>
  <c r="H1201" i="3"/>
  <c r="I1201" i="3" s="1"/>
  <c r="H1185" i="3"/>
  <c r="H1169" i="3"/>
  <c r="I1169" i="3" s="1"/>
  <c r="H1153" i="3"/>
  <c r="I1153" i="3" s="1"/>
  <c r="H1137" i="3"/>
  <c r="I1137" i="3" s="1"/>
  <c r="H1121" i="3"/>
  <c r="I1121" i="3" s="1"/>
  <c r="H1105" i="3"/>
  <c r="I1105" i="3" s="1"/>
  <c r="H1089" i="3"/>
  <c r="I1089" i="3" s="1"/>
  <c r="H1073" i="3"/>
  <c r="I1073" i="3" s="1"/>
  <c r="H1057" i="3"/>
  <c r="H1041" i="3"/>
  <c r="I1041" i="3" s="1"/>
  <c r="H1025" i="3"/>
  <c r="I1025" i="3" s="1"/>
  <c r="H1009" i="3"/>
  <c r="I1009" i="3" s="1"/>
  <c r="H993" i="3"/>
  <c r="I993" i="3" s="1"/>
  <c r="H977" i="3"/>
  <c r="I977" i="3" s="1"/>
  <c r="H961" i="3"/>
  <c r="I961" i="3" s="1"/>
  <c r="H945" i="3"/>
  <c r="I945" i="3" s="1"/>
  <c r="H929" i="3"/>
  <c r="I929" i="3" s="1"/>
  <c r="H913" i="3"/>
  <c r="I913" i="3" s="1"/>
  <c r="H897" i="3"/>
  <c r="I897" i="3" s="1"/>
  <c r="H881" i="3"/>
  <c r="I881" i="3" s="1"/>
  <c r="H865" i="3"/>
  <c r="I865" i="3" s="1"/>
  <c r="H849" i="3"/>
  <c r="H833" i="3"/>
  <c r="I833" i="3" s="1"/>
  <c r="H817" i="3"/>
  <c r="I817" i="3" s="1"/>
  <c r="H801" i="3"/>
  <c r="I801" i="3" s="1"/>
  <c r="H785" i="3"/>
  <c r="H769" i="3"/>
  <c r="I769" i="3" s="1"/>
  <c r="H753" i="3"/>
  <c r="I753" i="3" s="1"/>
  <c r="H737" i="3"/>
  <c r="I737" i="3" s="1"/>
  <c r="H721" i="3"/>
  <c r="I721" i="3" s="1"/>
  <c r="H705" i="3"/>
  <c r="I705" i="3" s="1"/>
  <c r="H689" i="3"/>
  <c r="I689" i="3" s="1"/>
  <c r="H673" i="3"/>
  <c r="I673" i="3" s="1"/>
  <c r="H657" i="3"/>
  <c r="I657" i="3" s="1"/>
  <c r="H641" i="3"/>
  <c r="I641" i="3" s="1"/>
  <c r="H625" i="3"/>
  <c r="I625" i="3" s="1"/>
  <c r="H609" i="3"/>
  <c r="I609" i="3" s="1"/>
  <c r="H593" i="3"/>
  <c r="H577" i="3"/>
  <c r="I577" i="3" s="1"/>
  <c r="H561" i="3"/>
  <c r="I561" i="3" s="1"/>
  <c r="H545" i="3"/>
  <c r="H529" i="3"/>
  <c r="I529" i="3" s="1"/>
  <c r="H513" i="3"/>
  <c r="I513" i="3" s="1"/>
  <c r="H497" i="3"/>
  <c r="I497" i="3" s="1"/>
  <c r="H481" i="3"/>
  <c r="I481" i="3" s="1"/>
  <c r="H449" i="3"/>
  <c r="I449" i="3" s="1"/>
  <c r="H433" i="3"/>
  <c r="H417" i="3"/>
  <c r="I417" i="3" s="1"/>
  <c r="H385" i="3"/>
  <c r="I385" i="3" s="1"/>
  <c r="H369" i="3"/>
  <c r="I369" i="3" s="1"/>
  <c r="H353" i="3"/>
  <c r="I353" i="3" s="1"/>
  <c r="H329" i="3"/>
  <c r="I329" i="3" s="1"/>
  <c r="H305" i="3"/>
  <c r="I283" i="3"/>
  <c r="H289" i="3"/>
  <c r="H265" i="3"/>
  <c r="H241" i="3"/>
  <c r="I241" i="3" s="1"/>
  <c r="H225" i="3"/>
  <c r="I225" i="3" s="1"/>
  <c r="H201" i="3"/>
  <c r="I201" i="3" s="1"/>
  <c r="H177" i="3"/>
  <c r="H161" i="3"/>
  <c r="I161" i="3" s="1"/>
  <c r="H137" i="3"/>
  <c r="H113" i="3"/>
  <c r="I113" i="3" s="1"/>
  <c r="H97" i="3"/>
  <c r="I97" i="3" s="1"/>
  <c r="H73" i="3"/>
  <c r="I73" i="3" s="1"/>
  <c r="H9" i="3"/>
  <c r="I9" i="3" s="1"/>
  <c r="I1377" i="3"/>
  <c r="H1383" i="3"/>
  <c r="I1383" i="3" s="1"/>
  <c r="I1313" i="3"/>
  <c r="H1319" i="3"/>
  <c r="I1319" i="3" s="1"/>
  <c r="H1255" i="3"/>
  <c r="I1255" i="3" s="1"/>
  <c r="I1185" i="3"/>
  <c r="H1191" i="3"/>
  <c r="I1191" i="3" s="1"/>
  <c r="H1127" i="3"/>
  <c r="I1127" i="3" s="1"/>
  <c r="I1057" i="3"/>
  <c r="H1063" i="3"/>
  <c r="I1063" i="3" s="1"/>
  <c r="H999" i="3"/>
  <c r="I999" i="3" s="1"/>
  <c r="H935" i="3"/>
  <c r="I935" i="3" s="1"/>
  <c r="H871" i="3"/>
  <c r="I871" i="3" s="1"/>
  <c r="H807" i="3"/>
  <c r="I807" i="3" s="1"/>
  <c r="H743" i="3"/>
  <c r="I743" i="3" s="1"/>
  <c r="H679" i="3"/>
  <c r="I679" i="3" s="1"/>
  <c r="H615" i="3"/>
  <c r="I545" i="3"/>
  <c r="H551" i="3"/>
  <c r="H337" i="3"/>
  <c r="I337" i="3" s="1"/>
  <c r="H81" i="3"/>
  <c r="H487" i="3"/>
  <c r="I487" i="3" s="1"/>
  <c r="H479" i="3"/>
  <c r="I479" i="3" s="1"/>
  <c r="H471" i="3"/>
  <c r="I471" i="3" s="1"/>
  <c r="H463" i="3"/>
  <c r="H455" i="3"/>
  <c r="I455" i="3" s="1"/>
  <c r="H447" i="3"/>
  <c r="I433" i="3"/>
  <c r="H439" i="3"/>
  <c r="I439" i="3" s="1"/>
  <c r="I425" i="3"/>
  <c r="H431" i="3"/>
  <c r="I431" i="3" s="1"/>
  <c r="H423" i="3"/>
  <c r="I423" i="3" s="1"/>
  <c r="I409" i="3"/>
  <c r="H415" i="3"/>
  <c r="I415" i="3" s="1"/>
  <c r="H407" i="3"/>
  <c r="I407" i="3" s="1"/>
  <c r="H399" i="3"/>
  <c r="I399" i="3" s="1"/>
  <c r="H391" i="3"/>
  <c r="H383" i="3"/>
  <c r="I383" i="3" s="1"/>
  <c r="H375" i="3"/>
  <c r="I375" i="3" s="1"/>
  <c r="I361" i="3"/>
  <c r="H367" i="3"/>
  <c r="H359" i="3"/>
  <c r="H351" i="3"/>
  <c r="H343" i="3"/>
  <c r="I343" i="3" s="1"/>
  <c r="H476" i="3"/>
  <c r="I476" i="3" s="1"/>
  <c r="H401" i="3"/>
  <c r="I401" i="3" s="1"/>
  <c r="H316" i="3"/>
  <c r="H145" i="3"/>
  <c r="I145" i="3" s="1"/>
  <c r="H60" i="3"/>
  <c r="H41" i="3"/>
  <c r="H478" i="3"/>
  <c r="H446" i="3"/>
  <c r="I446" i="3" s="1"/>
  <c r="H414" i="3"/>
  <c r="I414" i="3" s="1"/>
  <c r="H390" i="3"/>
  <c r="I390" i="3" s="1"/>
  <c r="H326" i="3"/>
  <c r="H286" i="3"/>
  <c r="I286" i="3" s="1"/>
  <c r="H246" i="3"/>
  <c r="I246" i="3" s="1"/>
  <c r="H198" i="3"/>
  <c r="H158" i="3"/>
  <c r="I158" i="3" s="1"/>
  <c r="H126" i="3"/>
  <c r="I126" i="3" s="1"/>
  <c r="H70" i="3"/>
  <c r="H46" i="3"/>
  <c r="I46" i="3" s="1"/>
  <c r="H473" i="3"/>
  <c r="I473" i="3" s="1"/>
  <c r="H228" i="3"/>
  <c r="H1421" i="3"/>
  <c r="H1405" i="3"/>
  <c r="I1405" i="3" s="1"/>
  <c r="H1389" i="3"/>
  <c r="I1367" i="3"/>
  <c r="H1373" i="3"/>
  <c r="I1373" i="3" s="1"/>
  <c r="H1357" i="3"/>
  <c r="H1341" i="3"/>
  <c r="I1341" i="3" s="1"/>
  <c r="H1325" i="3"/>
  <c r="I1303" i="3"/>
  <c r="H1309" i="3"/>
  <c r="I1309" i="3" s="1"/>
  <c r="I1287" i="3"/>
  <c r="H1293" i="3"/>
  <c r="H1277" i="3"/>
  <c r="I1277" i="3" s="1"/>
  <c r="I1247" i="3"/>
  <c r="H1253" i="3"/>
  <c r="I1253" i="3" s="1"/>
  <c r="H1237" i="3"/>
  <c r="I1215" i="3"/>
  <c r="H1221" i="3"/>
  <c r="I1221" i="3" s="1"/>
  <c r="I1199" i="3"/>
  <c r="H1205" i="3"/>
  <c r="H1189" i="3"/>
  <c r="I1189" i="3" s="1"/>
  <c r="I1167" i="3"/>
  <c r="H1173" i="3"/>
  <c r="I1173" i="3" s="1"/>
  <c r="H1157" i="3"/>
  <c r="I1157" i="3" s="1"/>
  <c r="I1135" i="3"/>
  <c r="H1141" i="3"/>
  <c r="I1141" i="3" s="1"/>
  <c r="H1117" i="3"/>
  <c r="H1101" i="3"/>
  <c r="I1101" i="3" s="1"/>
  <c r="I1079" i="3"/>
  <c r="H1085" i="3"/>
  <c r="H1069" i="3"/>
  <c r="I1069" i="3" s="1"/>
  <c r="H1053" i="3"/>
  <c r="I1053" i="3" s="1"/>
  <c r="I1031" i="3"/>
  <c r="H1037" i="3"/>
  <c r="I1037" i="3" s="1"/>
  <c r="I1023" i="3"/>
  <c r="H1029" i="3"/>
  <c r="H1021" i="3"/>
  <c r="I1021" i="3" s="1"/>
  <c r="I1007" i="3"/>
  <c r="H1013" i="3"/>
  <c r="H1005" i="3"/>
  <c r="I1005" i="3" s="1"/>
  <c r="I991" i="3"/>
  <c r="H997" i="3"/>
  <c r="I997" i="3" s="1"/>
  <c r="H989" i="3"/>
  <c r="H981" i="3"/>
  <c r="I967" i="3"/>
  <c r="H973" i="3"/>
  <c r="I973" i="3" s="1"/>
  <c r="I959" i="3"/>
  <c r="H965" i="3"/>
  <c r="I965" i="3" s="1"/>
  <c r="H957" i="3"/>
  <c r="I943" i="3"/>
  <c r="H949" i="3"/>
  <c r="H941" i="3"/>
  <c r="I941" i="3" s="1"/>
  <c r="I927" i="3"/>
  <c r="H933" i="3"/>
  <c r="I933" i="3" s="1"/>
  <c r="H925" i="3"/>
  <c r="I925" i="3" s="1"/>
  <c r="H917" i="3"/>
  <c r="H909" i="3"/>
  <c r="I909" i="3" s="1"/>
  <c r="I895" i="3"/>
  <c r="H901" i="3"/>
  <c r="H893" i="3"/>
  <c r="I879" i="3"/>
  <c r="H885" i="3"/>
  <c r="I885" i="3" s="1"/>
  <c r="H877" i="3"/>
  <c r="I877" i="3" s="1"/>
  <c r="H869" i="3"/>
  <c r="H853" i="3"/>
  <c r="H845" i="3"/>
  <c r="I845" i="3" s="1"/>
  <c r="I831" i="3"/>
  <c r="H837" i="3"/>
  <c r="I837" i="3" s="1"/>
  <c r="H829" i="3"/>
  <c r="I829" i="3" s="1"/>
  <c r="I815" i="3"/>
  <c r="H821" i="3"/>
  <c r="I821" i="3" s="1"/>
  <c r="H813" i="3"/>
  <c r="I813" i="3" s="1"/>
  <c r="I799" i="3"/>
  <c r="H805" i="3"/>
  <c r="I805" i="3" s="1"/>
  <c r="H797" i="3"/>
  <c r="H789" i="3"/>
  <c r="I775" i="3"/>
  <c r="H781" i="3"/>
  <c r="I781" i="3" s="1"/>
  <c r="I767" i="3"/>
  <c r="H773" i="3"/>
  <c r="I773" i="3" s="1"/>
  <c r="H765" i="3"/>
  <c r="I751" i="3"/>
  <c r="H757" i="3"/>
  <c r="H749" i="3"/>
  <c r="H741" i="3"/>
  <c r="I741" i="3" s="1"/>
  <c r="H733" i="3"/>
  <c r="I733" i="3" s="1"/>
  <c r="H725" i="3"/>
  <c r="I725" i="3" s="1"/>
  <c r="H717" i="3"/>
  <c r="I703" i="3"/>
  <c r="H709" i="3"/>
  <c r="I709" i="3" s="1"/>
  <c r="H701" i="3"/>
  <c r="I701" i="3" s="1"/>
  <c r="I687" i="3"/>
  <c r="H693" i="3"/>
  <c r="I693" i="3" s="1"/>
  <c r="H685" i="3"/>
  <c r="I685" i="3" s="1"/>
  <c r="I671" i="3"/>
  <c r="H677" i="3"/>
  <c r="I677" i="3" s="1"/>
  <c r="H669" i="3"/>
  <c r="I669" i="3" s="1"/>
  <c r="H661" i="3"/>
  <c r="I661" i="3" s="1"/>
  <c r="H653" i="3"/>
  <c r="I639" i="3"/>
  <c r="H645" i="3"/>
  <c r="I645" i="3" s="1"/>
  <c r="H637" i="3"/>
  <c r="I637" i="3" s="1"/>
  <c r="H629" i="3"/>
  <c r="I629" i="3" s="1"/>
  <c r="I615" i="3"/>
  <c r="H621" i="3"/>
  <c r="I621" i="3" s="1"/>
  <c r="H613" i="3"/>
  <c r="I613" i="3" s="1"/>
  <c r="H605" i="3"/>
  <c r="I605" i="3" s="1"/>
  <c r="H597" i="3"/>
  <c r="I597" i="3" s="1"/>
  <c r="H589" i="3"/>
  <c r="I589" i="3" s="1"/>
  <c r="I575" i="3"/>
  <c r="H581" i="3"/>
  <c r="I581" i="3" s="1"/>
  <c r="H573" i="3"/>
  <c r="H565" i="3"/>
  <c r="I565" i="3" s="1"/>
  <c r="I551" i="3"/>
  <c r="H557" i="3"/>
  <c r="I543" i="3"/>
  <c r="H549" i="3"/>
  <c r="I549" i="3" s="1"/>
  <c r="H541" i="3"/>
  <c r="I541" i="3" s="1"/>
  <c r="H533" i="3"/>
  <c r="I519" i="3"/>
  <c r="H525" i="3"/>
  <c r="I525" i="3" s="1"/>
  <c r="I511" i="3"/>
  <c r="H517" i="3"/>
  <c r="I517" i="3" s="1"/>
  <c r="H509" i="3"/>
  <c r="I509" i="3" s="1"/>
  <c r="I495" i="3"/>
  <c r="H501" i="3"/>
  <c r="I501" i="3" s="1"/>
  <c r="H493" i="3"/>
  <c r="H477" i="3"/>
  <c r="I477" i="3" s="1"/>
  <c r="I463" i="3"/>
  <c r="H469" i="3"/>
  <c r="H461" i="3"/>
  <c r="I461" i="3" s="1"/>
  <c r="I447" i="3"/>
  <c r="H453" i="3"/>
  <c r="I453" i="3" s="1"/>
  <c r="H445" i="3"/>
  <c r="I445" i="3" s="1"/>
  <c r="H437" i="3"/>
  <c r="H429" i="3"/>
  <c r="I429" i="3" s="1"/>
  <c r="H421" i="3"/>
  <c r="H413" i="3"/>
  <c r="I413" i="3" s="1"/>
  <c r="H405" i="3"/>
  <c r="I405" i="3" s="1"/>
  <c r="I391" i="3"/>
  <c r="H397" i="3"/>
  <c r="I397" i="3" s="1"/>
  <c r="H389" i="3"/>
  <c r="I389" i="3" s="1"/>
  <c r="H381" i="3"/>
  <c r="I381" i="3" s="1"/>
  <c r="I367" i="3"/>
  <c r="H373" i="3"/>
  <c r="I373" i="3" s="1"/>
  <c r="I359" i="3"/>
  <c r="H365" i="3"/>
  <c r="I351" i="3"/>
  <c r="H357" i="3"/>
  <c r="H349" i="3"/>
  <c r="I349" i="3" s="1"/>
  <c r="H341" i="3"/>
  <c r="I341" i="3" s="1"/>
  <c r="H333" i="3"/>
  <c r="I333" i="3" s="1"/>
  <c r="H325" i="3"/>
  <c r="H317" i="3"/>
  <c r="I317" i="3" s="1"/>
  <c r="H309" i="3"/>
  <c r="H301" i="3"/>
  <c r="I301" i="3" s="1"/>
  <c r="H293" i="3"/>
  <c r="H285" i="3"/>
  <c r="I285" i="3" s="1"/>
  <c r="H277" i="3"/>
  <c r="H269" i="3"/>
  <c r="I269" i="3" s="1"/>
  <c r="H261" i="3"/>
  <c r="I261" i="3" s="1"/>
  <c r="H253" i="3"/>
  <c r="I253" i="3" s="1"/>
  <c r="H245" i="3"/>
  <c r="H237" i="3"/>
  <c r="I237" i="3" s="1"/>
  <c r="H229" i="3"/>
  <c r="H221" i="3"/>
  <c r="I221" i="3" s="1"/>
  <c r="H213" i="3"/>
  <c r="H205" i="3"/>
  <c r="H197" i="3"/>
  <c r="I197" i="3" s="1"/>
  <c r="H189" i="3"/>
  <c r="I189" i="3" s="1"/>
  <c r="H181" i="3"/>
  <c r="H173" i="3"/>
  <c r="I173" i="3" s="1"/>
  <c r="H165" i="3"/>
  <c r="H157" i="3"/>
  <c r="I157" i="3" s="1"/>
  <c r="H149" i="3"/>
  <c r="I149" i="3" s="1"/>
  <c r="H141" i="3"/>
  <c r="I141" i="3" s="1"/>
  <c r="H133" i="3"/>
  <c r="I133" i="3" s="1"/>
  <c r="H125" i="3"/>
  <c r="I125" i="3" s="1"/>
  <c r="H117" i="3"/>
  <c r="H109" i="3"/>
  <c r="H101" i="3"/>
  <c r="H93" i="3"/>
  <c r="I93" i="3" s="1"/>
  <c r="H85" i="3"/>
  <c r="I85" i="3" s="1"/>
  <c r="H77" i="3"/>
  <c r="I77" i="3" s="1"/>
  <c r="H69" i="3"/>
  <c r="H61" i="3"/>
  <c r="I61" i="3" s="1"/>
  <c r="H53" i="3"/>
  <c r="H45" i="3"/>
  <c r="H37" i="3"/>
  <c r="H29" i="3"/>
  <c r="I29" i="3" s="1"/>
  <c r="H21" i="3"/>
  <c r="I21" i="3" s="1"/>
  <c r="H13" i="3"/>
  <c r="I13" i="3" s="1"/>
  <c r="H951" i="3"/>
  <c r="I951" i="3" s="1"/>
  <c r="H919" i="3"/>
  <c r="I919" i="3" s="1"/>
  <c r="H887" i="3"/>
  <c r="I887" i="3" s="1"/>
  <c r="I849" i="3"/>
  <c r="H855" i="3"/>
  <c r="H823" i="3"/>
  <c r="I823" i="3" s="1"/>
  <c r="I785" i="3"/>
  <c r="H791" i="3"/>
  <c r="I791" i="3" s="1"/>
  <c r="H727" i="3"/>
  <c r="I727" i="3" s="1"/>
  <c r="H695" i="3"/>
  <c r="I695" i="3" s="1"/>
  <c r="H663" i="3"/>
  <c r="I663" i="3" s="1"/>
  <c r="H631" i="3"/>
  <c r="I631" i="3" s="1"/>
  <c r="I593" i="3"/>
  <c r="H599" i="3"/>
  <c r="I599" i="3" s="1"/>
  <c r="H567" i="3"/>
  <c r="I567" i="3" s="1"/>
  <c r="H535" i="3"/>
  <c r="I535" i="3" s="1"/>
  <c r="H503" i="3"/>
  <c r="I503" i="3" s="1"/>
  <c r="H460" i="3"/>
  <c r="I460" i="3" s="1"/>
  <c r="H380" i="3"/>
  <c r="H209" i="3"/>
  <c r="I209" i="3" s="1"/>
  <c r="H124" i="3"/>
  <c r="I124" i="3" s="1"/>
  <c r="H100" i="3"/>
  <c r="I100" i="3" s="1"/>
  <c r="H475" i="3"/>
  <c r="I475" i="3" s="1"/>
  <c r="H438" i="3"/>
  <c r="I438" i="3" s="1"/>
  <c r="H406" i="3"/>
  <c r="H374" i="3"/>
  <c r="I374" i="3" s="1"/>
  <c r="H342" i="3"/>
  <c r="H310" i="3"/>
  <c r="I310" i="3" s="1"/>
  <c r="H254" i="3"/>
  <c r="I254" i="3" s="1"/>
  <c r="H222" i="3"/>
  <c r="I222" i="3" s="1"/>
  <c r="H190" i="3"/>
  <c r="H150" i="3"/>
  <c r="H118" i="3"/>
  <c r="I118" i="3" s="1"/>
  <c r="H86" i="3"/>
  <c r="I86" i="3" s="1"/>
  <c r="H54" i="3"/>
  <c r="I54" i="3" s="1"/>
  <c r="H313" i="3"/>
  <c r="I313" i="3" s="1"/>
  <c r="H43" i="3"/>
  <c r="I43" i="3" s="1"/>
  <c r="I1423" i="3"/>
  <c r="H1413" i="3"/>
  <c r="I1413" i="3" s="1"/>
  <c r="I1391" i="3"/>
  <c r="H1397" i="3"/>
  <c r="I1375" i="3"/>
  <c r="H1381" i="3"/>
  <c r="I1381" i="3" s="1"/>
  <c r="H1365" i="3"/>
  <c r="I1365" i="3" s="1"/>
  <c r="I1343" i="3"/>
  <c r="H1349" i="3"/>
  <c r="I1349" i="3" s="1"/>
  <c r="H1333" i="3"/>
  <c r="H1317" i="3"/>
  <c r="I1295" i="3"/>
  <c r="H1301" i="3"/>
  <c r="I1301" i="3" s="1"/>
  <c r="I1279" i="3"/>
  <c r="H1285" i="3"/>
  <c r="I1285" i="3" s="1"/>
  <c r="H1269" i="3"/>
  <c r="H1261" i="3"/>
  <c r="I1261" i="3" s="1"/>
  <c r="H1245" i="3"/>
  <c r="H1229" i="3"/>
  <c r="I1229" i="3" s="1"/>
  <c r="I1207" i="3"/>
  <c r="H1213" i="3"/>
  <c r="I1213" i="3" s="1"/>
  <c r="H1197" i="3"/>
  <c r="I1175" i="3"/>
  <c r="H1181" i="3"/>
  <c r="H1165" i="3"/>
  <c r="I1165" i="3" s="1"/>
  <c r="H1149" i="3"/>
  <c r="H1133" i="3"/>
  <c r="H1109" i="3"/>
  <c r="I1109" i="3" s="1"/>
  <c r="I1087" i="3"/>
  <c r="H1093" i="3"/>
  <c r="I1093" i="3" s="1"/>
  <c r="I1071" i="3"/>
  <c r="H1077" i="3"/>
  <c r="I1077" i="3" s="1"/>
  <c r="H1061" i="3"/>
  <c r="I855" i="3"/>
  <c r="H861" i="3"/>
  <c r="H1428" i="3"/>
  <c r="H1420" i="3"/>
  <c r="I1420" i="3" s="1"/>
  <c r="I1406" i="3"/>
  <c r="H1412" i="3"/>
  <c r="I1412" i="3" s="1"/>
  <c r="H1404" i="3"/>
  <c r="I1404" i="3" s="1"/>
  <c r="I1398" i="3"/>
  <c r="H1396" i="3"/>
  <c r="H1388" i="3"/>
  <c r="I1388" i="3" s="1"/>
  <c r="I1382" i="3"/>
  <c r="I1374" i="3"/>
  <c r="H1380" i="3"/>
  <c r="I1380" i="3" s="1"/>
  <c r="H1372" i="3"/>
  <c r="I1372" i="3" s="1"/>
  <c r="I1366" i="3"/>
  <c r="H1364" i="3"/>
  <c r="H1356" i="3"/>
  <c r="I1356" i="3" s="1"/>
  <c r="I1342" i="3"/>
  <c r="H1348" i="3"/>
  <c r="I1348" i="3" s="1"/>
  <c r="H1340" i="3"/>
  <c r="I1334" i="3"/>
  <c r="H1332" i="3"/>
  <c r="I1332" i="3" s="1"/>
  <c r="H1324" i="3"/>
  <c r="I1324" i="3" s="1"/>
  <c r="I1318" i="3"/>
  <c r="H1316" i="3"/>
  <c r="H1308" i="3"/>
  <c r="I1308" i="3" s="1"/>
  <c r="H1300" i="3"/>
  <c r="I1300" i="3" s="1"/>
  <c r="H1292" i="3"/>
  <c r="I1292" i="3" s="1"/>
  <c r="I1278" i="3"/>
  <c r="H1284" i="3"/>
  <c r="I1270" i="3"/>
  <c r="H1276" i="3"/>
  <c r="H1268" i="3"/>
  <c r="I1268" i="3" s="1"/>
  <c r="I1254" i="3"/>
  <c r="H1260" i="3"/>
  <c r="I1246" i="3"/>
  <c r="H1252" i="3"/>
  <c r="H1244" i="3"/>
  <c r="H1236" i="3"/>
  <c r="I1236" i="3" s="1"/>
  <c r="H1228" i="3"/>
  <c r="I1214" i="3"/>
  <c r="H1220" i="3"/>
  <c r="I1220" i="3" s="1"/>
  <c r="H1212" i="3"/>
  <c r="I1212" i="3" s="1"/>
  <c r="H1204" i="3"/>
  <c r="I1204" i="3" s="1"/>
  <c r="I1190" i="3"/>
  <c r="H1196" i="3"/>
  <c r="I1196" i="3" s="1"/>
  <c r="H1188" i="3"/>
  <c r="H1180" i="3"/>
  <c r="H1172" i="3"/>
  <c r="I1172" i="3" s="1"/>
  <c r="H1164" i="3"/>
  <c r="I1150" i="3"/>
  <c r="H1156" i="3"/>
  <c r="I1156" i="3" s="1"/>
  <c r="I1142" i="3"/>
  <c r="H1148" i="3"/>
  <c r="H1140" i="3"/>
  <c r="I1140" i="3" s="1"/>
  <c r="I1126" i="3"/>
  <c r="H1132" i="3"/>
  <c r="H1124" i="3"/>
  <c r="I1124" i="3" s="1"/>
  <c r="H1116" i="3"/>
  <c r="I1116" i="3" s="1"/>
  <c r="H1108" i="3"/>
  <c r="I1108" i="3" s="1"/>
  <c r="H1100" i="3"/>
  <c r="I1086" i="3"/>
  <c r="H1092" i="3"/>
  <c r="I1078" i="3"/>
  <c r="H1084" i="3"/>
  <c r="H1076" i="3"/>
  <c r="I1076" i="3" s="1"/>
  <c r="I1062" i="3"/>
  <c r="H1068" i="3"/>
  <c r="H1060" i="3"/>
  <c r="I1060" i="3" s="1"/>
  <c r="I1046" i="3"/>
  <c r="H1052" i="3"/>
  <c r="I1052" i="3" s="1"/>
  <c r="H1044" i="3"/>
  <c r="I1044" i="3" s="1"/>
  <c r="H1036" i="3"/>
  <c r="H1028" i="3"/>
  <c r="I1028" i="3" s="1"/>
  <c r="H1020" i="3"/>
  <c r="I1020" i="3" s="1"/>
  <c r="I1006" i="3"/>
  <c r="H1012" i="3"/>
  <c r="I1012" i="3" s="1"/>
  <c r="I998" i="3"/>
  <c r="H1004" i="3"/>
  <c r="H996" i="3"/>
  <c r="I982" i="3"/>
  <c r="H988" i="3"/>
  <c r="I988" i="3" s="1"/>
  <c r="I974" i="3"/>
  <c r="H980" i="3"/>
  <c r="I980" i="3" s="1"/>
  <c r="H972" i="3"/>
  <c r="H964" i="3"/>
  <c r="I964" i="3" s="1"/>
  <c r="H956" i="3"/>
  <c r="I942" i="3"/>
  <c r="H948" i="3"/>
  <c r="I948" i="3" s="1"/>
  <c r="I934" i="3"/>
  <c r="H940" i="3"/>
  <c r="H932" i="3"/>
  <c r="I932" i="3" s="1"/>
  <c r="I918" i="3"/>
  <c r="H924" i="3"/>
  <c r="H916" i="3"/>
  <c r="I916" i="3" s="1"/>
  <c r="I902" i="3"/>
  <c r="H908" i="3"/>
  <c r="I908" i="3" s="1"/>
  <c r="H900" i="3"/>
  <c r="I900" i="3" s="1"/>
  <c r="H892" i="3"/>
  <c r="I878" i="3"/>
  <c r="H884" i="3"/>
  <c r="I884" i="3" s="1"/>
  <c r="I870" i="3"/>
  <c r="H876" i="3"/>
  <c r="H868" i="3"/>
  <c r="I868" i="3" s="1"/>
  <c r="I854" i="3"/>
  <c r="H860" i="3"/>
  <c r="I860" i="3" s="1"/>
  <c r="H852" i="3"/>
  <c r="I852" i="3" s="1"/>
  <c r="H844" i="3"/>
  <c r="I844" i="3" s="1"/>
  <c r="H836" i="3"/>
  <c r="H828" i="3"/>
  <c r="I814" i="3"/>
  <c r="H820" i="3"/>
  <c r="I820" i="3" s="1"/>
  <c r="I806" i="3"/>
  <c r="H812" i="3"/>
  <c r="I812" i="3" s="1"/>
  <c r="H804" i="3"/>
  <c r="I790" i="3"/>
  <c r="H796" i="3"/>
  <c r="I796" i="3" s="1"/>
  <c r="H788" i="3"/>
  <c r="I788" i="3" s="1"/>
  <c r="H780" i="3"/>
  <c r="I780" i="3" s="1"/>
  <c r="H772" i="3"/>
  <c r="H764" i="3"/>
  <c r="I750" i="3"/>
  <c r="H756" i="3"/>
  <c r="I756" i="3" s="1"/>
  <c r="I742" i="3"/>
  <c r="H748" i="3"/>
  <c r="H740" i="3"/>
  <c r="I740" i="3" s="1"/>
  <c r="I726" i="3"/>
  <c r="H732" i="3"/>
  <c r="H724" i="3"/>
  <c r="I724" i="3" s="1"/>
  <c r="I710" i="3"/>
  <c r="H716" i="3"/>
  <c r="H708" i="3"/>
  <c r="H700" i="3"/>
  <c r="I700" i="3" s="1"/>
  <c r="I686" i="3"/>
  <c r="H692" i="3"/>
  <c r="I692" i="3" s="1"/>
  <c r="I678" i="3"/>
  <c r="H684" i="3"/>
  <c r="I684" i="3" s="1"/>
  <c r="H676" i="3"/>
  <c r="I676" i="3" s="1"/>
  <c r="I662" i="3"/>
  <c r="H668" i="3"/>
  <c r="I668" i="3" s="1"/>
  <c r="H660" i="3"/>
  <c r="I660" i="3" s="1"/>
  <c r="H652" i="3"/>
  <c r="I652" i="3" s="1"/>
  <c r="H644" i="3"/>
  <c r="I644" i="3" s="1"/>
  <c r="H636" i="3"/>
  <c r="I622" i="3"/>
  <c r="H628" i="3"/>
  <c r="I628" i="3" s="1"/>
  <c r="I614" i="3"/>
  <c r="H620" i="3"/>
  <c r="I620" i="3" s="1"/>
  <c r="H612" i="3"/>
  <c r="I612" i="3" s="1"/>
  <c r="I598" i="3"/>
  <c r="H604" i="3"/>
  <c r="I604" i="3" s="1"/>
  <c r="H596" i="3"/>
  <c r="I596" i="3" s="1"/>
  <c r="H588" i="3"/>
  <c r="I588" i="3" s="1"/>
  <c r="H580" i="3"/>
  <c r="I580" i="3" s="1"/>
  <c r="H572" i="3"/>
  <c r="I572" i="3" s="1"/>
  <c r="I558" i="3"/>
  <c r="H564" i="3"/>
  <c r="I564" i="3" s="1"/>
  <c r="I550" i="3"/>
  <c r="H556" i="3"/>
  <c r="H548" i="3"/>
  <c r="I548" i="3" s="1"/>
  <c r="I534" i="3"/>
  <c r="H540" i="3"/>
  <c r="I540" i="3" s="1"/>
  <c r="H532" i="3"/>
  <c r="I532" i="3" s="1"/>
  <c r="I518" i="3"/>
  <c r="H524" i="3"/>
  <c r="H516" i="3"/>
  <c r="H508" i="3"/>
  <c r="I508" i="3" s="1"/>
  <c r="I494" i="3"/>
  <c r="H500" i="3"/>
  <c r="I500" i="3" s="1"/>
  <c r="I486" i="3"/>
  <c r="H492" i="3"/>
  <c r="I492" i="3" s="1"/>
  <c r="I478" i="3"/>
  <c r="H468" i="3"/>
  <c r="H452" i="3"/>
  <c r="H436" i="3"/>
  <c r="I436" i="3" s="1"/>
  <c r="H428" i="3"/>
  <c r="I406" i="3"/>
  <c r="H412" i="3"/>
  <c r="I412" i="3" s="1"/>
  <c r="I398" i="3"/>
  <c r="H404" i="3"/>
  <c r="I404" i="3" s="1"/>
  <c r="H396" i="3"/>
  <c r="I396" i="3" s="1"/>
  <c r="H388" i="3"/>
  <c r="I388" i="3" s="1"/>
  <c r="H372" i="3"/>
  <c r="H364" i="3"/>
  <c r="I364" i="3" s="1"/>
  <c r="I342" i="3"/>
  <c r="H348" i="3"/>
  <c r="I348" i="3" s="1"/>
  <c r="I334" i="3"/>
  <c r="H340" i="3"/>
  <c r="I340" i="3" s="1"/>
  <c r="I326" i="3"/>
  <c r="H332" i="3"/>
  <c r="H324" i="3"/>
  <c r="H308" i="3"/>
  <c r="I308" i="3" s="1"/>
  <c r="H300" i="3"/>
  <c r="I300" i="3" s="1"/>
  <c r="H284" i="3"/>
  <c r="I284" i="3" s="1"/>
  <c r="H276" i="3"/>
  <c r="I276" i="3" s="1"/>
  <c r="H268" i="3"/>
  <c r="I268" i="3" s="1"/>
  <c r="H260" i="3"/>
  <c r="H244" i="3"/>
  <c r="I244" i="3" s="1"/>
  <c r="I230" i="3"/>
  <c r="H236" i="3"/>
  <c r="I236" i="3" s="1"/>
  <c r="H220" i="3"/>
  <c r="I220" i="3" s="1"/>
  <c r="H212" i="3"/>
  <c r="I212" i="3" s="1"/>
  <c r="I198" i="3"/>
  <c r="H204" i="3"/>
  <c r="I190" i="3"/>
  <c r="H180" i="3"/>
  <c r="I180" i="3" s="1"/>
  <c r="I166" i="3"/>
  <c r="H172" i="3"/>
  <c r="I172" i="3" s="1"/>
  <c r="I150" i="3"/>
  <c r="H156" i="3"/>
  <c r="I156" i="3" s="1"/>
  <c r="H148" i="3"/>
  <c r="I148" i="3" s="1"/>
  <c r="H140" i="3"/>
  <c r="I140" i="3" s="1"/>
  <c r="H132" i="3"/>
  <c r="I132" i="3" s="1"/>
  <c r="H116" i="3"/>
  <c r="H108" i="3"/>
  <c r="I108" i="3" s="1"/>
  <c r="H92" i="3"/>
  <c r="I92" i="3" s="1"/>
  <c r="I78" i="3"/>
  <c r="H84" i="3"/>
  <c r="I84" i="3" s="1"/>
  <c r="I70" i="3"/>
  <c r="H76" i="3"/>
  <c r="I76" i="3" s="1"/>
  <c r="H68" i="3"/>
  <c r="H52" i="3"/>
  <c r="I52" i="3" s="1"/>
  <c r="I38" i="3"/>
  <c r="H44" i="3"/>
  <c r="I44" i="3" s="1"/>
  <c r="H28" i="3"/>
  <c r="H20" i="3"/>
  <c r="H12" i="3"/>
  <c r="H457" i="3"/>
  <c r="I457" i="3" s="1"/>
  <c r="I371" i="3"/>
  <c r="H377" i="3"/>
  <c r="I377" i="3" s="1"/>
  <c r="H292" i="3"/>
  <c r="H121" i="3"/>
  <c r="H36" i="3"/>
  <c r="H115" i="3"/>
  <c r="I115" i="3" s="1"/>
  <c r="H484" i="3"/>
  <c r="H454" i="3"/>
  <c r="I454" i="3" s="1"/>
  <c r="H382" i="3"/>
  <c r="I382" i="3" s="1"/>
  <c r="H350" i="3"/>
  <c r="I350" i="3" s="1"/>
  <c r="H318" i="3"/>
  <c r="I318" i="3" s="1"/>
  <c r="H278" i="3"/>
  <c r="I278" i="3" s="1"/>
  <c r="H262" i="3"/>
  <c r="I262" i="3" s="1"/>
  <c r="H214" i="3"/>
  <c r="I214" i="3" s="1"/>
  <c r="H182" i="3"/>
  <c r="I182" i="3" s="1"/>
  <c r="H110" i="3"/>
  <c r="I110" i="3" s="1"/>
  <c r="H57" i="3"/>
  <c r="I1039" i="3"/>
  <c r="H1045" i="3"/>
  <c r="I1045" i="3" s="1"/>
  <c r="I1421" i="3"/>
  <c r="H1427" i="3"/>
  <c r="I1427" i="3" s="1"/>
  <c r="H1419" i="3"/>
  <c r="I1419" i="3" s="1"/>
  <c r="H1411" i="3"/>
  <c r="I1411" i="3" s="1"/>
  <c r="H1403" i="3"/>
  <c r="I1403" i="3" s="1"/>
  <c r="I1397" i="3"/>
  <c r="I1389" i="3"/>
  <c r="H1395" i="3"/>
  <c r="I1395" i="3" s="1"/>
  <c r="H1387" i="3"/>
  <c r="I1387" i="3" s="1"/>
  <c r="H1379" i="3"/>
  <c r="I1379" i="3" s="1"/>
  <c r="H1371" i="3"/>
  <c r="I1371" i="3" s="1"/>
  <c r="I1357" i="3"/>
  <c r="H1363" i="3"/>
  <c r="I1363" i="3" s="1"/>
  <c r="H1355" i="3"/>
  <c r="I1355" i="3" s="1"/>
  <c r="H1347" i="3"/>
  <c r="I1347" i="3" s="1"/>
  <c r="H1339" i="3"/>
  <c r="I1339" i="3" s="1"/>
  <c r="I1333" i="3"/>
  <c r="I1325" i="3"/>
  <c r="H1331" i="3"/>
  <c r="I1331" i="3" s="1"/>
  <c r="H1323" i="3"/>
  <c r="I1323" i="3" s="1"/>
  <c r="I1317" i="3"/>
  <c r="H1315" i="3"/>
  <c r="I1315" i="3" s="1"/>
  <c r="H1307" i="3"/>
  <c r="I1307" i="3" s="1"/>
  <c r="I1293" i="3"/>
  <c r="H1299" i="3"/>
  <c r="I1299" i="3" s="1"/>
  <c r="H1291" i="3"/>
  <c r="I1291" i="3" s="1"/>
  <c r="H1283" i="3"/>
  <c r="I1283" i="3" s="1"/>
  <c r="I1269" i="3"/>
  <c r="H1275" i="3"/>
  <c r="I1275" i="3" s="1"/>
  <c r="H1267" i="3"/>
  <c r="I1267" i="3" s="1"/>
  <c r="H1259" i="3"/>
  <c r="I1259" i="3" s="1"/>
  <c r="I1245" i="3"/>
  <c r="H1251" i="3"/>
  <c r="I1251" i="3" s="1"/>
  <c r="I1237" i="3"/>
  <c r="H1243" i="3"/>
  <c r="I1243" i="3" s="1"/>
  <c r="H1235" i="3"/>
  <c r="I1235" i="3" s="1"/>
  <c r="H1227" i="3"/>
  <c r="I1227" i="3" s="1"/>
  <c r="H1219" i="3"/>
  <c r="I1219" i="3" s="1"/>
  <c r="I1205" i="3"/>
  <c r="H1211" i="3"/>
  <c r="I1211" i="3" s="1"/>
  <c r="I1197" i="3"/>
  <c r="H1203" i="3"/>
  <c r="I1203" i="3" s="1"/>
  <c r="H1195" i="3"/>
  <c r="I1195" i="3" s="1"/>
  <c r="I1181" i="3"/>
  <c r="H1187" i="3"/>
  <c r="I1187" i="3" s="1"/>
  <c r="H1179" i="3"/>
  <c r="I1179" i="3" s="1"/>
  <c r="H1171" i="3"/>
  <c r="I1171" i="3" s="1"/>
  <c r="H1163" i="3"/>
  <c r="I1163" i="3" s="1"/>
  <c r="I1149" i="3"/>
  <c r="H1155" i="3"/>
  <c r="I1155" i="3" s="1"/>
  <c r="H1147" i="3"/>
  <c r="I1147" i="3" s="1"/>
  <c r="I1133" i="3"/>
  <c r="H1139" i="3"/>
  <c r="I1139" i="3" s="1"/>
  <c r="H1131" i="3"/>
  <c r="I1131" i="3" s="1"/>
  <c r="I1117" i="3"/>
  <c r="H1123" i="3"/>
  <c r="I1123" i="3" s="1"/>
  <c r="H1115" i="3"/>
  <c r="I1115" i="3" s="1"/>
  <c r="H1107" i="3"/>
  <c r="I1107" i="3" s="1"/>
  <c r="H1099" i="3"/>
  <c r="I1099" i="3" s="1"/>
  <c r="I1085" i="3"/>
  <c r="H1091" i="3"/>
  <c r="I1091" i="3" s="1"/>
  <c r="H1083" i="3"/>
  <c r="I1083" i="3" s="1"/>
  <c r="H1075" i="3"/>
  <c r="I1075" i="3" s="1"/>
  <c r="I1061" i="3"/>
  <c r="H1067" i="3"/>
  <c r="I1067" i="3" s="1"/>
  <c r="H1059" i="3"/>
  <c r="I1059" i="3" s="1"/>
  <c r="H1051" i="3"/>
  <c r="I1051" i="3" s="1"/>
  <c r="H1043" i="3"/>
  <c r="I1043" i="3" s="1"/>
  <c r="I1029" i="3"/>
  <c r="H1035" i="3"/>
  <c r="I1035" i="3" s="1"/>
  <c r="H1027" i="3"/>
  <c r="I1027" i="3" s="1"/>
  <c r="I1013" i="3"/>
  <c r="H1019" i="3"/>
  <c r="I1019" i="3" s="1"/>
  <c r="H1011" i="3"/>
  <c r="I1011" i="3" s="1"/>
  <c r="H1003" i="3"/>
  <c r="I1003" i="3" s="1"/>
  <c r="I989" i="3"/>
  <c r="H995" i="3"/>
  <c r="I995" i="3" s="1"/>
  <c r="I981" i="3"/>
  <c r="H987" i="3"/>
  <c r="I987" i="3" s="1"/>
  <c r="H979" i="3"/>
  <c r="I979" i="3" s="1"/>
  <c r="H971" i="3"/>
  <c r="I971" i="3" s="1"/>
  <c r="I957" i="3"/>
  <c r="H963" i="3"/>
  <c r="I963" i="3" s="1"/>
  <c r="I949" i="3"/>
  <c r="H955" i="3"/>
  <c r="I955" i="3" s="1"/>
  <c r="H947" i="3"/>
  <c r="I947" i="3" s="1"/>
  <c r="H939" i="3"/>
  <c r="I939" i="3" s="1"/>
  <c r="H931" i="3"/>
  <c r="I931" i="3" s="1"/>
  <c r="I917" i="3"/>
  <c r="H923" i="3"/>
  <c r="I923" i="3" s="1"/>
  <c r="H915" i="3"/>
  <c r="I915" i="3" s="1"/>
  <c r="I901" i="3"/>
  <c r="H907" i="3"/>
  <c r="I907" i="3" s="1"/>
  <c r="I893" i="3"/>
  <c r="H899" i="3"/>
  <c r="I899" i="3" s="1"/>
  <c r="H891" i="3"/>
  <c r="I891" i="3" s="1"/>
  <c r="H883" i="3"/>
  <c r="I883" i="3" s="1"/>
  <c r="I869" i="3"/>
  <c r="H875" i="3"/>
  <c r="I875" i="3" s="1"/>
  <c r="I861" i="3"/>
  <c r="H867" i="3"/>
  <c r="I867" i="3" s="1"/>
  <c r="I853" i="3"/>
  <c r="H859" i="3"/>
  <c r="I859" i="3" s="1"/>
  <c r="H851" i="3"/>
  <c r="I851" i="3" s="1"/>
  <c r="H843" i="3"/>
  <c r="I843" i="3" s="1"/>
  <c r="H835" i="3"/>
  <c r="I835" i="3" s="1"/>
  <c r="H827" i="3"/>
  <c r="I827" i="3" s="1"/>
  <c r="H819" i="3"/>
  <c r="I819" i="3" s="1"/>
  <c r="H811" i="3"/>
  <c r="I811" i="3" s="1"/>
  <c r="I797" i="3"/>
  <c r="H803" i="3"/>
  <c r="I803" i="3" s="1"/>
  <c r="I789" i="3"/>
  <c r="H795" i="3"/>
  <c r="I795" i="3" s="1"/>
  <c r="H787" i="3"/>
  <c r="I787" i="3" s="1"/>
  <c r="H779" i="3"/>
  <c r="I779" i="3" s="1"/>
  <c r="I765" i="3"/>
  <c r="H771" i="3"/>
  <c r="I771" i="3" s="1"/>
  <c r="I757" i="3"/>
  <c r="H763" i="3"/>
  <c r="I763" i="3" s="1"/>
  <c r="I749" i="3"/>
  <c r="H755" i="3"/>
  <c r="I755" i="3" s="1"/>
  <c r="H747" i="3"/>
  <c r="I747" i="3" s="1"/>
  <c r="H739" i="3"/>
  <c r="I739" i="3" s="1"/>
  <c r="H731" i="3"/>
  <c r="I731" i="3" s="1"/>
  <c r="I717" i="3"/>
  <c r="H723" i="3"/>
  <c r="I723" i="3" s="1"/>
  <c r="H715" i="3"/>
  <c r="I715" i="3" s="1"/>
  <c r="H707" i="3"/>
  <c r="I707" i="3" s="1"/>
  <c r="H699" i="3"/>
  <c r="I699" i="3" s="1"/>
  <c r="H691" i="3"/>
  <c r="I691" i="3" s="1"/>
  <c r="H683" i="3"/>
  <c r="I683" i="3" s="1"/>
  <c r="H675" i="3"/>
  <c r="I675" i="3" s="1"/>
  <c r="H667" i="3"/>
  <c r="I667" i="3" s="1"/>
  <c r="I653" i="3"/>
  <c r="H659" i="3"/>
  <c r="I659" i="3" s="1"/>
  <c r="H651" i="3"/>
  <c r="I651" i="3" s="1"/>
  <c r="H643" i="3"/>
  <c r="I643" i="3" s="1"/>
  <c r="H635" i="3"/>
  <c r="I635" i="3" s="1"/>
  <c r="H627" i="3"/>
  <c r="I627" i="3" s="1"/>
  <c r="H619" i="3"/>
  <c r="I619" i="3" s="1"/>
  <c r="H611" i="3"/>
  <c r="I611" i="3" s="1"/>
  <c r="H603" i="3"/>
  <c r="I603" i="3" s="1"/>
  <c r="H595" i="3"/>
  <c r="I595" i="3" s="1"/>
  <c r="H587" i="3"/>
  <c r="I587" i="3" s="1"/>
  <c r="I573" i="3"/>
  <c r="H579" i="3"/>
  <c r="I579" i="3" s="1"/>
  <c r="H571" i="3"/>
  <c r="I571" i="3" s="1"/>
  <c r="I557" i="3"/>
  <c r="H563" i="3"/>
  <c r="I563" i="3" s="1"/>
  <c r="H555" i="3"/>
  <c r="I555" i="3" s="1"/>
  <c r="H547" i="3"/>
  <c r="I547" i="3" s="1"/>
  <c r="I533" i="3"/>
  <c r="H539" i="3"/>
  <c r="I539" i="3" s="1"/>
  <c r="H531" i="3"/>
  <c r="I531" i="3" s="1"/>
  <c r="H523" i="3"/>
  <c r="I523" i="3" s="1"/>
  <c r="H515" i="3"/>
  <c r="I515" i="3" s="1"/>
  <c r="H507" i="3"/>
  <c r="I507" i="3" s="1"/>
  <c r="I493" i="3"/>
  <c r="H499" i="3"/>
  <c r="I499" i="3" s="1"/>
  <c r="I485" i="3"/>
  <c r="H491" i="3"/>
  <c r="I491" i="3" s="1"/>
  <c r="H483" i="3"/>
  <c r="I483" i="3" s="1"/>
  <c r="I469" i="3"/>
  <c r="H467" i="3"/>
  <c r="I467" i="3" s="1"/>
  <c r="H459" i="3"/>
  <c r="I459" i="3" s="1"/>
  <c r="H451" i="3"/>
  <c r="I451" i="3" s="1"/>
  <c r="I437" i="3"/>
  <c r="H443" i="3"/>
  <c r="I443" i="3" s="1"/>
  <c r="H435" i="3"/>
  <c r="I435" i="3" s="1"/>
  <c r="I421" i="3"/>
  <c r="H427" i="3"/>
  <c r="I427" i="3" s="1"/>
  <c r="H419" i="3"/>
  <c r="I419" i="3" s="1"/>
  <c r="H411" i="3"/>
  <c r="I411" i="3" s="1"/>
  <c r="H403" i="3"/>
  <c r="I403" i="3" s="1"/>
  <c r="H395" i="3"/>
  <c r="I395" i="3" s="1"/>
  <c r="H387" i="3"/>
  <c r="I387" i="3" s="1"/>
  <c r="H379" i="3"/>
  <c r="I379" i="3" s="1"/>
  <c r="I365" i="3"/>
  <c r="I357" i="3"/>
  <c r="H363" i="3"/>
  <c r="I363" i="3" s="1"/>
  <c r="H355" i="3"/>
  <c r="I355" i="3" s="1"/>
  <c r="H347" i="3"/>
  <c r="I347" i="3" s="1"/>
  <c r="H339" i="3"/>
  <c r="I339" i="3" s="1"/>
  <c r="I325" i="3"/>
  <c r="H331" i="3"/>
  <c r="I331" i="3" s="1"/>
  <c r="H323" i="3"/>
  <c r="I323" i="3" s="1"/>
  <c r="I309" i="3"/>
  <c r="H315" i="3"/>
  <c r="I315" i="3" s="1"/>
  <c r="H307" i="3"/>
  <c r="I307" i="3" s="1"/>
  <c r="I293" i="3"/>
  <c r="H299" i="3"/>
  <c r="I299" i="3" s="1"/>
  <c r="H291" i="3"/>
  <c r="I291" i="3" s="1"/>
  <c r="I277" i="3"/>
  <c r="H267" i="3"/>
  <c r="I267" i="3" s="1"/>
  <c r="H259" i="3"/>
  <c r="I259" i="3" s="1"/>
  <c r="I245" i="3"/>
  <c r="H251" i="3"/>
  <c r="I251" i="3" s="1"/>
  <c r="H243" i="3"/>
  <c r="I243" i="3" s="1"/>
  <c r="I229" i="3"/>
  <c r="H235" i="3"/>
  <c r="I235" i="3" s="1"/>
  <c r="H227" i="3"/>
  <c r="I227" i="3" s="1"/>
  <c r="I213" i="3"/>
  <c r="H219" i="3"/>
  <c r="I219" i="3" s="1"/>
  <c r="I205" i="3"/>
  <c r="H211" i="3"/>
  <c r="I211" i="3" s="1"/>
  <c r="H203" i="3"/>
  <c r="I203" i="3" s="1"/>
  <c r="H195" i="3"/>
  <c r="I195" i="3" s="1"/>
  <c r="I181" i="3"/>
  <c r="H123" i="3"/>
  <c r="I123" i="3" s="1"/>
  <c r="H11" i="3"/>
  <c r="I11" i="3" s="1"/>
  <c r="H444" i="3"/>
  <c r="I444" i="3" s="1"/>
  <c r="H273" i="3"/>
  <c r="H188" i="3"/>
  <c r="I188" i="3" s="1"/>
  <c r="H17" i="3"/>
  <c r="I17" i="3" s="1"/>
  <c r="H187" i="3"/>
  <c r="I187" i="3" s="1"/>
  <c r="I456" i="3"/>
  <c r="H462" i="3"/>
  <c r="I462" i="3" s="1"/>
  <c r="H430" i="3"/>
  <c r="I430" i="3" s="1"/>
  <c r="H366" i="3"/>
  <c r="I366" i="3" s="1"/>
  <c r="H302" i="3"/>
  <c r="I302" i="3" s="1"/>
  <c r="H238" i="3"/>
  <c r="I238" i="3" s="1"/>
  <c r="H174" i="3"/>
  <c r="I174" i="3" s="1"/>
  <c r="H134" i="3"/>
  <c r="I134" i="3" s="1"/>
  <c r="H94" i="3"/>
  <c r="I94" i="3" s="1"/>
  <c r="H62" i="3"/>
  <c r="I62" i="3" s="1"/>
  <c r="H30" i="3"/>
  <c r="I30" i="3" s="1"/>
  <c r="I1119" i="3"/>
  <c r="H1125" i="3"/>
  <c r="I1125" i="3" s="1"/>
  <c r="I1428" i="3"/>
  <c r="H1426" i="3"/>
  <c r="I1426" i="3" s="1"/>
  <c r="H1418" i="3"/>
  <c r="I1418" i="3" s="1"/>
  <c r="H1410" i="3"/>
  <c r="I1410" i="3" s="1"/>
  <c r="H1402" i="3"/>
  <c r="I1402" i="3" s="1"/>
  <c r="I1396" i="3"/>
  <c r="H1394" i="3"/>
  <c r="I1394" i="3" s="1"/>
  <c r="H1386" i="3"/>
  <c r="I1386" i="3" s="1"/>
  <c r="H1378" i="3"/>
  <c r="I1378" i="3" s="1"/>
  <c r="H1370" i="3"/>
  <c r="I1370" i="3" s="1"/>
  <c r="I1364" i="3"/>
  <c r="H1362" i="3"/>
  <c r="I1362" i="3" s="1"/>
  <c r="H1354" i="3"/>
  <c r="I1354" i="3" s="1"/>
  <c r="H1346" i="3"/>
  <c r="I1346" i="3" s="1"/>
  <c r="I1340" i="3"/>
  <c r="H1338" i="3"/>
  <c r="I1338" i="3" s="1"/>
  <c r="H1330" i="3"/>
  <c r="I1330" i="3" s="1"/>
  <c r="H1322" i="3"/>
  <c r="I1322" i="3" s="1"/>
  <c r="I1316" i="3"/>
  <c r="H1314" i="3"/>
  <c r="I1314" i="3" s="1"/>
  <c r="H1306" i="3"/>
  <c r="I1306" i="3" s="1"/>
  <c r="H1298" i="3"/>
  <c r="I1298" i="3" s="1"/>
  <c r="H1290" i="3"/>
  <c r="I1290" i="3" s="1"/>
  <c r="I1284" i="3"/>
  <c r="I1276" i="3"/>
  <c r="H1282" i="3"/>
  <c r="I1282" i="3" s="1"/>
  <c r="H1274" i="3"/>
  <c r="I1274" i="3" s="1"/>
  <c r="I1260" i="3"/>
  <c r="H1266" i="3"/>
  <c r="I1266" i="3" s="1"/>
  <c r="I1252" i="3"/>
  <c r="H1258" i="3"/>
  <c r="I1258" i="3" s="1"/>
  <c r="I1244" i="3"/>
  <c r="H1250" i="3"/>
  <c r="I1250" i="3" s="1"/>
  <c r="H1242" i="3"/>
  <c r="I1242" i="3" s="1"/>
  <c r="I1228" i="3"/>
  <c r="H1234" i="3"/>
  <c r="I1234" i="3" s="1"/>
  <c r="H1226" i="3"/>
  <c r="I1226" i="3" s="1"/>
  <c r="H1218" i="3"/>
  <c r="I1218" i="3" s="1"/>
  <c r="H1210" i="3"/>
  <c r="I1210" i="3" s="1"/>
  <c r="H1202" i="3"/>
  <c r="I1202" i="3" s="1"/>
  <c r="I1188" i="3"/>
  <c r="H1194" i="3"/>
  <c r="I1194" i="3" s="1"/>
  <c r="I1180" i="3"/>
  <c r="H1186" i="3"/>
  <c r="I1186" i="3" s="1"/>
  <c r="H1178" i="3"/>
  <c r="I1178" i="3" s="1"/>
  <c r="I1164" i="3"/>
  <c r="H1170" i="3"/>
  <c r="I1170" i="3" s="1"/>
  <c r="H1162" i="3"/>
  <c r="I1162" i="3" s="1"/>
  <c r="I1148" i="3"/>
  <c r="H1154" i="3"/>
  <c r="I1154" i="3" s="1"/>
  <c r="H1146" i="3"/>
  <c r="I1146" i="3" s="1"/>
  <c r="I1132" i="3"/>
  <c r="H1138" i="3"/>
  <c r="I1138" i="3" s="1"/>
  <c r="H1130" i="3"/>
  <c r="I1130" i="3" s="1"/>
  <c r="H1122" i="3"/>
  <c r="I1122" i="3" s="1"/>
  <c r="H1114" i="3"/>
  <c r="I1114" i="3" s="1"/>
  <c r="I1100" i="3"/>
  <c r="H1106" i="3"/>
  <c r="I1106" i="3" s="1"/>
  <c r="I1092" i="3"/>
  <c r="H1098" i="3"/>
  <c r="I1098" i="3" s="1"/>
  <c r="I1084" i="3"/>
  <c r="H1090" i="3"/>
  <c r="I1090" i="3" s="1"/>
  <c r="H1082" i="3"/>
  <c r="I1082" i="3" s="1"/>
  <c r="I1068" i="3"/>
  <c r="H1074" i="3"/>
  <c r="I1074" i="3" s="1"/>
  <c r="H1066" i="3"/>
  <c r="I1066" i="3" s="1"/>
  <c r="H1058" i="3"/>
  <c r="I1058" i="3" s="1"/>
  <c r="H1050" i="3"/>
  <c r="I1050" i="3" s="1"/>
  <c r="I1036" i="3"/>
  <c r="H1042" i="3"/>
  <c r="I1042" i="3" s="1"/>
  <c r="H1034" i="3"/>
  <c r="I1034" i="3" s="1"/>
  <c r="H1026" i="3"/>
  <c r="I1026" i="3" s="1"/>
  <c r="H1018" i="3"/>
  <c r="I1018" i="3" s="1"/>
  <c r="I1004" i="3"/>
  <c r="H1010" i="3"/>
  <c r="I1010" i="3" s="1"/>
  <c r="I996" i="3"/>
  <c r="H1002" i="3"/>
  <c r="I1002" i="3" s="1"/>
  <c r="H994" i="3"/>
  <c r="I994" i="3" s="1"/>
  <c r="H986" i="3"/>
  <c r="I986" i="3" s="1"/>
  <c r="I972" i="3"/>
  <c r="H978" i="3"/>
  <c r="I978" i="3" s="1"/>
  <c r="H970" i="3"/>
  <c r="I970" i="3" s="1"/>
  <c r="I956" i="3"/>
  <c r="H962" i="3"/>
  <c r="I962" i="3" s="1"/>
  <c r="H954" i="3"/>
  <c r="I954" i="3" s="1"/>
  <c r="I940" i="3"/>
  <c r="H946" i="3"/>
  <c r="I946" i="3" s="1"/>
  <c r="H938" i="3"/>
  <c r="I938" i="3" s="1"/>
  <c r="I924" i="3"/>
  <c r="H930" i="3"/>
  <c r="I930" i="3" s="1"/>
  <c r="H922" i="3"/>
  <c r="I922" i="3" s="1"/>
  <c r="H914" i="3"/>
  <c r="I914" i="3" s="1"/>
  <c r="H906" i="3"/>
  <c r="I906" i="3" s="1"/>
  <c r="I892" i="3"/>
  <c r="H898" i="3"/>
  <c r="I898" i="3" s="1"/>
  <c r="H890" i="3"/>
  <c r="I890" i="3" s="1"/>
  <c r="I876" i="3"/>
  <c r="H882" i="3"/>
  <c r="I882" i="3" s="1"/>
  <c r="H874" i="3"/>
  <c r="I874" i="3" s="1"/>
  <c r="H866" i="3"/>
  <c r="I866" i="3" s="1"/>
  <c r="H858" i="3"/>
  <c r="I858" i="3" s="1"/>
  <c r="H850" i="3"/>
  <c r="I850" i="3" s="1"/>
  <c r="I836" i="3"/>
  <c r="H842" i="3"/>
  <c r="I842" i="3" s="1"/>
  <c r="I828" i="3"/>
  <c r="H834" i="3"/>
  <c r="I834" i="3" s="1"/>
  <c r="H826" i="3"/>
  <c r="I826" i="3" s="1"/>
  <c r="H818" i="3"/>
  <c r="I818" i="3" s="1"/>
  <c r="I804" i="3"/>
  <c r="H810" i="3"/>
  <c r="I810" i="3" s="1"/>
  <c r="H802" i="3"/>
  <c r="I802" i="3" s="1"/>
  <c r="H794" i="3"/>
  <c r="I794" i="3" s="1"/>
  <c r="H786" i="3"/>
  <c r="I786" i="3" s="1"/>
  <c r="I772" i="3"/>
  <c r="H778" i="3"/>
  <c r="I778" i="3" s="1"/>
  <c r="I764" i="3"/>
  <c r="H770" i="3"/>
  <c r="I770" i="3" s="1"/>
  <c r="H762" i="3"/>
  <c r="I762" i="3" s="1"/>
  <c r="I748" i="3"/>
  <c r="H754" i="3"/>
  <c r="I754" i="3" s="1"/>
  <c r="H746" i="3"/>
  <c r="I746" i="3" s="1"/>
  <c r="I732" i="3"/>
  <c r="H738" i="3"/>
  <c r="I738" i="3" s="1"/>
  <c r="H730" i="3"/>
  <c r="I730" i="3" s="1"/>
  <c r="I716" i="3"/>
  <c r="H722" i="3"/>
  <c r="I722" i="3" s="1"/>
  <c r="I708" i="3"/>
  <c r="H714" i="3"/>
  <c r="I714" i="3" s="1"/>
  <c r="H706" i="3"/>
  <c r="I706" i="3" s="1"/>
  <c r="H698" i="3"/>
  <c r="I698" i="3" s="1"/>
  <c r="H690" i="3"/>
  <c r="I690" i="3" s="1"/>
  <c r="H682" i="3"/>
  <c r="I682" i="3" s="1"/>
  <c r="H674" i="3"/>
  <c r="I674" i="3" s="1"/>
  <c r="H666" i="3"/>
  <c r="I666" i="3" s="1"/>
  <c r="H658" i="3"/>
  <c r="I658" i="3" s="1"/>
  <c r="H650" i="3"/>
  <c r="I650" i="3" s="1"/>
  <c r="I636" i="3"/>
  <c r="H642" i="3"/>
  <c r="I642" i="3" s="1"/>
  <c r="H634" i="3"/>
  <c r="I634" i="3" s="1"/>
  <c r="H626" i="3"/>
  <c r="I626" i="3" s="1"/>
  <c r="H618" i="3"/>
  <c r="I618" i="3" s="1"/>
  <c r="H610" i="3"/>
  <c r="I610" i="3" s="1"/>
  <c r="H602" i="3"/>
  <c r="I602" i="3" s="1"/>
  <c r="H594" i="3"/>
  <c r="I594" i="3" s="1"/>
  <c r="H586" i="3"/>
  <c r="I586" i="3" s="1"/>
  <c r="H578" i="3"/>
  <c r="I578" i="3" s="1"/>
  <c r="H570" i="3"/>
  <c r="I570" i="3" s="1"/>
  <c r="I556" i="3"/>
  <c r="H562" i="3"/>
  <c r="I562" i="3" s="1"/>
  <c r="H554" i="3"/>
  <c r="I554" i="3" s="1"/>
  <c r="H546" i="3"/>
  <c r="I546" i="3" s="1"/>
  <c r="H538" i="3"/>
  <c r="I538" i="3" s="1"/>
  <c r="I524" i="3"/>
  <c r="H530" i="3"/>
  <c r="I530" i="3" s="1"/>
  <c r="I516" i="3"/>
  <c r="H522" i="3"/>
  <c r="I522" i="3" s="1"/>
  <c r="H514" i="3"/>
  <c r="I514" i="3" s="1"/>
  <c r="H506" i="3"/>
  <c r="I506" i="3" s="1"/>
  <c r="H498" i="3"/>
  <c r="I498" i="3" s="1"/>
  <c r="I484" i="3"/>
  <c r="H490" i="3"/>
  <c r="I490" i="3" s="1"/>
  <c r="H482" i="3"/>
  <c r="I482" i="3" s="1"/>
  <c r="I468" i="3"/>
  <c r="H474" i="3"/>
  <c r="I474" i="3" s="1"/>
  <c r="H466" i="3"/>
  <c r="I466" i="3" s="1"/>
  <c r="I452" i="3"/>
  <c r="H458" i="3"/>
  <c r="I458" i="3" s="1"/>
  <c r="H450" i="3"/>
  <c r="I450" i="3" s="1"/>
  <c r="H441" i="3"/>
  <c r="I441" i="3" s="1"/>
  <c r="H185" i="3"/>
  <c r="I185" i="3" s="1"/>
  <c r="H196" i="3"/>
  <c r="I196" i="3" s="1"/>
  <c r="H759" i="3"/>
  <c r="I759" i="3" s="1"/>
  <c r="I165" i="3"/>
  <c r="H171" i="3"/>
  <c r="I171" i="3" s="1"/>
  <c r="H163" i="3"/>
  <c r="I163" i="3" s="1"/>
  <c r="H139" i="3"/>
  <c r="I139" i="3" s="1"/>
  <c r="H131" i="3"/>
  <c r="I131" i="3" s="1"/>
  <c r="I117" i="3"/>
  <c r="I109" i="3"/>
  <c r="I101" i="3"/>
  <c r="H107" i="3"/>
  <c r="I107" i="3" s="1"/>
  <c r="H99" i="3"/>
  <c r="I99" i="3" s="1"/>
  <c r="I69" i="3"/>
  <c r="H75" i="3"/>
  <c r="I75" i="3" s="1"/>
  <c r="H67" i="3"/>
  <c r="I67" i="3" s="1"/>
  <c r="I53" i="3"/>
  <c r="I45" i="3"/>
  <c r="H51" i="3"/>
  <c r="I51" i="3" s="1"/>
  <c r="I37" i="3"/>
  <c r="H27" i="3"/>
  <c r="I27" i="3" s="1"/>
  <c r="H442" i="3"/>
  <c r="I442" i="3" s="1"/>
  <c r="I428" i="3"/>
  <c r="H434" i="3"/>
  <c r="I434" i="3" s="1"/>
  <c r="I420" i="3"/>
  <c r="H426" i="3"/>
  <c r="I426" i="3" s="1"/>
  <c r="H418" i="3"/>
  <c r="I418" i="3" s="1"/>
  <c r="H410" i="3"/>
  <c r="I410" i="3" s="1"/>
  <c r="H402" i="3"/>
  <c r="I402" i="3" s="1"/>
  <c r="H394" i="3"/>
  <c r="I394" i="3" s="1"/>
  <c r="I380" i="3"/>
  <c r="H386" i="3"/>
  <c r="I386" i="3" s="1"/>
  <c r="I372" i="3"/>
  <c r="H378" i="3"/>
  <c r="I378" i="3" s="1"/>
  <c r="H370" i="3"/>
  <c r="I370" i="3" s="1"/>
  <c r="I356" i="3"/>
  <c r="H362" i="3"/>
  <c r="I362" i="3" s="1"/>
  <c r="H354" i="3"/>
  <c r="H346" i="3"/>
  <c r="I346" i="3" s="1"/>
  <c r="I332" i="3"/>
  <c r="H338" i="3"/>
  <c r="I338" i="3" s="1"/>
  <c r="I324" i="3"/>
  <c r="H330" i="3"/>
  <c r="I330" i="3" s="1"/>
  <c r="I316" i="3"/>
  <c r="H322" i="3"/>
  <c r="I322" i="3" s="1"/>
  <c r="H314" i="3"/>
  <c r="I314" i="3" s="1"/>
  <c r="H306" i="3"/>
  <c r="I306" i="3" s="1"/>
  <c r="I292" i="3"/>
  <c r="H298" i="3"/>
  <c r="I298" i="3" s="1"/>
  <c r="H290" i="3"/>
  <c r="I290" i="3" s="1"/>
  <c r="H282" i="3"/>
  <c r="I282" i="3" s="1"/>
  <c r="H274" i="3"/>
  <c r="I274" i="3" s="1"/>
  <c r="I260" i="3"/>
  <c r="H266" i="3"/>
  <c r="I266" i="3" s="1"/>
  <c r="I252" i="3"/>
  <c r="H258" i="3"/>
  <c r="H250" i="3"/>
  <c r="I250" i="3" s="1"/>
  <c r="H242" i="3"/>
  <c r="I242" i="3" s="1"/>
  <c r="I228" i="3"/>
  <c r="H234" i="3"/>
  <c r="I234" i="3" s="1"/>
  <c r="H226" i="3"/>
  <c r="I226" i="3" s="1"/>
  <c r="H218" i="3"/>
  <c r="I218" i="3" s="1"/>
  <c r="I204" i="3"/>
  <c r="H210" i="3"/>
  <c r="I210" i="3" s="1"/>
  <c r="H202" i="3"/>
  <c r="I202" i="3" s="1"/>
  <c r="H194" i="3"/>
  <c r="I194" i="3" s="1"/>
  <c r="H186" i="3"/>
  <c r="I186" i="3" s="1"/>
  <c r="H178" i="3"/>
  <c r="I178" i="3" s="1"/>
  <c r="I164" i="3"/>
  <c r="H170" i="3"/>
  <c r="I170" i="3" s="1"/>
  <c r="H162" i="3"/>
  <c r="I162" i="3" s="1"/>
  <c r="H154" i="3"/>
  <c r="I154" i="3" s="1"/>
  <c r="H146" i="3"/>
  <c r="I146" i="3" s="1"/>
  <c r="H138" i="3"/>
  <c r="I138" i="3" s="1"/>
  <c r="H130" i="3"/>
  <c r="I130" i="3" s="1"/>
  <c r="I116" i="3"/>
  <c r="H122" i="3"/>
  <c r="I122" i="3" s="1"/>
  <c r="H114" i="3"/>
  <c r="I114" i="3" s="1"/>
  <c r="H106" i="3"/>
  <c r="I106" i="3" s="1"/>
  <c r="H98" i="3"/>
  <c r="I98" i="3" s="1"/>
  <c r="H90" i="3"/>
  <c r="I90" i="3" s="1"/>
  <c r="H82" i="3"/>
  <c r="I82" i="3" s="1"/>
  <c r="I68" i="3"/>
  <c r="H74" i="3"/>
  <c r="I74" i="3" s="1"/>
  <c r="I60" i="3"/>
  <c r="H66" i="3"/>
  <c r="I66" i="3" s="1"/>
  <c r="H58" i="3"/>
  <c r="I58" i="3" s="1"/>
  <c r="H50" i="3"/>
  <c r="I50" i="3" s="1"/>
  <c r="I36" i="3"/>
  <c r="H42" i="3"/>
  <c r="I42" i="3" s="1"/>
  <c r="I28" i="3"/>
  <c r="H34" i="3"/>
  <c r="I34" i="3" s="1"/>
  <c r="I20" i="3"/>
  <c r="H26" i="3"/>
  <c r="I26" i="3" s="1"/>
  <c r="I12" i="3"/>
  <c r="H18" i="3"/>
  <c r="I18" i="3" s="1"/>
  <c r="H10" i="3"/>
  <c r="I10" i="3" s="1"/>
  <c r="H59" i="3"/>
  <c r="I59" i="3" s="1"/>
  <c r="H147" i="3"/>
  <c r="I147" i="3" s="1"/>
  <c r="H155" i="3"/>
  <c r="I155" i="3" s="1"/>
  <c r="H440" i="3"/>
  <c r="I440" i="3" s="1"/>
  <c r="H432" i="3"/>
  <c r="I432" i="3" s="1"/>
  <c r="H424" i="3"/>
  <c r="I424" i="3" s="1"/>
  <c r="H416" i="3"/>
  <c r="I416" i="3" s="1"/>
  <c r="H408" i="3"/>
  <c r="I408" i="3" s="1"/>
  <c r="H400" i="3"/>
  <c r="I400" i="3" s="1"/>
  <c r="H392" i="3"/>
  <c r="I392" i="3" s="1"/>
  <c r="H384" i="3"/>
  <c r="I384" i="3" s="1"/>
  <c r="H376" i="3"/>
  <c r="I376" i="3" s="1"/>
  <c r="H368" i="3"/>
  <c r="I368" i="3" s="1"/>
  <c r="I354" i="3"/>
  <c r="H360" i="3"/>
  <c r="I360" i="3" s="1"/>
  <c r="H352" i="3"/>
  <c r="I352" i="3" s="1"/>
  <c r="H344" i="3"/>
  <c r="I344" i="3" s="1"/>
  <c r="H336" i="3"/>
  <c r="I336" i="3" s="1"/>
  <c r="H328" i="3"/>
  <c r="I328" i="3" s="1"/>
  <c r="H320" i="3"/>
  <c r="I320" i="3" s="1"/>
  <c r="H312" i="3"/>
  <c r="I312" i="3" s="1"/>
  <c r="H304" i="3"/>
  <c r="I304" i="3" s="1"/>
  <c r="H296" i="3"/>
  <c r="I296" i="3" s="1"/>
  <c r="H288" i="3"/>
  <c r="I288" i="3" s="1"/>
  <c r="H280" i="3"/>
  <c r="I280" i="3" s="1"/>
  <c r="H272" i="3"/>
  <c r="I272" i="3" s="1"/>
  <c r="I258" i="3"/>
  <c r="H264" i="3"/>
  <c r="I264" i="3" s="1"/>
  <c r="H256" i="3"/>
  <c r="I256" i="3" s="1"/>
  <c r="H248" i="3"/>
  <c r="I248" i="3" s="1"/>
  <c r="H240" i="3"/>
  <c r="I240" i="3" s="1"/>
  <c r="H232" i="3"/>
  <c r="I232" i="3" s="1"/>
  <c r="H224" i="3"/>
  <c r="I224" i="3" s="1"/>
  <c r="H216" i="3"/>
  <c r="I216" i="3" s="1"/>
  <c r="H208" i="3"/>
  <c r="I208" i="3" s="1"/>
  <c r="H200" i="3"/>
  <c r="I200" i="3" s="1"/>
  <c r="H192" i="3"/>
  <c r="I192" i="3" s="1"/>
  <c r="H184" i="3"/>
  <c r="I184" i="3" s="1"/>
  <c r="H176" i="3"/>
  <c r="I176" i="3" s="1"/>
  <c r="H168" i="3"/>
  <c r="I168" i="3" s="1"/>
  <c r="H160" i="3"/>
  <c r="I160" i="3" s="1"/>
  <c r="H152" i="3"/>
  <c r="I152" i="3" s="1"/>
  <c r="H144" i="3"/>
  <c r="I144" i="3" s="1"/>
  <c r="H136" i="3"/>
  <c r="I136" i="3" s="1"/>
  <c r="H128" i="3"/>
  <c r="I128" i="3" s="1"/>
  <c r="H120" i="3"/>
  <c r="I120" i="3" s="1"/>
  <c r="H112" i="3"/>
  <c r="I112" i="3" s="1"/>
  <c r="H104" i="3"/>
  <c r="I104" i="3" s="1"/>
  <c r="H96" i="3"/>
  <c r="I96" i="3" s="1"/>
  <c r="H88" i="3"/>
  <c r="I88" i="3" s="1"/>
  <c r="H80" i="3"/>
  <c r="I80" i="3" s="1"/>
  <c r="H72" i="3"/>
  <c r="I72" i="3" s="1"/>
  <c r="H64" i="3"/>
  <c r="I64" i="3" s="1"/>
  <c r="H56" i="3"/>
  <c r="I56" i="3" s="1"/>
  <c r="H48" i="3"/>
  <c r="I48" i="3" s="1"/>
  <c r="H40" i="3"/>
  <c r="I40" i="3" s="1"/>
  <c r="H32" i="3"/>
  <c r="I32" i="3" s="1"/>
  <c r="H24" i="3"/>
  <c r="I24" i="3" s="1"/>
  <c r="H16" i="3"/>
  <c r="I16" i="3" s="1"/>
  <c r="H8" i="3"/>
  <c r="I8" i="3" s="1"/>
  <c r="H35" i="3"/>
  <c r="I35" i="3" s="1"/>
  <c r="H83" i="3"/>
  <c r="I83" i="3" s="1"/>
  <c r="H335" i="3"/>
  <c r="I335" i="3" s="1"/>
  <c r="I321" i="3"/>
  <c r="H327" i="3"/>
  <c r="I327" i="3" s="1"/>
  <c r="H319" i="3"/>
  <c r="I319" i="3" s="1"/>
  <c r="I305" i="3"/>
  <c r="H311" i="3"/>
  <c r="I311" i="3" s="1"/>
  <c r="H303" i="3"/>
  <c r="I303" i="3" s="1"/>
  <c r="I289" i="3"/>
  <c r="H295" i="3"/>
  <c r="I295" i="3" s="1"/>
  <c r="I281" i="3"/>
  <c r="H287" i="3"/>
  <c r="I287" i="3" s="1"/>
  <c r="I273" i="3"/>
  <c r="H279" i="3"/>
  <c r="I279" i="3" s="1"/>
  <c r="I265" i="3"/>
  <c r="H271" i="3"/>
  <c r="I271" i="3" s="1"/>
  <c r="I257" i="3"/>
  <c r="H263" i="3"/>
  <c r="I263" i="3" s="1"/>
  <c r="I249" i="3"/>
  <c r="H255" i="3"/>
  <c r="I255" i="3" s="1"/>
  <c r="H247" i="3"/>
  <c r="I247" i="3" s="1"/>
  <c r="I233" i="3"/>
  <c r="H239" i="3"/>
  <c r="I239" i="3" s="1"/>
  <c r="H231" i="3"/>
  <c r="I231" i="3" s="1"/>
  <c r="H223" i="3"/>
  <c r="I223" i="3" s="1"/>
  <c r="H215" i="3"/>
  <c r="I215" i="3" s="1"/>
  <c r="H207" i="3"/>
  <c r="I207" i="3" s="1"/>
  <c r="I193" i="3"/>
  <c r="H199" i="3"/>
  <c r="I199" i="3" s="1"/>
  <c r="H191" i="3"/>
  <c r="I191" i="3" s="1"/>
  <c r="I177" i="3"/>
  <c r="H183" i="3"/>
  <c r="I183" i="3" s="1"/>
  <c r="I169" i="3"/>
  <c r="H175" i="3"/>
  <c r="I175" i="3" s="1"/>
  <c r="H167" i="3"/>
  <c r="I167" i="3" s="1"/>
  <c r="I153" i="3"/>
  <c r="H159" i="3"/>
  <c r="I159" i="3" s="1"/>
  <c r="H151" i="3"/>
  <c r="I151" i="3" s="1"/>
  <c r="I137" i="3"/>
  <c r="H143" i="3"/>
  <c r="I143" i="3" s="1"/>
  <c r="H135" i="3"/>
  <c r="I135" i="3" s="1"/>
  <c r="I121" i="3"/>
  <c r="H127" i="3"/>
  <c r="I127" i="3" s="1"/>
  <c r="H119" i="3"/>
  <c r="I119" i="3" s="1"/>
  <c r="I105" i="3"/>
  <c r="H111" i="3"/>
  <c r="I111" i="3" s="1"/>
  <c r="H103" i="3"/>
  <c r="I103" i="3" s="1"/>
  <c r="I89" i="3"/>
  <c r="H95" i="3"/>
  <c r="I95" i="3" s="1"/>
  <c r="I81" i="3"/>
  <c r="H87" i="3"/>
  <c r="I87" i="3" s="1"/>
  <c r="H79" i="3"/>
  <c r="I79" i="3" s="1"/>
  <c r="H71" i="3"/>
  <c r="I71" i="3" s="1"/>
  <c r="I57" i="3"/>
  <c r="H63" i="3"/>
  <c r="I63" i="3" s="1"/>
  <c r="H55" i="3"/>
  <c r="I55" i="3" s="1"/>
  <c r="I41" i="3"/>
  <c r="H47" i="3"/>
  <c r="I47" i="3" s="1"/>
  <c r="I33" i="3"/>
  <c r="H39" i="3"/>
  <c r="I39" i="3" s="1"/>
  <c r="I25" i="3"/>
  <c r="H31" i="3"/>
  <c r="I31" i="3" s="1"/>
  <c r="H23" i="3"/>
  <c r="I23" i="3" s="1"/>
  <c r="H15" i="3"/>
  <c r="I15" i="3" s="1"/>
  <c r="H91" i="3"/>
  <c r="I91" i="3" s="1"/>
  <c r="H179" i="3"/>
  <c r="I179" i="3" s="1"/>
  <c r="J731" i="7"/>
  <c r="J692" i="7"/>
  <c r="J730" i="7"/>
  <c r="J722" i="7"/>
  <c r="J714" i="7"/>
  <c r="J121" i="7"/>
  <c r="J185" i="7"/>
  <c r="J249" i="7"/>
  <c r="J321" i="7"/>
  <c r="J377" i="7"/>
  <c r="J385" i="7"/>
  <c r="J441" i="7"/>
  <c r="J449" i="7"/>
  <c r="J505" i="7"/>
  <c r="J513" i="7"/>
  <c r="J569" i="7"/>
  <c r="J577" i="7"/>
  <c r="J633" i="7"/>
  <c r="J641" i="7"/>
  <c r="J57" i="7"/>
  <c r="J193" i="7"/>
  <c r="J257" i="7"/>
  <c r="J313" i="7"/>
  <c r="J65" i="7"/>
  <c r="J129" i="7"/>
  <c r="J723" i="7"/>
  <c r="J715" i="7"/>
  <c r="J707" i="7"/>
  <c r="J699" i="7"/>
  <c r="J691" i="7"/>
  <c r="J683" i="7"/>
  <c r="J706" i="7"/>
  <c r="J698" i="7"/>
  <c r="J690" i="7"/>
  <c r="J682" i="7"/>
  <c r="J674" i="7"/>
  <c r="J666" i="7"/>
  <c r="J658" i="7"/>
  <c r="J650" i="7"/>
  <c r="J642" i="7"/>
  <c r="J634" i="7"/>
  <c r="J626" i="7"/>
  <c r="J618" i="7"/>
  <c r="J610" i="7"/>
  <c r="J602" i="7"/>
  <c r="J594" i="7"/>
  <c r="J586" i="7"/>
  <c r="J578" i="7"/>
  <c r="J570" i="7"/>
  <c r="J562" i="7"/>
  <c r="J554" i="7"/>
  <c r="J546" i="7"/>
  <c r="J538" i="7"/>
  <c r="J530" i="7"/>
  <c r="J522" i="7"/>
  <c r="J514" i="7"/>
  <c r="J506" i="7"/>
  <c r="J735" i="7"/>
  <c r="J727" i="7"/>
  <c r="J719" i="7"/>
  <c r="J711" i="7"/>
  <c r="J703" i="7"/>
  <c r="J695" i="7"/>
  <c r="J724" i="7"/>
  <c r="J687" i="7"/>
  <c r="J679" i="7"/>
  <c r="J671" i="7"/>
  <c r="J663" i="7"/>
  <c r="J655" i="7"/>
  <c r="J647" i="7"/>
  <c r="J639" i="7"/>
  <c r="J631" i="7"/>
  <c r="J623" i="7"/>
  <c r="J615" i="7"/>
  <c r="J607" i="7"/>
  <c r="J599" i="7"/>
  <c r="J591" i="7"/>
  <c r="J583" i="7"/>
  <c r="J575" i="7"/>
  <c r="J567" i="7"/>
  <c r="J559" i="7"/>
  <c r="J551" i="7"/>
  <c r="J543" i="7"/>
  <c r="J535" i="7"/>
  <c r="J527" i="7"/>
  <c r="J519" i="7"/>
  <c r="J511" i="7"/>
  <c r="J503" i="7"/>
  <c r="J495" i="7"/>
  <c r="J487" i="7"/>
  <c r="J479" i="7"/>
  <c r="J471" i="7"/>
  <c r="J732" i="7"/>
  <c r="J716" i="7"/>
  <c r="J708" i="7"/>
  <c r="J700" i="7"/>
  <c r="J684" i="7"/>
  <c r="J736" i="7"/>
  <c r="J728" i="7"/>
  <c r="J720" i="7"/>
  <c r="J712" i="7"/>
  <c r="J704" i="7"/>
  <c r="J696" i="7"/>
  <c r="J688" i="7"/>
  <c r="J680" i="7"/>
  <c r="J672" i="7"/>
  <c r="J664" i="7"/>
  <c r="J656" i="7"/>
  <c r="J463" i="7"/>
  <c r="J455" i="7"/>
  <c r="J447" i="7"/>
  <c r="J439" i="7"/>
  <c r="J431" i="7"/>
  <c r="J423" i="7"/>
  <c r="J415" i="7"/>
  <c r="J407" i="7"/>
  <c r="J399" i="7"/>
  <c r="J391" i="7"/>
  <c r="J383" i="7"/>
  <c r="J375" i="7"/>
  <c r="J367" i="7"/>
  <c r="J359" i="7"/>
  <c r="J351" i="7"/>
  <c r="J343" i="7"/>
  <c r="J335" i="7"/>
  <c r="J327" i="7"/>
  <c r="J319" i="7"/>
  <c r="J311" i="7"/>
  <c r="J303" i="7"/>
  <c r="J295" i="7"/>
  <c r="J287" i="7"/>
  <c r="J279" i="7"/>
  <c r="J271" i="7"/>
  <c r="J263" i="7"/>
  <c r="J255" i="7"/>
  <c r="J247" i="7"/>
  <c r="J239" i="7"/>
  <c r="J231" i="7"/>
  <c r="J223" i="7"/>
  <c r="J215" i="7"/>
  <c r="J207" i="7"/>
  <c r="J199" i="7"/>
  <c r="J191" i="7"/>
  <c r="J183" i="7"/>
  <c r="J175" i="7"/>
  <c r="J167" i="7"/>
  <c r="J159" i="7"/>
  <c r="J151" i="7"/>
  <c r="J143" i="7"/>
  <c r="J135" i="7"/>
  <c r="J127" i="7"/>
  <c r="J119" i="7"/>
  <c r="J111" i="7"/>
  <c r="J103" i="7"/>
  <c r="J95" i="7"/>
  <c r="J87" i="7"/>
  <c r="J79" i="7"/>
  <c r="J71" i="7"/>
  <c r="J63" i="7"/>
  <c r="J55" i="7"/>
  <c r="J47" i="7"/>
  <c r="J39" i="7"/>
  <c r="J31" i="7"/>
  <c r="J23" i="7"/>
  <c r="J15" i="7"/>
  <c r="J7" i="7"/>
  <c r="J729" i="7"/>
  <c r="J721" i="7"/>
  <c r="J713" i="7"/>
  <c r="J705" i="7"/>
  <c r="J697" i="7"/>
  <c r="J689" i="7"/>
  <c r="J681" i="7"/>
  <c r="J673" i="7"/>
  <c r="J665" i="7"/>
  <c r="J657" i="7"/>
  <c r="J649" i="7"/>
  <c r="J625" i="7"/>
  <c r="J617" i="7"/>
  <c r="J609" i="7"/>
  <c r="J601" i="7"/>
  <c r="J593" i="7"/>
  <c r="J585" i="7"/>
  <c r="J561" i="7"/>
  <c r="J553" i="7"/>
  <c r="J545" i="7"/>
  <c r="J537" i="7"/>
  <c r="J529" i="7"/>
  <c r="J521" i="7"/>
  <c r="J497" i="7"/>
  <c r="J489" i="7"/>
  <c r="J481" i="7"/>
  <c r="J473" i="7"/>
  <c r="J465" i="7"/>
  <c r="J457" i="7"/>
  <c r="J433" i="7"/>
  <c r="J425" i="7"/>
  <c r="J417" i="7"/>
  <c r="J409" i="7"/>
  <c r="J401" i="7"/>
  <c r="J393" i="7"/>
  <c r="J369" i="7"/>
  <c r="J361" i="7"/>
  <c r="J353" i="7"/>
  <c r="J345" i="7"/>
  <c r="J337" i="7"/>
  <c r="J329" i="7"/>
  <c r="J305" i="7"/>
  <c r="J297" i="7"/>
  <c r="J289" i="7"/>
  <c r="J281" i="7"/>
  <c r="J273" i="7"/>
  <c r="J265" i="7"/>
  <c r="J241" i="7"/>
  <c r="J233" i="7"/>
  <c r="J225" i="7"/>
  <c r="J217" i="7"/>
  <c r="J209" i="7"/>
  <c r="J201" i="7"/>
  <c r="J177" i="7"/>
  <c r="J169" i="7"/>
  <c r="J161" i="7"/>
  <c r="J153" i="7"/>
  <c r="J145" i="7"/>
  <c r="J137" i="7"/>
  <c r="J113" i="7"/>
  <c r="J105" i="7"/>
  <c r="J97" i="7"/>
  <c r="J89" i="7"/>
  <c r="J81" i="7"/>
  <c r="J73" i="7"/>
  <c r="J49" i="7"/>
  <c r="J41" i="7"/>
  <c r="J33" i="7"/>
  <c r="J25" i="7"/>
  <c r="J17" i="7"/>
  <c r="J9" i="7"/>
  <c r="J648" i="7"/>
  <c r="J640" i="7"/>
  <c r="J632" i="7"/>
  <c r="J624" i="7"/>
  <c r="J616" i="7"/>
  <c r="J608" i="7"/>
  <c r="J600" i="7"/>
  <c r="J592" i="7"/>
  <c r="J584" i="7"/>
  <c r="J576" i="7"/>
  <c r="J568" i="7"/>
  <c r="J560" i="7"/>
  <c r="J552" i="7"/>
  <c r="J544" i="7"/>
  <c r="J536" i="7"/>
  <c r="J528" i="7"/>
  <c r="J520" i="7"/>
  <c r="J512" i="7"/>
  <c r="J504" i="7"/>
  <c r="J496" i="7"/>
  <c r="J488" i="7"/>
  <c r="J480" i="7"/>
  <c r="J472" i="7"/>
  <c r="J464" i="7"/>
  <c r="J456" i="7"/>
  <c r="J448" i="7"/>
  <c r="J440" i="7"/>
  <c r="J432" i="7"/>
  <c r="J424" i="7"/>
  <c r="J416" i="7"/>
  <c r="J408" i="7"/>
  <c r="J400" i="7"/>
  <c r="J392" i="7"/>
  <c r="J384" i="7"/>
  <c r="J376" i="7"/>
  <c r="J368" i="7"/>
  <c r="J360" i="7"/>
  <c r="J352" i="7"/>
  <c r="J344" i="7"/>
  <c r="J336" i="7"/>
  <c r="J328" i="7"/>
  <c r="J320" i="7"/>
  <c r="J312" i="7"/>
  <c r="J304" i="7"/>
  <c r="J296" i="7"/>
  <c r="J288" i="7"/>
  <c r="J280" i="7"/>
  <c r="J272" i="7"/>
  <c r="J264" i="7"/>
  <c r="J256" i="7"/>
  <c r="J248" i="7"/>
  <c r="J240" i="7"/>
  <c r="J232" i="7"/>
  <c r="J224" i="7"/>
  <c r="J216" i="7"/>
  <c r="J208" i="7"/>
  <c r="J200" i="7"/>
  <c r="J192" i="7"/>
  <c r="J184" i="7"/>
  <c r="J176" i="7"/>
  <c r="J168" i="7"/>
  <c r="J160" i="7"/>
  <c r="J152" i="7"/>
  <c r="J144" i="7"/>
  <c r="J136" i="7"/>
  <c r="J128" i="7"/>
  <c r="J120" i="7"/>
  <c r="J112" i="7"/>
  <c r="J104" i="7"/>
  <c r="J96" i="7"/>
  <c r="J88" i="7"/>
  <c r="J80" i="7"/>
  <c r="J72" i="7"/>
  <c r="J64" i="7"/>
  <c r="J56" i="7"/>
  <c r="J48" i="7"/>
  <c r="J40" i="7"/>
  <c r="J32" i="7"/>
  <c r="J24" i="7"/>
  <c r="J16" i="7"/>
  <c r="J8" i="7"/>
  <c r="J734" i="7"/>
  <c r="J726" i="7"/>
  <c r="J718" i="7"/>
  <c r="J710" i="7"/>
  <c r="J702" i="7"/>
  <c r="J694" i="7"/>
  <c r="J686" i="7"/>
  <c r="J678" i="7"/>
  <c r="J670" i="7"/>
  <c r="J662" i="7"/>
  <c r="J654" i="7"/>
  <c r="J646" i="7"/>
  <c r="J638" i="7"/>
  <c r="J630" i="7"/>
  <c r="J622" i="7"/>
  <c r="J614" i="7"/>
  <c r="J606" i="7"/>
  <c r="J598" i="7"/>
  <c r="J590" i="7"/>
  <c r="J582" i="7"/>
  <c r="J574" i="7"/>
  <c r="J566" i="7"/>
  <c r="J558" i="7"/>
  <c r="J550" i="7"/>
  <c r="J542" i="7"/>
  <c r="J733" i="7"/>
  <c r="J725" i="7"/>
  <c r="J717" i="7"/>
  <c r="J709" i="7"/>
  <c r="J701" i="7"/>
  <c r="J693" i="7"/>
  <c r="J685" i="7"/>
  <c r="J677" i="7"/>
  <c r="J669" i="7"/>
  <c r="J661" i="7"/>
  <c r="J653" i="7"/>
  <c r="J645" i="7"/>
  <c r="J637" i="7"/>
  <c r="J629" i="7"/>
  <c r="J621" i="7"/>
  <c r="J613" i="7"/>
  <c r="J605" i="7"/>
  <c r="J597" i="7"/>
  <c r="J589" i="7"/>
  <c r="J581" i="7"/>
  <c r="J573" i="7"/>
  <c r="J565" i="7"/>
  <c r="J557" i="7"/>
  <c r="J549" i="7"/>
  <c r="J676" i="7"/>
  <c r="J668" i="7"/>
  <c r="J660" i="7"/>
  <c r="J652" i="7"/>
  <c r="J644" i="7"/>
  <c r="J636" i="7"/>
  <c r="J628" i="7"/>
  <c r="J620" i="7"/>
  <c r="J612" i="7"/>
  <c r="J604" i="7"/>
  <c r="J596" i="7"/>
  <c r="J588" i="7"/>
  <c r="J580" i="7"/>
  <c r="J572" i="7"/>
  <c r="J564" i="7"/>
  <c r="J556" i="7"/>
  <c r="J548" i="7"/>
  <c r="J540" i="7"/>
  <c r="J532" i="7"/>
  <c r="J524" i="7"/>
  <c r="J516" i="7"/>
  <c r="J508" i="7"/>
  <c r="J500" i="7"/>
  <c r="J492" i="7"/>
  <c r="J675" i="7"/>
  <c r="J667" i="7"/>
  <c r="J659" i="7"/>
  <c r="J651" i="7"/>
  <c r="J643" i="7"/>
  <c r="J635" i="7"/>
  <c r="J627" i="7"/>
  <c r="J619" i="7"/>
  <c r="J611" i="7"/>
  <c r="J603" i="7"/>
  <c r="J595" i="7"/>
  <c r="J587" i="7"/>
  <c r="J579" i="7"/>
  <c r="J571" i="7"/>
  <c r="J563" i="7"/>
  <c r="J555" i="7"/>
  <c r="J547" i="7"/>
  <c r="J539" i="7"/>
  <c r="J531" i="7"/>
  <c r="J523" i="7"/>
  <c r="J515" i="7"/>
  <c r="J507" i="7"/>
  <c r="J499" i="7"/>
  <c r="J534" i="7"/>
  <c r="J526" i="7"/>
  <c r="J518" i="7"/>
  <c r="J510" i="7"/>
  <c r="J502" i="7"/>
  <c r="J494" i="7"/>
  <c r="J486" i="7"/>
  <c r="J478" i="7"/>
  <c r="J470" i="7"/>
  <c r="J462" i="7"/>
  <c r="J454" i="7"/>
  <c r="J446" i="7"/>
  <c r="J438" i="7"/>
  <c r="J430" i="7"/>
  <c r="J422" i="7"/>
  <c r="J414" i="7"/>
  <c r="J406" i="7"/>
  <c r="J398" i="7"/>
  <c r="J390" i="7"/>
  <c r="J382" i="7"/>
  <c r="J374" i="7"/>
  <c r="J366" i="7"/>
  <c r="J358" i="7"/>
  <c r="J350" i="7"/>
  <c r="J342" i="7"/>
  <c r="J334" i="7"/>
  <c r="J326" i="7"/>
  <c r="J318" i="7"/>
  <c r="J310" i="7"/>
  <c r="J302" i="7"/>
  <c r="J294" i="7"/>
  <c r="J286" i="7"/>
  <c r="J278" i="7"/>
  <c r="J270" i="7"/>
  <c r="J262" i="7"/>
  <c r="J254" i="7"/>
  <c r="J246" i="7"/>
  <c r="J238" i="7"/>
  <c r="J230" i="7"/>
  <c r="J222" i="7"/>
  <c r="J214" i="7"/>
  <c r="J206" i="7"/>
  <c r="J198" i="7"/>
  <c r="J190" i="7"/>
  <c r="J182" i="7"/>
  <c r="J174" i="7"/>
  <c r="J166" i="7"/>
  <c r="J158" i="7"/>
  <c r="J150" i="7"/>
  <c r="J142" i="7"/>
  <c r="J134" i="7"/>
  <c r="J126" i="7"/>
  <c r="J118" i="7"/>
  <c r="J110" i="7"/>
  <c r="J102" i="7"/>
  <c r="J94" i="7"/>
  <c r="J86" i="7"/>
  <c r="J78" i="7"/>
  <c r="J70" i="7"/>
  <c r="J62" i="7"/>
  <c r="J54" i="7"/>
  <c r="J46" i="7"/>
  <c r="J38" i="7"/>
  <c r="J30" i="7"/>
  <c r="J22" i="7"/>
  <c r="J14" i="7"/>
  <c r="J6" i="7"/>
  <c r="J541" i="7"/>
  <c r="J533" i="7"/>
  <c r="J525" i="7"/>
  <c r="J517" i="7"/>
  <c r="J509" i="7"/>
  <c r="J501" i="7"/>
  <c r="J493" i="7"/>
  <c r="J485" i="7"/>
  <c r="J477" i="7"/>
  <c r="J469" i="7"/>
  <c r="J461" i="7"/>
  <c r="J453" i="7"/>
  <c r="J445" i="7"/>
  <c r="J437" i="7"/>
  <c r="J429" i="7"/>
  <c r="J421" i="7"/>
  <c r="J413" i="7"/>
  <c r="J405" i="7"/>
  <c r="J397" i="7"/>
  <c r="J389" i="7"/>
  <c r="J381" i="7"/>
  <c r="J373" i="7"/>
  <c r="J365" i="7"/>
  <c r="J357" i="7"/>
  <c r="J349" i="7"/>
  <c r="J341" i="7"/>
  <c r="J333" i="7"/>
  <c r="J325" i="7"/>
  <c r="J317" i="7"/>
  <c r="J309" i="7"/>
  <c r="J301" i="7"/>
  <c r="J293" i="7"/>
  <c r="J285" i="7"/>
  <c r="J277" i="7"/>
  <c r="J269" i="7"/>
  <c r="J261" i="7"/>
  <c r="J253" i="7"/>
  <c r="J245" i="7"/>
  <c r="J237" i="7"/>
  <c r="J229" i="7"/>
  <c r="J221" i="7"/>
  <c r="J213" i="7"/>
  <c r="J205" i="7"/>
  <c r="J197" i="7"/>
  <c r="J189" i="7"/>
  <c r="J181" i="7"/>
  <c r="J173" i="7"/>
  <c r="J165" i="7"/>
  <c r="J157" i="7"/>
  <c r="J149" i="7"/>
  <c r="J141" i="7"/>
  <c r="J133" i="7"/>
  <c r="J125" i="7"/>
  <c r="J117" i="7"/>
  <c r="J109" i="7"/>
  <c r="J101" i="7"/>
  <c r="J93" i="7"/>
  <c r="J85" i="7"/>
  <c r="J77" i="7"/>
  <c r="J69" i="7"/>
  <c r="J61" i="7"/>
  <c r="J53" i="7"/>
  <c r="J45" i="7"/>
  <c r="J37" i="7"/>
  <c r="J29" i="7"/>
  <c r="J21" i="7"/>
  <c r="J13" i="7"/>
  <c r="J5" i="7"/>
  <c r="J484" i="7"/>
  <c r="J476" i="7"/>
  <c r="J468" i="7"/>
  <c r="J460" i="7"/>
  <c r="J452" i="7"/>
  <c r="J444" i="7"/>
  <c r="J436" i="7"/>
  <c r="J428" i="7"/>
  <c r="J420" i="7"/>
  <c r="J412" i="7"/>
  <c r="J404" i="7"/>
  <c r="J396" i="7"/>
  <c r="J388" i="7"/>
  <c r="J380" i="7"/>
  <c r="J372" i="7"/>
  <c r="J364" i="7"/>
  <c r="J356" i="7"/>
  <c r="J348" i="7"/>
  <c r="J340" i="7"/>
  <c r="J332" i="7"/>
  <c r="J324" i="7"/>
  <c r="J316" i="7"/>
  <c r="J308" i="7"/>
  <c r="J300" i="7"/>
  <c r="J292" i="7"/>
  <c r="J284" i="7"/>
  <c r="J276" i="7"/>
  <c r="J268" i="7"/>
  <c r="J260" i="7"/>
  <c r="J252" i="7"/>
  <c r="J244" i="7"/>
  <c r="J236" i="7"/>
  <c r="J228" i="7"/>
  <c r="J220" i="7"/>
  <c r="J212" i="7"/>
  <c r="J204" i="7"/>
  <c r="J196" i="7"/>
  <c r="J188" i="7"/>
  <c r="J180" i="7"/>
  <c r="J172" i="7"/>
  <c r="J164" i="7"/>
  <c r="J156" i="7"/>
  <c r="J148" i="7"/>
  <c r="J140" i="7"/>
  <c r="J132" i="7"/>
  <c r="J124" i="7"/>
  <c r="J116" i="7"/>
  <c r="J108" i="7"/>
  <c r="J100" i="7"/>
  <c r="J92" i="7"/>
  <c r="J84" i="7"/>
  <c r="J76" i="7"/>
  <c r="J68" i="7"/>
  <c r="J60" i="7"/>
  <c r="J52" i="7"/>
  <c r="J44" i="7"/>
  <c r="J36" i="7"/>
  <c r="J28" i="7"/>
  <c r="J20" i="7"/>
  <c r="J12" i="7"/>
  <c r="J4" i="7"/>
  <c r="J491" i="7"/>
  <c r="J483" i="7"/>
  <c r="J475" i="7"/>
  <c r="J467" i="7"/>
  <c r="J459" i="7"/>
  <c r="J451" i="7"/>
  <c r="J443" i="7"/>
  <c r="J435" i="7"/>
  <c r="J427" i="7"/>
  <c r="J419" i="7"/>
  <c r="J411" i="7"/>
  <c r="J403" i="7"/>
  <c r="J395" i="7"/>
  <c r="J387" i="7"/>
  <c r="J379" i="7"/>
  <c r="J371" i="7"/>
  <c r="J363" i="7"/>
  <c r="J355" i="7"/>
  <c r="J347" i="7"/>
  <c r="J339" i="7"/>
  <c r="J331" i="7"/>
  <c r="J323" i="7"/>
  <c r="J315" i="7"/>
  <c r="J307" i="7"/>
  <c r="J299" i="7"/>
  <c r="J291" i="7"/>
  <c r="J283" i="7"/>
  <c r="J275" i="7"/>
  <c r="J267" i="7"/>
  <c r="J259" i="7"/>
  <c r="J251" i="7"/>
  <c r="J243" i="7"/>
  <c r="J235" i="7"/>
  <c r="J227" i="7"/>
  <c r="J219" i="7"/>
  <c r="J211" i="7"/>
  <c r="J203" i="7"/>
  <c r="J195" i="7"/>
  <c r="J187" i="7"/>
  <c r="J179" i="7"/>
  <c r="J171" i="7"/>
  <c r="J163" i="7"/>
  <c r="J155" i="7"/>
  <c r="J147" i="7"/>
  <c r="J139" i="7"/>
  <c r="J131" i="7"/>
  <c r="J123" i="7"/>
  <c r="J115" i="7"/>
  <c r="J107" i="7"/>
  <c r="J99" i="7"/>
  <c r="J91" i="7"/>
  <c r="J83" i="7"/>
  <c r="J75" i="7"/>
  <c r="J67" i="7"/>
  <c r="J59" i="7"/>
  <c r="J51" i="7"/>
  <c r="J43" i="7"/>
  <c r="J35" i="7"/>
  <c r="J27" i="7"/>
  <c r="J19" i="7"/>
  <c r="J11" i="7"/>
  <c r="J3" i="7"/>
  <c r="J498" i="7"/>
  <c r="J490" i="7"/>
  <c r="J482" i="7"/>
  <c r="J474" i="7"/>
  <c r="J466" i="7"/>
  <c r="J458" i="7"/>
  <c r="J450" i="7"/>
  <c r="J442" i="7"/>
  <c r="J434" i="7"/>
  <c r="J426" i="7"/>
  <c r="J418" i="7"/>
  <c r="J410" i="7"/>
  <c r="J402" i="7"/>
  <c r="J394" i="7"/>
  <c r="J386" i="7"/>
  <c r="J378" i="7"/>
  <c r="J370" i="7"/>
  <c r="J362" i="7"/>
  <c r="J354" i="7"/>
  <c r="J346" i="7"/>
  <c r="J338" i="7"/>
  <c r="J330" i="7"/>
  <c r="J322" i="7"/>
  <c r="J314" i="7"/>
  <c r="J306" i="7"/>
  <c r="J298" i="7"/>
  <c r="J290" i="7"/>
  <c r="J282" i="7"/>
  <c r="J274" i="7"/>
  <c r="J266" i="7"/>
  <c r="J258" i="7"/>
  <c r="J250" i="7"/>
  <c r="J242" i="7"/>
  <c r="J234" i="7"/>
  <c r="J226" i="7"/>
  <c r="J218" i="7"/>
  <c r="J210" i="7"/>
  <c r="J202" i="7"/>
  <c r="J194" i="7"/>
  <c r="J186" i="7"/>
  <c r="J178" i="7"/>
  <c r="J170" i="7"/>
  <c r="J162" i="7"/>
  <c r="J154" i="7"/>
  <c r="J146" i="7"/>
  <c r="J138" i="7"/>
  <c r="J130" i="7"/>
  <c r="J122" i="7"/>
  <c r="J114" i="7"/>
  <c r="J106" i="7"/>
  <c r="J98" i="7"/>
  <c r="J90" i="7"/>
  <c r="J82" i="7"/>
  <c r="J74" i="7"/>
  <c r="J66" i="7"/>
  <c r="J58" i="7"/>
  <c r="J50" i="7"/>
  <c r="J42" i="7"/>
  <c r="J34" i="7"/>
  <c r="J26" i="7"/>
  <c r="J18" i="7"/>
  <c r="J10" i="7"/>
  <c r="J2" i="7"/>
  <c r="I726" i="1"/>
  <c r="I718" i="1"/>
  <c r="I710" i="1"/>
  <c r="I702" i="1"/>
  <c r="I694" i="1"/>
  <c r="I686" i="1"/>
  <c r="I724" i="1"/>
  <c r="I708" i="1"/>
  <c r="I700" i="1"/>
  <c r="I692" i="1"/>
  <c r="I684" i="1"/>
  <c r="I723" i="1"/>
  <c r="I691" i="1"/>
  <c r="I716" i="1"/>
  <c r="I715" i="1"/>
  <c r="I699" i="1"/>
  <c r="I707" i="1"/>
  <c r="I683" i="1"/>
  <c r="I727" i="1"/>
  <c r="I719" i="1"/>
  <c r="I711" i="1"/>
  <c r="I703" i="1"/>
  <c r="I695" i="1"/>
  <c r="I687" i="1"/>
  <c r="I725" i="1"/>
  <c r="I717" i="1"/>
  <c r="I709" i="1"/>
  <c r="I701" i="1"/>
  <c r="I693" i="1"/>
  <c r="I685" i="1"/>
  <c r="I730" i="1"/>
  <c r="I722" i="1"/>
  <c r="I714" i="1"/>
  <c r="I706" i="1"/>
  <c r="I698" i="1"/>
  <c r="I690" i="1"/>
  <c r="I682" i="1"/>
  <c r="I644" i="1"/>
  <c r="I604" i="1"/>
  <c r="I548" i="1"/>
  <c r="I508" i="1"/>
  <c r="I452" i="1"/>
  <c r="I396" i="1"/>
  <c r="I340" i="1"/>
  <c r="I284" i="1"/>
  <c r="I212" i="1"/>
  <c r="I156" i="1"/>
  <c r="I100" i="1"/>
  <c r="I44" i="1"/>
  <c r="I675" i="1"/>
  <c r="I667" i="1"/>
  <c r="I659" i="1"/>
  <c r="I651" i="1"/>
  <c r="I643" i="1"/>
  <c r="I635" i="1"/>
  <c r="I627" i="1"/>
  <c r="I619" i="1"/>
  <c r="I611" i="1"/>
  <c r="I603" i="1"/>
  <c r="I595" i="1"/>
  <c r="I587" i="1"/>
  <c r="I579" i="1"/>
  <c r="I571" i="1"/>
  <c r="I563" i="1"/>
  <c r="I555" i="1"/>
  <c r="I547" i="1"/>
  <c r="I539" i="1"/>
  <c r="I531" i="1"/>
  <c r="I523" i="1"/>
  <c r="I515" i="1"/>
  <c r="I507" i="1"/>
  <c r="I499" i="1"/>
  <c r="I491" i="1"/>
  <c r="I483" i="1"/>
  <c r="I475" i="1"/>
  <c r="I467" i="1"/>
  <c r="I459" i="1"/>
  <c r="I451" i="1"/>
  <c r="I443" i="1"/>
  <c r="I435" i="1"/>
  <c r="I427" i="1"/>
  <c r="I419" i="1"/>
  <c r="I411" i="1"/>
  <c r="I403" i="1"/>
  <c r="I395" i="1"/>
  <c r="I387" i="1"/>
  <c r="I379" i="1"/>
  <c r="I371" i="1"/>
  <c r="I363" i="1"/>
  <c r="I355" i="1"/>
  <c r="I347" i="1"/>
  <c r="I339" i="1"/>
  <c r="I331" i="1"/>
  <c r="I323" i="1"/>
  <c r="I315" i="1"/>
  <c r="I307" i="1"/>
  <c r="I299" i="1"/>
  <c r="I291" i="1"/>
  <c r="I283" i="1"/>
  <c r="I275" i="1"/>
  <c r="I267" i="1"/>
  <c r="I259" i="1"/>
  <c r="I251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660" i="1"/>
  <c r="I596" i="1"/>
  <c r="I540" i="1"/>
  <c r="I484" i="1"/>
  <c r="I436" i="1"/>
  <c r="I380" i="1"/>
  <c r="I324" i="1"/>
  <c r="I276" i="1"/>
  <c r="I220" i="1"/>
  <c r="I164" i="1"/>
  <c r="I108" i="1"/>
  <c r="I60" i="1"/>
  <c r="I12" i="1"/>
  <c r="I674" i="1"/>
  <c r="I666" i="1"/>
  <c r="I658" i="1"/>
  <c r="I650" i="1"/>
  <c r="I642" i="1"/>
  <c r="I634" i="1"/>
  <c r="I626" i="1"/>
  <c r="I618" i="1"/>
  <c r="I610" i="1"/>
  <c r="I602" i="1"/>
  <c r="I594" i="1"/>
  <c r="I586" i="1"/>
  <c r="I578" i="1"/>
  <c r="I570" i="1"/>
  <c r="I562" i="1"/>
  <c r="I554" i="1"/>
  <c r="I546" i="1"/>
  <c r="I538" i="1"/>
  <c r="I530" i="1"/>
  <c r="I522" i="1"/>
  <c r="I514" i="1"/>
  <c r="I506" i="1"/>
  <c r="I498" i="1"/>
  <c r="I490" i="1"/>
  <c r="I482" i="1"/>
  <c r="I474" i="1"/>
  <c r="I466" i="1"/>
  <c r="I458" i="1"/>
  <c r="I450" i="1"/>
  <c r="I442" i="1"/>
  <c r="I434" i="1"/>
  <c r="I426" i="1"/>
  <c r="I418" i="1"/>
  <c r="I410" i="1"/>
  <c r="I402" i="1"/>
  <c r="I394" i="1"/>
  <c r="I386" i="1"/>
  <c r="I378" i="1"/>
  <c r="I370" i="1"/>
  <c r="I362" i="1"/>
  <c r="I354" i="1"/>
  <c r="I346" i="1"/>
  <c r="I338" i="1"/>
  <c r="I330" i="1"/>
  <c r="I322" i="1"/>
  <c r="I314" i="1"/>
  <c r="I306" i="1"/>
  <c r="I298" i="1"/>
  <c r="I290" i="1"/>
  <c r="I282" i="1"/>
  <c r="I274" i="1"/>
  <c r="I266" i="1"/>
  <c r="I258" i="1"/>
  <c r="I250" i="1"/>
  <c r="I242" i="1"/>
  <c r="I234" i="1"/>
  <c r="I226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0" i="1"/>
  <c r="I676" i="1"/>
  <c r="I612" i="1"/>
  <c r="I556" i="1"/>
  <c r="I492" i="1"/>
  <c r="I420" i="1"/>
  <c r="I364" i="1"/>
  <c r="I308" i="1"/>
  <c r="I252" i="1"/>
  <c r="I196" i="1"/>
  <c r="I140" i="1"/>
  <c r="I52" i="1"/>
  <c r="I681" i="1"/>
  <c r="I673" i="1"/>
  <c r="I665" i="1"/>
  <c r="I657" i="1"/>
  <c r="I649" i="1"/>
  <c r="I641" i="1"/>
  <c r="I633" i="1"/>
  <c r="I625" i="1"/>
  <c r="I617" i="1"/>
  <c r="I609" i="1"/>
  <c r="I601" i="1"/>
  <c r="I593" i="1"/>
  <c r="I585" i="1"/>
  <c r="I577" i="1"/>
  <c r="I569" i="1"/>
  <c r="I561" i="1"/>
  <c r="I553" i="1"/>
  <c r="I545" i="1"/>
  <c r="I537" i="1"/>
  <c r="I529" i="1"/>
  <c r="I521" i="1"/>
  <c r="I513" i="1"/>
  <c r="I505" i="1"/>
  <c r="I497" i="1"/>
  <c r="I489" i="1"/>
  <c r="I481" i="1"/>
  <c r="I473" i="1"/>
  <c r="I465" i="1"/>
  <c r="I457" i="1"/>
  <c r="I449" i="1"/>
  <c r="I441" i="1"/>
  <c r="I433" i="1"/>
  <c r="I425" i="1"/>
  <c r="I417" i="1"/>
  <c r="I409" i="1"/>
  <c r="I401" i="1"/>
  <c r="I393" i="1"/>
  <c r="I385" i="1"/>
  <c r="I377" i="1"/>
  <c r="I369" i="1"/>
  <c r="I361" i="1"/>
  <c r="I353" i="1"/>
  <c r="I345" i="1"/>
  <c r="I337" i="1"/>
  <c r="I329" i="1"/>
  <c r="I321" i="1"/>
  <c r="I313" i="1"/>
  <c r="I305" i="1"/>
  <c r="I297" i="1"/>
  <c r="I289" i="1"/>
  <c r="I281" i="1"/>
  <c r="I273" i="1"/>
  <c r="I265" i="1"/>
  <c r="I257" i="1"/>
  <c r="I249" i="1"/>
  <c r="I241" i="1"/>
  <c r="I233" i="1"/>
  <c r="I225" i="1"/>
  <c r="I217" i="1"/>
  <c r="I209" i="1"/>
  <c r="I201" i="1"/>
  <c r="I193" i="1"/>
  <c r="I185" i="1"/>
  <c r="I177" i="1"/>
  <c r="I169" i="1"/>
  <c r="I161" i="1"/>
  <c r="I153" i="1"/>
  <c r="I145" i="1"/>
  <c r="I137" i="1"/>
  <c r="I129" i="1"/>
  <c r="I121" i="1"/>
  <c r="I113" i="1"/>
  <c r="I105" i="1"/>
  <c r="I97" i="1"/>
  <c r="I89" i="1"/>
  <c r="I81" i="1"/>
  <c r="I73" i="1"/>
  <c r="I65" i="1"/>
  <c r="I57" i="1"/>
  <c r="I49" i="1"/>
  <c r="I41" i="1"/>
  <c r="I33" i="1"/>
  <c r="I25" i="1"/>
  <c r="I17" i="1"/>
  <c r="I9" i="1"/>
  <c r="I636" i="1"/>
  <c r="I580" i="1"/>
  <c r="I524" i="1"/>
  <c r="I468" i="1"/>
  <c r="I412" i="1"/>
  <c r="I348" i="1"/>
  <c r="I292" i="1"/>
  <c r="I236" i="1"/>
  <c r="I180" i="1"/>
  <c r="I124" i="1"/>
  <c r="I76" i="1"/>
  <c r="I36" i="1"/>
  <c r="I680" i="1"/>
  <c r="I672" i="1"/>
  <c r="I664" i="1"/>
  <c r="I656" i="1"/>
  <c r="I648" i="1"/>
  <c r="I640" i="1"/>
  <c r="I632" i="1"/>
  <c r="I624" i="1"/>
  <c r="I616" i="1"/>
  <c r="I608" i="1"/>
  <c r="I600" i="1"/>
  <c r="I592" i="1"/>
  <c r="I584" i="1"/>
  <c r="I576" i="1"/>
  <c r="I568" i="1"/>
  <c r="I560" i="1"/>
  <c r="I552" i="1"/>
  <c r="I544" i="1"/>
  <c r="I536" i="1"/>
  <c r="I528" i="1"/>
  <c r="I520" i="1"/>
  <c r="I512" i="1"/>
  <c r="I504" i="1"/>
  <c r="I496" i="1"/>
  <c r="I488" i="1"/>
  <c r="I480" i="1"/>
  <c r="I472" i="1"/>
  <c r="I464" i="1"/>
  <c r="I456" i="1"/>
  <c r="I448" i="1"/>
  <c r="I440" i="1"/>
  <c r="I432" i="1"/>
  <c r="I424" i="1"/>
  <c r="I416" i="1"/>
  <c r="I408" i="1"/>
  <c r="I400" i="1"/>
  <c r="I392" i="1"/>
  <c r="I384" i="1"/>
  <c r="I376" i="1"/>
  <c r="I368" i="1"/>
  <c r="I360" i="1"/>
  <c r="I352" i="1"/>
  <c r="I344" i="1"/>
  <c r="I336" i="1"/>
  <c r="I328" i="1"/>
  <c r="I320" i="1"/>
  <c r="I312" i="1"/>
  <c r="I304" i="1"/>
  <c r="I296" i="1"/>
  <c r="I288" i="1"/>
  <c r="I280" i="1"/>
  <c r="I272" i="1"/>
  <c r="I264" i="1"/>
  <c r="I256" i="1"/>
  <c r="I248" i="1"/>
  <c r="I240" i="1"/>
  <c r="I232" i="1"/>
  <c r="I224" i="1"/>
  <c r="I216" i="1"/>
  <c r="I208" i="1"/>
  <c r="I200" i="1"/>
  <c r="I192" i="1"/>
  <c r="I184" i="1"/>
  <c r="I176" i="1"/>
  <c r="I168" i="1"/>
  <c r="I160" i="1"/>
  <c r="I152" i="1"/>
  <c r="I144" i="1"/>
  <c r="I136" i="1"/>
  <c r="I128" i="1"/>
  <c r="I120" i="1"/>
  <c r="I112" i="1"/>
  <c r="I104" i="1"/>
  <c r="I96" i="1"/>
  <c r="I88" i="1"/>
  <c r="I80" i="1"/>
  <c r="I72" i="1"/>
  <c r="I64" i="1"/>
  <c r="I56" i="1"/>
  <c r="I48" i="1"/>
  <c r="I40" i="1"/>
  <c r="I32" i="1"/>
  <c r="I24" i="1"/>
  <c r="I16" i="1"/>
  <c r="I8" i="1"/>
  <c r="I668" i="1"/>
  <c r="I620" i="1"/>
  <c r="I564" i="1"/>
  <c r="I500" i="1"/>
  <c r="I444" i="1"/>
  <c r="I388" i="1"/>
  <c r="I332" i="1"/>
  <c r="I260" i="1"/>
  <c r="I204" i="1"/>
  <c r="I148" i="1"/>
  <c r="I92" i="1"/>
  <c r="I679" i="1"/>
  <c r="I671" i="1"/>
  <c r="I663" i="1"/>
  <c r="I655" i="1"/>
  <c r="I647" i="1"/>
  <c r="I639" i="1"/>
  <c r="I631" i="1"/>
  <c r="I623" i="1"/>
  <c r="I615" i="1"/>
  <c r="I607" i="1"/>
  <c r="I599" i="1"/>
  <c r="I591" i="1"/>
  <c r="I583" i="1"/>
  <c r="I575" i="1"/>
  <c r="I567" i="1"/>
  <c r="I559" i="1"/>
  <c r="I551" i="1"/>
  <c r="I543" i="1"/>
  <c r="I535" i="1"/>
  <c r="I527" i="1"/>
  <c r="I519" i="1"/>
  <c r="I511" i="1"/>
  <c r="I503" i="1"/>
  <c r="I495" i="1"/>
  <c r="I487" i="1"/>
  <c r="I479" i="1"/>
  <c r="I471" i="1"/>
  <c r="I463" i="1"/>
  <c r="I455" i="1"/>
  <c r="I447" i="1"/>
  <c r="I439" i="1"/>
  <c r="I431" i="1"/>
  <c r="I423" i="1"/>
  <c r="I415" i="1"/>
  <c r="I407" i="1"/>
  <c r="I399" i="1"/>
  <c r="I391" i="1"/>
  <c r="I383" i="1"/>
  <c r="I375" i="1"/>
  <c r="I367" i="1"/>
  <c r="I359" i="1"/>
  <c r="I351" i="1"/>
  <c r="I343" i="1"/>
  <c r="I335" i="1"/>
  <c r="I327" i="1"/>
  <c r="I319" i="1"/>
  <c r="I311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628" i="1"/>
  <c r="I572" i="1"/>
  <c r="I516" i="1"/>
  <c r="I460" i="1"/>
  <c r="I404" i="1"/>
  <c r="I356" i="1"/>
  <c r="I300" i="1"/>
  <c r="I244" i="1"/>
  <c r="I188" i="1"/>
  <c r="I132" i="1"/>
  <c r="I84" i="1"/>
  <c r="I28" i="1"/>
  <c r="I678" i="1"/>
  <c r="I670" i="1"/>
  <c r="I662" i="1"/>
  <c r="I654" i="1"/>
  <c r="I646" i="1"/>
  <c r="I638" i="1"/>
  <c r="I630" i="1"/>
  <c r="I622" i="1"/>
  <c r="I614" i="1"/>
  <c r="I606" i="1"/>
  <c r="I598" i="1"/>
  <c r="I590" i="1"/>
  <c r="I582" i="1"/>
  <c r="I574" i="1"/>
  <c r="I566" i="1"/>
  <c r="I558" i="1"/>
  <c r="I550" i="1"/>
  <c r="I542" i="1"/>
  <c r="I534" i="1"/>
  <c r="I526" i="1"/>
  <c r="I518" i="1"/>
  <c r="I510" i="1"/>
  <c r="I502" i="1"/>
  <c r="I494" i="1"/>
  <c r="I486" i="1"/>
  <c r="I478" i="1"/>
  <c r="I470" i="1"/>
  <c r="I462" i="1"/>
  <c r="I454" i="1"/>
  <c r="I446" i="1"/>
  <c r="I438" i="1"/>
  <c r="I430" i="1"/>
  <c r="I422" i="1"/>
  <c r="I414" i="1"/>
  <c r="I406" i="1"/>
  <c r="I398" i="1"/>
  <c r="I390" i="1"/>
  <c r="I382" i="1"/>
  <c r="I374" i="1"/>
  <c r="I366" i="1"/>
  <c r="I358" i="1"/>
  <c r="I350" i="1"/>
  <c r="I342" i="1"/>
  <c r="I334" i="1"/>
  <c r="I326" i="1"/>
  <c r="I318" i="1"/>
  <c r="I310" i="1"/>
  <c r="I302" i="1"/>
  <c r="I294" i="1"/>
  <c r="I286" i="1"/>
  <c r="I278" i="1"/>
  <c r="I270" i="1"/>
  <c r="I262" i="1"/>
  <c r="I254" i="1"/>
  <c r="I246" i="1"/>
  <c r="I238" i="1"/>
  <c r="I230" i="1"/>
  <c r="I222" i="1"/>
  <c r="I214" i="1"/>
  <c r="I206" i="1"/>
  <c r="I198" i="1"/>
  <c r="I190" i="1"/>
  <c r="I182" i="1"/>
  <c r="I174" i="1"/>
  <c r="I166" i="1"/>
  <c r="I158" i="1"/>
  <c r="I150" i="1"/>
  <c r="I142" i="1"/>
  <c r="I134" i="1"/>
  <c r="I126" i="1"/>
  <c r="I118" i="1"/>
  <c r="I110" i="1"/>
  <c r="I102" i="1"/>
  <c r="I94" i="1"/>
  <c r="I86" i="1"/>
  <c r="I78" i="1"/>
  <c r="I70" i="1"/>
  <c r="I62" i="1"/>
  <c r="I54" i="1"/>
  <c r="I46" i="1"/>
  <c r="I38" i="1"/>
  <c r="I30" i="1"/>
  <c r="I22" i="1"/>
  <c r="I14" i="1"/>
  <c r="I652" i="1"/>
  <c r="I588" i="1"/>
  <c r="I532" i="1"/>
  <c r="I476" i="1"/>
  <c r="I428" i="1"/>
  <c r="I372" i="1"/>
  <c r="I316" i="1"/>
  <c r="I268" i="1"/>
  <c r="I228" i="1"/>
  <c r="I172" i="1"/>
  <c r="I116" i="1"/>
  <c r="I68" i="1"/>
  <c r="I20" i="1"/>
  <c r="I677" i="1"/>
  <c r="I669" i="1"/>
  <c r="I661" i="1"/>
  <c r="I653" i="1"/>
  <c r="I645" i="1"/>
  <c r="I637" i="1"/>
  <c r="I629" i="1"/>
  <c r="I621" i="1"/>
  <c r="I613" i="1"/>
  <c r="I605" i="1"/>
  <c r="I597" i="1"/>
  <c r="I589" i="1"/>
  <c r="I581" i="1"/>
  <c r="I573" i="1"/>
  <c r="I565" i="1"/>
  <c r="I557" i="1"/>
  <c r="I549" i="1"/>
  <c r="I541" i="1"/>
  <c r="I533" i="1"/>
  <c r="I525" i="1"/>
  <c r="I517" i="1"/>
  <c r="I509" i="1"/>
  <c r="I501" i="1"/>
  <c r="I493" i="1"/>
  <c r="I485" i="1"/>
  <c r="I477" i="1"/>
  <c r="I469" i="1"/>
  <c r="I461" i="1"/>
  <c r="I453" i="1"/>
  <c r="I445" i="1"/>
  <c r="I437" i="1"/>
  <c r="I429" i="1"/>
  <c r="I421" i="1"/>
  <c r="I413" i="1"/>
  <c r="I405" i="1"/>
  <c r="I397" i="1"/>
  <c r="I389" i="1"/>
  <c r="I381" i="1"/>
  <c r="I373" i="1"/>
  <c r="I365" i="1"/>
  <c r="I357" i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J487" i="1" l="1"/>
  <c r="J620" i="1"/>
  <c r="J28" i="1"/>
  <c r="J472" i="1"/>
  <c r="J299" i="1"/>
  <c r="L299" i="1" s="1"/>
  <c r="J555" i="1"/>
  <c r="J225" i="1"/>
  <c r="L225" i="1" s="1"/>
  <c r="J54" i="1"/>
  <c r="M54" i="1" s="1"/>
  <c r="J255" i="1"/>
  <c r="J509" i="1"/>
  <c r="K63" i="7"/>
  <c r="L63" i="7" s="1"/>
  <c r="K568" i="7"/>
  <c r="L568" i="7" s="1"/>
  <c r="K632" i="7"/>
  <c r="L632" i="7" s="1"/>
  <c r="K255" i="7"/>
  <c r="L255" i="7" s="1"/>
  <c r="K319" i="7"/>
  <c r="L319" i="7" s="1"/>
  <c r="K592" i="7"/>
  <c r="L592" i="7" s="1"/>
  <c r="K656" i="7"/>
  <c r="L656" i="7" s="1"/>
  <c r="K704" i="7"/>
  <c r="L704" i="7" s="1"/>
  <c r="K728" i="7"/>
  <c r="L728" i="7" s="1"/>
  <c r="K625" i="7"/>
  <c r="K562" i="7"/>
  <c r="L562" i="7" s="1"/>
  <c r="K626" i="7"/>
  <c r="L626" i="7" s="1"/>
  <c r="K683" i="7"/>
  <c r="L683" i="7" s="1"/>
  <c r="L625" i="7"/>
  <c r="K16" i="7"/>
  <c r="L16" i="7" s="1"/>
  <c r="K80" i="7"/>
  <c r="L80" i="7" s="1"/>
  <c r="K144" i="7"/>
  <c r="L144" i="7" s="1"/>
  <c r="K208" i="7"/>
  <c r="L208" i="7" s="1"/>
  <c r="K272" i="7"/>
  <c r="L272" i="7" s="1"/>
  <c r="K336" i="7"/>
  <c r="L336" i="7" s="1"/>
  <c r="K400" i="7"/>
  <c r="L400" i="7" s="1"/>
  <c r="K464" i="7"/>
  <c r="L464" i="7" s="1"/>
  <c r="K25" i="7"/>
  <c r="L25" i="7" s="1"/>
  <c r="K89" i="7"/>
  <c r="L89" i="7" s="1"/>
  <c r="K153" i="7"/>
  <c r="L153" i="7" s="1"/>
  <c r="K217" i="7"/>
  <c r="L217" i="7" s="1"/>
  <c r="K281" i="7"/>
  <c r="L281" i="7" s="1"/>
  <c r="K345" i="7"/>
  <c r="L345" i="7" s="1"/>
  <c r="K409" i="7"/>
  <c r="L409" i="7" s="1"/>
  <c r="K473" i="7"/>
  <c r="L473" i="7" s="1"/>
  <c r="K42" i="7"/>
  <c r="L42" i="7" s="1"/>
  <c r="K106" i="7"/>
  <c r="L106" i="7" s="1"/>
  <c r="K576" i="7"/>
  <c r="L576" i="7" s="1"/>
  <c r="K698" i="7"/>
  <c r="L698" i="7" s="1"/>
  <c r="K701" i="7"/>
  <c r="L701" i="7" s="1"/>
  <c r="K575" i="7"/>
  <c r="L575" i="7" s="1"/>
  <c r="K288" i="7"/>
  <c r="L288" i="7" s="1"/>
  <c r="K352" i="7"/>
  <c r="L352" i="7" s="1"/>
  <c r="K416" i="7"/>
  <c r="L416" i="7" s="1"/>
  <c r="K480" i="7"/>
  <c r="L480" i="7" s="1"/>
  <c r="K519" i="7"/>
  <c r="L519" i="7" s="1"/>
  <c r="K648" i="7"/>
  <c r="L648" i="7" s="1"/>
  <c r="K168" i="7"/>
  <c r="L168" i="7" s="1"/>
  <c r="K232" i="7"/>
  <c r="L232" i="7" s="1"/>
  <c r="K296" i="7"/>
  <c r="L296" i="7" s="1"/>
  <c r="K528" i="7"/>
  <c r="L528" i="7" s="1"/>
  <c r="K71" i="7"/>
  <c r="L71" i="7" s="1"/>
  <c r="K48" i="7"/>
  <c r="L48" i="7" s="1"/>
  <c r="K112" i="7"/>
  <c r="L112" i="7" s="1"/>
  <c r="K176" i="7"/>
  <c r="L176" i="7" s="1"/>
  <c r="K240" i="7"/>
  <c r="L240" i="7" s="1"/>
  <c r="K304" i="7"/>
  <c r="L304" i="7" s="1"/>
  <c r="K368" i="7"/>
  <c r="L368" i="7" s="1"/>
  <c r="K432" i="7"/>
  <c r="L432" i="7" s="1"/>
  <c r="K496" i="7"/>
  <c r="L496" i="7" s="1"/>
  <c r="K57" i="7"/>
  <c r="L57" i="7" s="1"/>
  <c r="K121" i="7"/>
  <c r="L121" i="7" s="1"/>
  <c r="K185" i="7"/>
  <c r="L185" i="7" s="1"/>
  <c r="K249" i="7"/>
  <c r="L249" i="7" s="1"/>
  <c r="K313" i="7"/>
  <c r="L313" i="7" s="1"/>
  <c r="K377" i="7"/>
  <c r="L377" i="7" s="1"/>
  <c r="K441" i="7"/>
  <c r="L441" i="7" s="1"/>
  <c r="K291" i="7"/>
  <c r="L291" i="7" s="1"/>
  <c r="K355" i="7"/>
  <c r="L355" i="7" s="1"/>
  <c r="K419" i="7"/>
  <c r="L419" i="7" s="1"/>
  <c r="K483" i="7"/>
  <c r="L483" i="7" s="1"/>
  <c r="K547" i="7"/>
  <c r="L547" i="7" s="1"/>
  <c r="K516" i="7"/>
  <c r="L516" i="7" s="1"/>
  <c r="K602" i="7"/>
  <c r="L602" i="7" s="1"/>
  <c r="K666" i="7"/>
  <c r="L666" i="7" s="1"/>
  <c r="K723" i="7"/>
  <c r="L723" i="7" s="1"/>
  <c r="K584" i="7"/>
  <c r="L584" i="7" s="1"/>
  <c r="K631" i="7"/>
  <c r="L631" i="7" s="1"/>
  <c r="K376" i="7"/>
  <c r="L376" i="7" s="1"/>
  <c r="K440" i="7"/>
  <c r="L440" i="7" s="1"/>
  <c r="K504" i="7"/>
  <c r="L504" i="7" s="1"/>
  <c r="K65" i="7"/>
  <c r="L65" i="7" s="1"/>
  <c r="K129" i="7"/>
  <c r="L129" i="7" s="1"/>
  <c r="K193" i="7"/>
  <c r="L193" i="7" s="1"/>
  <c r="K257" i="7"/>
  <c r="L257" i="7" s="1"/>
  <c r="K321" i="7"/>
  <c r="L321" i="7" s="1"/>
  <c r="K385" i="7"/>
  <c r="L385" i="7" s="1"/>
  <c r="K449" i="7"/>
  <c r="L449" i="7" s="1"/>
  <c r="K524" i="7"/>
  <c r="L524" i="7" s="1"/>
  <c r="K610" i="7"/>
  <c r="L610" i="7" s="1"/>
  <c r="K674" i="7"/>
  <c r="L674" i="7" s="1"/>
  <c r="K566" i="7"/>
  <c r="L566" i="7" s="1"/>
  <c r="K630" i="7"/>
  <c r="L630" i="7" s="1"/>
  <c r="K686" i="7"/>
  <c r="L686" i="7" s="1"/>
  <c r="K152" i="7"/>
  <c r="L152" i="7" s="1"/>
  <c r="K32" i="7"/>
  <c r="L32" i="7" s="1"/>
  <c r="K96" i="7"/>
  <c r="L96" i="7" s="1"/>
  <c r="K160" i="7"/>
  <c r="L160" i="7" s="1"/>
  <c r="K224" i="7"/>
  <c r="L224" i="7" s="1"/>
  <c r="K41" i="7"/>
  <c r="L41" i="7" s="1"/>
  <c r="K105" i="7"/>
  <c r="L105" i="7" s="1"/>
  <c r="K169" i="7"/>
  <c r="L169" i="7" s="1"/>
  <c r="K233" i="7"/>
  <c r="L233" i="7" s="1"/>
  <c r="K297" i="7"/>
  <c r="L297" i="7" s="1"/>
  <c r="K10" i="7"/>
  <c r="L10" i="7" s="1"/>
  <c r="K74" i="7"/>
  <c r="L74" i="7" s="1"/>
  <c r="K138" i="7"/>
  <c r="L138" i="7" s="1"/>
  <c r="K202" i="7"/>
  <c r="L202" i="7" s="1"/>
  <c r="K266" i="7"/>
  <c r="L266" i="7" s="1"/>
  <c r="K330" i="7"/>
  <c r="L330" i="7" s="1"/>
  <c r="K394" i="7"/>
  <c r="L394" i="7" s="1"/>
  <c r="K458" i="7"/>
  <c r="L458" i="7" s="1"/>
  <c r="K35" i="7"/>
  <c r="L35" i="7" s="1"/>
  <c r="K99" i="7"/>
  <c r="L99" i="7" s="1"/>
  <c r="K163" i="7"/>
  <c r="L163" i="7" s="1"/>
  <c r="K227" i="7"/>
  <c r="L227" i="7" s="1"/>
  <c r="K68" i="7"/>
  <c r="L68" i="7" s="1"/>
  <c r="K132" i="7"/>
  <c r="L132" i="7" s="1"/>
  <c r="K196" i="7"/>
  <c r="L196" i="7" s="1"/>
  <c r="K260" i="7"/>
  <c r="L260" i="7" s="1"/>
  <c r="K324" i="7"/>
  <c r="L324" i="7" s="1"/>
  <c r="K388" i="7"/>
  <c r="L388" i="7" s="1"/>
  <c r="K452" i="7"/>
  <c r="L452" i="7" s="1"/>
  <c r="K537" i="7"/>
  <c r="L537" i="7" s="1"/>
  <c r="K536" i="7"/>
  <c r="L536" i="7" s="1"/>
  <c r="K601" i="7"/>
  <c r="L601" i="7" s="1"/>
  <c r="K600" i="7"/>
  <c r="L600" i="7" s="1"/>
  <c r="K665" i="7"/>
  <c r="L665" i="7" s="1"/>
  <c r="K664" i="7"/>
  <c r="L664" i="7" s="1"/>
  <c r="K538" i="7"/>
  <c r="L538" i="7" s="1"/>
  <c r="K595" i="7"/>
  <c r="L595" i="7" s="1"/>
  <c r="K659" i="7"/>
  <c r="L659" i="7" s="1"/>
  <c r="K588" i="7"/>
  <c r="L588" i="7" s="1"/>
  <c r="K652" i="7"/>
  <c r="L652" i="7" s="1"/>
  <c r="K716" i="7"/>
  <c r="L716" i="7" s="1"/>
  <c r="K46" i="7"/>
  <c r="L46" i="7" s="1"/>
  <c r="K110" i="7"/>
  <c r="L110" i="7" s="1"/>
  <c r="K174" i="7"/>
  <c r="L174" i="7" s="1"/>
  <c r="K238" i="7"/>
  <c r="L238" i="7" s="1"/>
  <c r="K302" i="7"/>
  <c r="L302" i="7" s="1"/>
  <c r="K366" i="7"/>
  <c r="L366" i="7" s="1"/>
  <c r="K430" i="7"/>
  <c r="L430" i="7" s="1"/>
  <c r="K494" i="7"/>
  <c r="L494" i="7" s="1"/>
  <c r="K558" i="7"/>
  <c r="L558" i="7" s="1"/>
  <c r="K622" i="7"/>
  <c r="L622" i="7" s="1"/>
  <c r="K39" i="7"/>
  <c r="L39" i="7" s="1"/>
  <c r="K119" i="7"/>
  <c r="L119" i="7" s="1"/>
  <c r="K215" i="7"/>
  <c r="L215" i="7" s="1"/>
  <c r="K295" i="7"/>
  <c r="L295" i="7" s="1"/>
  <c r="K375" i="7"/>
  <c r="L375" i="7" s="1"/>
  <c r="K471" i="7"/>
  <c r="L471" i="7" s="1"/>
  <c r="K551" i="7"/>
  <c r="L551" i="7" s="1"/>
  <c r="K711" i="7"/>
  <c r="L711" i="7" s="1"/>
  <c r="K45" i="7"/>
  <c r="L45" i="7" s="1"/>
  <c r="K109" i="7"/>
  <c r="L109" i="7" s="1"/>
  <c r="K173" i="7"/>
  <c r="L173" i="7" s="1"/>
  <c r="K237" i="7"/>
  <c r="L237" i="7" s="1"/>
  <c r="K301" i="7"/>
  <c r="L301" i="7" s="1"/>
  <c r="K365" i="7"/>
  <c r="L365" i="7" s="1"/>
  <c r="K429" i="7"/>
  <c r="L429" i="7" s="1"/>
  <c r="K678" i="7"/>
  <c r="L678" i="7" s="1"/>
  <c r="K493" i="7"/>
  <c r="L493" i="7" s="1"/>
  <c r="K557" i="7"/>
  <c r="L557" i="7" s="1"/>
  <c r="K621" i="7"/>
  <c r="L621" i="7" s="1"/>
  <c r="K685" i="7"/>
  <c r="L685" i="7" s="1"/>
  <c r="K709" i="7"/>
  <c r="L709" i="7" s="1"/>
  <c r="K583" i="7"/>
  <c r="L583" i="7" s="1"/>
  <c r="K216" i="7"/>
  <c r="L216" i="7" s="1"/>
  <c r="K40" i="7"/>
  <c r="L40" i="7" s="1"/>
  <c r="K120" i="7"/>
  <c r="L120" i="7" s="1"/>
  <c r="K248" i="7"/>
  <c r="L248" i="7" s="1"/>
  <c r="K18" i="7"/>
  <c r="L18" i="7" s="1"/>
  <c r="K82" i="7"/>
  <c r="L82" i="7" s="1"/>
  <c r="K146" i="7"/>
  <c r="L146" i="7" s="1"/>
  <c r="K210" i="7"/>
  <c r="L210" i="7" s="1"/>
  <c r="K338" i="7"/>
  <c r="L338" i="7" s="1"/>
  <c r="K402" i="7"/>
  <c r="L402" i="7" s="1"/>
  <c r="K466" i="7"/>
  <c r="L466" i="7" s="1"/>
  <c r="K43" i="7"/>
  <c r="L43" i="7" s="1"/>
  <c r="K107" i="7"/>
  <c r="L107" i="7" s="1"/>
  <c r="K171" i="7"/>
  <c r="L171" i="7" s="1"/>
  <c r="K235" i="7"/>
  <c r="L235" i="7" s="1"/>
  <c r="K299" i="7"/>
  <c r="L299" i="7" s="1"/>
  <c r="K363" i="7"/>
  <c r="L363" i="7" s="1"/>
  <c r="K427" i="7"/>
  <c r="L427" i="7" s="1"/>
  <c r="K491" i="7"/>
  <c r="L491" i="7" s="1"/>
  <c r="K12" i="7"/>
  <c r="L12" i="7" s="1"/>
  <c r="K76" i="7"/>
  <c r="L76" i="7" s="1"/>
  <c r="K140" i="7"/>
  <c r="L140" i="7" s="1"/>
  <c r="K204" i="7"/>
  <c r="L204" i="7" s="1"/>
  <c r="K268" i="7"/>
  <c r="L268" i="7" s="1"/>
  <c r="K332" i="7"/>
  <c r="L332" i="7" s="1"/>
  <c r="K396" i="7"/>
  <c r="L396" i="7" s="1"/>
  <c r="K460" i="7"/>
  <c r="L460" i="7" s="1"/>
  <c r="K545" i="7"/>
  <c r="L545" i="7" s="1"/>
  <c r="K609" i="7"/>
  <c r="L609" i="7" s="1"/>
  <c r="K608" i="7"/>
  <c r="L608" i="7" s="1"/>
  <c r="K673" i="7"/>
  <c r="L673" i="7" s="1"/>
  <c r="K672" i="7"/>
  <c r="L672" i="7" s="1"/>
  <c r="K546" i="7"/>
  <c r="L546" i="7" s="1"/>
  <c r="K603" i="7"/>
  <c r="L603" i="7" s="1"/>
  <c r="K667" i="7"/>
  <c r="L667" i="7" s="1"/>
  <c r="K596" i="7"/>
  <c r="L596" i="7" s="1"/>
  <c r="K660" i="7"/>
  <c r="L660" i="7" s="1"/>
  <c r="K724" i="7"/>
  <c r="L724" i="7" s="1"/>
  <c r="K54" i="7"/>
  <c r="L54" i="7" s="1"/>
  <c r="K118" i="7"/>
  <c r="L118" i="7" s="1"/>
  <c r="K182" i="7"/>
  <c r="L182" i="7" s="1"/>
  <c r="K246" i="7"/>
  <c r="L246" i="7" s="1"/>
  <c r="K310" i="7"/>
  <c r="L310" i="7" s="1"/>
  <c r="K374" i="7"/>
  <c r="L374" i="7" s="1"/>
  <c r="K438" i="7"/>
  <c r="L438" i="7" s="1"/>
  <c r="K502" i="7"/>
  <c r="L502" i="7" s="1"/>
  <c r="K47" i="7"/>
  <c r="L47" i="7" s="1"/>
  <c r="K143" i="7"/>
  <c r="L143" i="7" s="1"/>
  <c r="K223" i="7"/>
  <c r="L223" i="7" s="1"/>
  <c r="K303" i="7"/>
  <c r="L303" i="7" s="1"/>
  <c r="K399" i="7"/>
  <c r="L399" i="7" s="1"/>
  <c r="K479" i="7"/>
  <c r="L479" i="7" s="1"/>
  <c r="K559" i="7"/>
  <c r="L559" i="7" s="1"/>
  <c r="K655" i="7"/>
  <c r="L655" i="7" s="1"/>
  <c r="K719" i="7"/>
  <c r="L719" i="7" s="1"/>
  <c r="K53" i="7"/>
  <c r="L53" i="7" s="1"/>
  <c r="K117" i="7"/>
  <c r="L117" i="7" s="1"/>
  <c r="K181" i="7"/>
  <c r="L181" i="7" s="1"/>
  <c r="K245" i="7"/>
  <c r="L245" i="7" s="1"/>
  <c r="K309" i="7"/>
  <c r="L309" i="7" s="1"/>
  <c r="K373" i="7"/>
  <c r="L373" i="7" s="1"/>
  <c r="K437" i="7"/>
  <c r="L437" i="7" s="1"/>
  <c r="K690" i="7"/>
  <c r="L690" i="7" s="1"/>
  <c r="K689" i="7"/>
  <c r="L689" i="7" s="1"/>
  <c r="K688" i="7"/>
  <c r="L688" i="7" s="1"/>
  <c r="K501" i="7"/>
  <c r="L501" i="7" s="1"/>
  <c r="K565" i="7"/>
  <c r="L565" i="7" s="1"/>
  <c r="K629" i="7"/>
  <c r="L629" i="7" s="1"/>
  <c r="K693" i="7"/>
  <c r="L693" i="7" s="1"/>
  <c r="K705" i="7"/>
  <c r="L705" i="7" s="1"/>
  <c r="K88" i="7"/>
  <c r="L88" i="7" s="1"/>
  <c r="K56" i="7"/>
  <c r="L56" i="7" s="1"/>
  <c r="K184" i="7"/>
  <c r="L184" i="7" s="1"/>
  <c r="K312" i="7"/>
  <c r="L312" i="7" s="1"/>
  <c r="K274" i="7"/>
  <c r="L274" i="7" s="1"/>
  <c r="K64" i="7"/>
  <c r="L64" i="7" s="1"/>
  <c r="K128" i="7"/>
  <c r="L128" i="7" s="1"/>
  <c r="K127" i="7"/>
  <c r="L127" i="7" s="1"/>
  <c r="K192" i="7"/>
  <c r="L192" i="7" s="1"/>
  <c r="K191" i="7"/>
  <c r="L191" i="7" s="1"/>
  <c r="K256" i="7"/>
  <c r="L256" i="7" s="1"/>
  <c r="K320" i="7"/>
  <c r="L320" i="7" s="1"/>
  <c r="K384" i="7"/>
  <c r="L384" i="7" s="1"/>
  <c r="K383" i="7"/>
  <c r="L383" i="7" s="1"/>
  <c r="K448" i="7"/>
  <c r="L448" i="7" s="1"/>
  <c r="K447" i="7"/>
  <c r="L447" i="7" s="1"/>
  <c r="K9" i="7"/>
  <c r="L9" i="7" s="1"/>
  <c r="K73" i="7"/>
  <c r="L73" i="7" s="1"/>
  <c r="K137" i="7"/>
  <c r="L137" i="7" s="1"/>
  <c r="K201" i="7"/>
  <c r="L201" i="7" s="1"/>
  <c r="K265" i="7"/>
  <c r="L265" i="7" s="1"/>
  <c r="K329" i="7"/>
  <c r="L329" i="7" s="1"/>
  <c r="K393" i="7"/>
  <c r="L393" i="7" s="1"/>
  <c r="K457" i="7"/>
  <c r="L457" i="7" s="1"/>
  <c r="K26" i="7"/>
  <c r="L26" i="7" s="1"/>
  <c r="K90" i="7"/>
  <c r="L90" i="7" s="1"/>
  <c r="K154" i="7"/>
  <c r="L154" i="7" s="1"/>
  <c r="K218" i="7"/>
  <c r="L218" i="7" s="1"/>
  <c r="K282" i="7"/>
  <c r="L282" i="7" s="1"/>
  <c r="K346" i="7"/>
  <c r="L346" i="7" s="1"/>
  <c r="K410" i="7"/>
  <c r="L410" i="7" s="1"/>
  <c r="K474" i="7"/>
  <c r="L474" i="7" s="1"/>
  <c r="K51" i="7"/>
  <c r="L51" i="7" s="1"/>
  <c r="K115" i="7"/>
  <c r="L115" i="7" s="1"/>
  <c r="K179" i="7"/>
  <c r="L179" i="7" s="1"/>
  <c r="K243" i="7"/>
  <c r="L243" i="7" s="1"/>
  <c r="K307" i="7"/>
  <c r="L307" i="7" s="1"/>
  <c r="K371" i="7"/>
  <c r="L371" i="7" s="1"/>
  <c r="K435" i="7"/>
  <c r="L435" i="7" s="1"/>
  <c r="K499" i="7"/>
  <c r="L499" i="7" s="1"/>
  <c r="K20" i="7"/>
  <c r="L20" i="7" s="1"/>
  <c r="K84" i="7"/>
  <c r="L84" i="7" s="1"/>
  <c r="K148" i="7"/>
  <c r="L148" i="7" s="1"/>
  <c r="K212" i="7"/>
  <c r="L212" i="7" s="1"/>
  <c r="K276" i="7"/>
  <c r="L276" i="7" s="1"/>
  <c r="K340" i="7"/>
  <c r="L340" i="7" s="1"/>
  <c r="K725" i="7"/>
  <c r="L725" i="7" s="1"/>
  <c r="K511" i="7"/>
  <c r="L511" i="7" s="1"/>
  <c r="K544" i="7"/>
  <c r="L544" i="7" s="1"/>
  <c r="K24" i="7"/>
  <c r="L24" i="7" s="1"/>
  <c r="K280" i="7"/>
  <c r="L280" i="7" s="1"/>
  <c r="K104" i="7"/>
  <c r="L104" i="7" s="1"/>
  <c r="K8" i="7"/>
  <c r="L8" i="7" s="1"/>
  <c r="K72" i="7"/>
  <c r="L72" i="7" s="1"/>
  <c r="K136" i="7"/>
  <c r="L136" i="7" s="1"/>
  <c r="K135" i="7"/>
  <c r="L135" i="7" s="1"/>
  <c r="K200" i="7"/>
  <c r="L200" i="7" s="1"/>
  <c r="K199" i="7"/>
  <c r="L199" i="7" s="1"/>
  <c r="K264" i="7"/>
  <c r="L264" i="7" s="1"/>
  <c r="K263" i="7"/>
  <c r="L263" i="7" s="1"/>
  <c r="K328" i="7"/>
  <c r="L328" i="7" s="1"/>
  <c r="K392" i="7"/>
  <c r="L392" i="7" s="1"/>
  <c r="K391" i="7"/>
  <c r="L391" i="7" s="1"/>
  <c r="K456" i="7"/>
  <c r="L456" i="7" s="1"/>
  <c r="K455" i="7"/>
  <c r="L455" i="7" s="1"/>
  <c r="K17" i="7"/>
  <c r="L17" i="7" s="1"/>
  <c r="K81" i="7"/>
  <c r="L81" i="7" s="1"/>
  <c r="K145" i="7"/>
  <c r="L145" i="7" s="1"/>
  <c r="K209" i="7"/>
  <c r="L209" i="7" s="1"/>
  <c r="K273" i="7"/>
  <c r="L273" i="7" s="1"/>
  <c r="K337" i="7"/>
  <c r="L337" i="7" s="1"/>
  <c r="K401" i="7"/>
  <c r="L401" i="7" s="1"/>
  <c r="K465" i="7"/>
  <c r="L465" i="7" s="1"/>
  <c r="K34" i="7"/>
  <c r="L34" i="7" s="1"/>
  <c r="K98" i="7"/>
  <c r="L98" i="7" s="1"/>
  <c r="K162" i="7"/>
  <c r="L162" i="7" s="1"/>
  <c r="K226" i="7"/>
  <c r="L226" i="7" s="1"/>
  <c r="K290" i="7"/>
  <c r="L290" i="7" s="1"/>
  <c r="K354" i="7"/>
  <c r="L354" i="7" s="1"/>
  <c r="K418" i="7"/>
  <c r="L418" i="7" s="1"/>
  <c r="K482" i="7"/>
  <c r="L482" i="7" s="1"/>
  <c r="K59" i="7"/>
  <c r="L59" i="7" s="1"/>
  <c r="K123" i="7"/>
  <c r="L123" i="7" s="1"/>
  <c r="K187" i="7"/>
  <c r="L187" i="7" s="1"/>
  <c r="K251" i="7"/>
  <c r="L251" i="7" s="1"/>
  <c r="K315" i="7"/>
  <c r="L315" i="7" s="1"/>
  <c r="K379" i="7"/>
  <c r="L379" i="7" s="1"/>
  <c r="K443" i="7"/>
  <c r="L443" i="7" s="1"/>
  <c r="K507" i="7"/>
  <c r="L507" i="7" s="1"/>
  <c r="K28" i="7"/>
  <c r="L28" i="7" s="1"/>
  <c r="K92" i="7"/>
  <c r="L92" i="7" s="1"/>
  <c r="K156" i="7"/>
  <c r="L156" i="7" s="1"/>
  <c r="K220" i="7"/>
  <c r="L220" i="7" s="1"/>
  <c r="K284" i="7"/>
  <c r="L284" i="7" s="1"/>
  <c r="K348" i="7"/>
  <c r="L348" i="7" s="1"/>
  <c r="K412" i="7"/>
  <c r="L412" i="7" s="1"/>
  <c r="K476" i="7"/>
  <c r="L476" i="7" s="1"/>
  <c r="K540" i="7"/>
  <c r="L540" i="7" s="1"/>
  <c r="K561" i="7"/>
  <c r="L561" i="7" s="1"/>
  <c r="K560" i="7"/>
  <c r="L560" i="7" s="1"/>
  <c r="K498" i="7"/>
  <c r="L498" i="7" s="1"/>
  <c r="K555" i="7"/>
  <c r="L555" i="7" s="1"/>
  <c r="K619" i="7"/>
  <c r="L619" i="7" s="1"/>
  <c r="K548" i="7"/>
  <c r="L548" i="7" s="1"/>
  <c r="K612" i="7"/>
  <c r="L612" i="7" s="1"/>
  <c r="K676" i="7"/>
  <c r="L676" i="7" s="1"/>
  <c r="K70" i="7"/>
  <c r="L70" i="7" s="1"/>
  <c r="K134" i="7"/>
  <c r="L134" i="7" s="1"/>
  <c r="K198" i="7"/>
  <c r="L198" i="7" s="1"/>
  <c r="K262" i="7"/>
  <c r="L262" i="7" s="1"/>
  <c r="K326" i="7"/>
  <c r="L326" i="7" s="1"/>
  <c r="K390" i="7"/>
  <c r="L390" i="7" s="1"/>
  <c r="K454" i="7"/>
  <c r="L454" i="7" s="1"/>
  <c r="K518" i="7"/>
  <c r="L518" i="7" s="1"/>
  <c r="K582" i="7"/>
  <c r="L582" i="7" s="1"/>
  <c r="K646" i="7"/>
  <c r="L646" i="7" s="1"/>
  <c r="K79" i="7"/>
  <c r="L79" i="7" s="1"/>
  <c r="K159" i="7"/>
  <c r="L159" i="7" s="1"/>
  <c r="K239" i="7"/>
  <c r="L239" i="7" s="1"/>
  <c r="K335" i="7"/>
  <c r="L335" i="7" s="1"/>
  <c r="K415" i="7"/>
  <c r="L415" i="7" s="1"/>
  <c r="K495" i="7"/>
  <c r="L495" i="7" s="1"/>
  <c r="K591" i="7"/>
  <c r="L591" i="7" s="1"/>
  <c r="K671" i="7"/>
  <c r="L671" i="7" s="1"/>
  <c r="K69" i="7"/>
  <c r="L69" i="7" s="1"/>
  <c r="K133" i="7"/>
  <c r="L133" i="7" s="1"/>
  <c r="K197" i="7"/>
  <c r="L197" i="7" s="1"/>
  <c r="K261" i="7"/>
  <c r="L261" i="7" s="1"/>
  <c r="K325" i="7"/>
  <c r="L325" i="7" s="1"/>
  <c r="K389" i="7"/>
  <c r="L389" i="7" s="1"/>
  <c r="K453" i="7"/>
  <c r="L453" i="7" s="1"/>
  <c r="K702" i="7"/>
  <c r="L702" i="7" s="1"/>
  <c r="K714" i="7"/>
  <c r="L714" i="7" s="1"/>
  <c r="K712" i="7"/>
  <c r="L712" i="7" s="1"/>
  <c r="K713" i="7"/>
  <c r="L713" i="7" s="1"/>
  <c r="K517" i="7"/>
  <c r="L517" i="7" s="1"/>
  <c r="K581" i="7"/>
  <c r="L581" i="7" s="1"/>
  <c r="K645" i="7"/>
  <c r="L645" i="7" s="1"/>
  <c r="K696" i="7"/>
  <c r="L696" i="7" s="1"/>
  <c r="K327" i="7"/>
  <c r="L327" i="7" s="1"/>
  <c r="K624" i="7"/>
  <c r="L624" i="7" s="1"/>
  <c r="K404" i="7"/>
  <c r="L404" i="7" s="1"/>
  <c r="K468" i="7"/>
  <c r="L468" i="7" s="1"/>
  <c r="K532" i="7"/>
  <c r="L532" i="7" s="1"/>
  <c r="K553" i="7"/>
  <c r="L553" i="7" s="1"/>
  <c r="K617" i="7"/>
  <c r="L617" i="7" s="1"/>
  <c r="K681" i="7"/>
  <c r="L681" i="7" s="1"/>
  <c r="K554" i="7"/>
  <c r="L554" i="7" s="1"/>
  <c r="K618" i="7"/>
  <c r="L618" i="7" s="1"/>
  <c r="K682" i="7"/>
  <c r="L682" i="7" s="1"/>
  <c r="K611" i="7"/>
  <c r="L611" i="7" s="1"/>
  <c r="K675" i="7"/>
  <c r="L675" i="7" s="1"/>
  <c r="K604" i="7"/>
  <c r="L604" i="7" s="1"/>
  <c r="K668" i="7"/>
  <c r="L668" i="7" s="1"/>
  <c r="K62" i="7"/>
  <c r="L62" i="7" s="1"/>
  <c r="K126" i="7"/>
  <c r="L126" i="7" s="1"/>
  <c r="K190" i="7"/>
  <c r="L190" i="7" s="1"/>
  <c r="K254" i="7"/>
  <c r="L254" i="7" s="1"/>
  <c r="K318" i="7"/>
  <c r="L318" i="7" s="1"/>
  <c r="K382" i="7"/>
  <c r="L382" i="7" s="1"/>
  <c r="K446" i="7"/>
  <c r="L446" i="7" s="1"/>
  <c r="K510" i="7"/>
  <c r="L510" i="7" s="1"/>
  <c r="K574" i="7"/>
  <c r="L574" i="7" s="1"/>
  <c r="K638" i="7"/>
  <c r="L638" i="7" s="1"/>
  <c r="K55" i="7"/>
  <c r="L55" i="7" s="1"/>
  <c r="K151" i="7"/>
  <c r="L151" i="7" s="1"/>
  <c r="K231" i="7"/>
  <c r="L231" i="7" s="1"/>
  <c r="K311" i="7"/>
  <c r="L311" i="7" s="1"/>
  <c r="K407" i="7"/>
  <c r="L407" i="7" s="1"/>
  <c r="K487" i="7"/>
  <c r="L487" i="7" s="1"/>
  <c r="K567" i="7"/>
  <c r="L567" i="7" s="1"/>
  <c r="K663" i="7"/>
  <c r="L663" i="7" s="1"/>
  <c r="K727" i="7"/>
  <c r="L727" i="7" s="1"/>
  <c r="K61" i="7"/>
  <c r="L61" i="7" s="1"/>
  <c r="K125" i="7"/>
  <c r="L125" i="7" s="1"/>
  <c r="K189" i="7"/>
  <c r="L189" i="7" s="1"/>
  <c r="K253" i="7"/>
  <c r="L253" i="7" s="1"/>
  <c r="K317" i="7"/>
  <c r="L317" i="7" s="1"/>
  <c r="K381" i="7"/>
  <c r="L381" i="7" s="1"/>
  <c r="K445" i="7"/>
  <c r="L445" i="7" s="1"/>
  <c r="K694" i="7"/>
  <c r="L694" i="7" s="1"/>
  <c r="K706" i="7"/>
  <c r="L706" i="7" s="1"/>
  <c r="K509" i="7"/>
  <c r="L509" i="7" s="1"/>
  <c r="K573" i="7"/>
  <c r="L573" i="7" s="1"/>
  <c r="K637" i="7"/>
  <c r="L637" i="7" s="1"/>
  <c r="K730" i="7"/>
  <c r="L730" i="7" s="1"/>
  <c r="K717" i="7"/>
  <c r="L717" i="7" s="1"/>
  <c r="K680" i="7"/>
  <c r="L680" i="7" s="1"/>
  <c r="K170" i="7"/>
  <c r="L170" i="7" s="1"/>
  <c r="K234" i="7"/>
  <c r="L234" i="7" s="1"/>
  <c r="K298" i="7"/>
  <c r="L298" i="7" s="1"/>
  <c r="K362" i="7"/>
  <c r="L362" i="7" s="1"/>
  <c r="K426" i="7"/>
  <c r="L426" i="7" s="1"/>
  <c r="K490" i="7"/>
  <c r="L490" i="7" s="1"/>
  <c r="K67" i="7"/>
  <c r="L67" i="7" s="1"/>
  <c r="K131" i="7"/>
  <c r="L131" i="7" s="1"/>
  <c r="K195" i="7"/>
  <c r="L195" i="7" s="1"/>
  <c r="K259" i="7"/>
  <c r="L259" i="7" s="1"/>
  <c r="K323" i="7"/>
  <c r="L323" i="7" s="1"/>
  <c r="K387" i="7"/>
  <c r="L387" i="7" s="1"/>
  <c r="K451" i="7"/>
  <c r="L451" i="7" s="1"/>
  <c r="K515" i="7"/>
  <c r="L515" i="7" s="1"/>
  <c r="K36" i="7"/>
  <c r="L36" i="7" s="1"/>
  <c r="K100" i="7"/>
  <c r="L100" i="7" s="1"/>
  <c r="K164" i="7"/>
  <c r="L164" i="7" s="1"/>
  <c r="K228" i="7"/>
  <c r="L228" i="7" s="1"/>
  <c r="K292" i="7"/>
  <c r="L292" i="7" s="1"/>
  <c r="K356" i="7"/>
  <c r="L356" i="7" s="1"/>
  <c r="K420" i="7"/>
  <c r="L420" i="7" s="1"/>
  <c r="K484" i="7"/>
  <c r="L484" i="7" s="1"/>
  <c r="K505" i="7"/>
  <c r="L505" i="7" s="1"/>
  <c r="K569" i="7"/>
  <c r="L569" i="7" s="1"/>
  <c r="K633" i="7"/>
  <c r="L633" i="7" s="1"/>
  <c r="K506" i="7"/>
  <c r="L506" i="7" s="1"/>
  <c r="K570" i="7"/>
  <c r="L570" i="7" s="1"/>
  <c r="K634" i="7"/>
  <c r="L634" i="7" s="1"/>
  <c r="K563" i="7"/>
  <c r="L563" i="7" s="1"/>
  <c r="K627" i="7"/>
  <c r="L627" i="7" s="1"/>
  <c r="K691" i="7"/>
  <c r="L691" i="7" s="1"/>
  <c r="K556" i="7"/>
  <c r="L556" i="7" s="1"/>
  <c r="K620" i="7"/>
  <c r="L620" i="7" s="1"/>
  <c r="K684" i="7"/>
  <c r="L684" i="7" s="1"/>
  <c r="K14" i="7"/>
  <c r="L14" i="7" s="1"/>
  <c r="K78" i="7"/>
  <c r="L78" i="7" s="1"/>
  <c r="K142" i="7"/>
  <c r="L142" i="7" s="1"/>
  <c r="K206" i="7"/>
  <c r="L206" i="7" s="1"/>
  <c r="K270" i="7"/>
  <c r="L270" i="7" s="1"/>
  <c r="K334" i="7"/>
  <c r="L334" i="7" s="1"/>
  <c r="K398" i="7"/>
  <c r="L398" i="7" s="1"/>
  <c r="K462" i="7"/>
  <c r="L462" i="7" s="1"/>
  <c r="K526" i="7"/>
  <c r="L526" i="7" s="1"/>
  <c r="K590" i="7"/>
  <c r="L590" i="7" s="1"/>
  <c r="K654" i="7"/>
  <c r="L654" i="7" s="1"/>
  <c r="K87" i="7"/>
  <c r="L87" i="7" s="1"/>
  <c r="K167" i="7"/>
  <c r="L167" i="7" s="1"/>
  <c r="K247" i="7"/>
  <c r="L247" i="7" s="1"/>
  <c r="K343" i="7"/>
  <c r="L343" i="7" s="1"/>
  <c r="K423" i="7"/>
  <c r="L423" i="7" s="1"/>
  <c r="K503" i="7"/>
  <c r="L503" i="7" s="1"/>
  <c r="K599" i="7"/>
  <c r="L599" i="7" s="1"/>
  <c r="K679" i="7"/>
  <c r="L679" i="7" s="1"/>
  <c r="K13" i="7"/>
  <c r="L13" i="7" s="1"/>
  <c r="K77" i="7"/>
  <c r="L77" i="7" s="1"/>
  <c r="K141" i="7"/>
  <c r="L141" i="7" s="1"/>
  <c r="K205" i="7"/>
  <c r="L205" i="7" s="1"/>
  <c r="K269" i="7"/>
  <c r="L269" i="7" s="1"/>
  <c r="K333" i="7"/>
  <c r="L333" i="7" s="1"/>
  <c r="K397" i="7"/>
  <c r="L397" i="7" s="1"/>
  <c r="K461" i="7"/>
  <c r="L461" i="7" s="1"/>
  <c r="K710" i="7"/>
  <c r="L710" i="7" s="1"/>
  <c r="K722" i="7"/>
  <c r="L722" i="7" s="1"/>
  <c r="K525" i="7"/>
  <c r="L525" i="7" s="1"/>
  <c r="K589" i="7"/>
  <c r="L589" i="7" s="1"/>
  <c r="K653" i="7"/>
  <c r="L653" i="7" s="1"/>
  <c r="K697" i="7"/>
  <c r="L697" i="7" s="1"/>
  <c r="K616" i="7"/>
  <c r="L616" i="7" s="1"/>
  <c r="K344" i="7"/>
  <c r="L344" i="7" s="1"/>
  <c r="K408" i="7"/>
  <c r="L408" i="7" s="1"/>
  <c r="K472" i="7"/>
  <c r="L472" i="7" s="1"/>
  <c r="K33" i="7"/>
  <c r="L33" i="7" s="1"/>
  <c r="K97" i="7"/>
  <c r="L97" i="7" s="1"/>
  <c r="K161" i="7"/>
  <c r="L161" i="7" s="1"/>
  <c r="K225" i="7"/>
  <c r="L225" i="7" s="1"/>
  <c r="K289" i="7"/>
  <c r="L289" i="7" s="1"/>
  <c r="K353" i="7"/>
  <c r="L353" i="7" s="1"/>
  <c r="K417" i="7"/>
  <c r="L417" i="7" s="1"/>
  <c r="K481" i="7"/>
  <c r="L481" i="7" s="1"/>
  <c r="K50" i="7"/>
  <c r="L50" i="7" s="1"/>
  <c r="K114" i="7"/>
  <c r="L114" i="7" s="1"/>
  <c r="K178" i="7"/>
  <c r="L178" i="7" s="1"/>
  <c r="K242" i="7"/>
  <c r="L242" i="7" s="1"/>
  <c r="K306" i="7"/>
  <c r="L306" i="7" s="1"/>
  <c r="K370" i="7"/>
  <c r="L370" i="7" s="1"/>
  <c r="K434" i="7"/>
  <c r="L434" i="7" s="1"/>
  <c r="K11" i="7"/>
  <c r="L11" i="7" s="1"/>
  <c r="K75" i="7"/>
  <c r="L75" i="7" s="1"/>
  <c r="K139" i="7"/>
  <c r="L139" i="7" s="1"/>
  <c r="K203" i="7"/>
  <c r="L203" i="7" s="1"/>
  <c r="K267" i="7"/>
  <c r="L267" i="7" s="1"/>
  <c r="K331" i="7"/>
  <c r="L331" i="7" s="1"/>
  <c r="K395" i="7"/>
  <c r="L395" i="7" s="1"/>
  <c r="K459" i="7"/>
  <c r="L459" i="7" s="1"/>
  <c r="K523" i="7"/>
  <c r="L523" i="7" s="1"/>
  <c r="K44" i="7"/>
  <c r="L44" i="7" s="1"/>
  <c r="K108" i="7"/>
  <c r="L108" i="7" s="1"/>
  <c r="K172" i="7"/>
  <c r="L172" i="7" s="1"/>
  <c r="K236" i="7"/>
  <c r="L236" i="7" s="1"/>
  <c r="K300" i="7"/>
  <c r="L300" i="7" s="1"/>
  <c r="K364" i="7"/>
  <c r="L364" i="7" s="1"/>
  <c r="K428" i="7"/>
  <c r="L428" i="7" s="1"/>
  <c r="K492" i="7"/>
  <c r="L492" i="7" s="1"/>
  <c r="K513" i="7"/>
  <c r="L513" i="7" s="1"/>
  <c r="K577" i="7"/>
  <c r="L577" i="7" s="1"/>
  <c r="K641" i="7"/>
  <c r="L641" i="7" s="1"/>
  <c r="K514" i="7"/>
  <c r="L514" i="7" s="1"/>
  <c r="K578" i="7"/>
  <c r="L578" i="7" s="1"/>
  <c r="K642" i="7"/>
  <c r="L642" i="7" s="1"/>
  <c r="K571" i="7"/>
  <c r="L571" i="7" s="1"/>
  <c r="K635" i="7"/>
  <c r="L635" i="7" s="1"/>
  <c r="K699" i="7"/>
  <c r="L699" i="7" s="1"/>
  <c r="K564" i="7"/>
  <c r="L564" i="7" s="1"/>
  <c r="K628" i="7"/>
  <c r="L628" i="7" s="1"/>
  <c r="K692" i="7"/>
  <c r="L692" i="7" s="1"/>
  <c r="K22" i="7"/>
  <c r="L22" i="7" s="1"/>
  <c r="K86" i="7"/>
  <c r="L86" i="7" s="1"/>
  <c r="K150" i="7"/>
  <c r="L150" i="7" s="1"/>
  <c r="K214" i="7"/>
  <c r="L214" i="7" s="1"/>
  <c r="K278" i="7"/>
  <c r="L278" i="7" s="1"/>
  <c r="K342" i="7"/>
  <c r="L342" i="7" s="1"/>
  <c r="K406" i="7"/>
  <c r="L406" i="7" s="1"/>
  <c r="K470" i="7"/>
  <c r="L470" i="7" s="1"/>
  <c r="K534" i="7"/>
  <c r="L534" i="7" s="1"/>
  <c r="K598" i="7"/>
  <c r="L598" i="7" s="1"/>
  <c r="K15" i="7"/>
  <c r="L15" i="7" s="1"/>
  <c r="K95" i="7"/>
  <c r="L95" i="7" s="1"/>
  <c r="K175" i="7"/>
  <c r="L175" i="7" s="1"/>
  <c r="K271" i="7"/>
  <c r="L271" i="7" s="1"/>
  <c r="K351" i="7"/>
  <c r="L351" i="7" s="1"/>
  <c r="K431" i="7"/>
  <c r="L431" i="7" s="1"/>
  <c r="K527" i="7"/>
  <c r="L527" i="7" s="1"/>
  <c r="K607" i="7"/>
  <c r="L607" i="7" s="1"/>
  <c r="K687" i="7"/>
  <c r="L687" i="7" s="1"/>
  <c r="K21" i="7"/>
  <c r="L21" i="7" s="1"/>
  <c r="K85" i="7"/>
  <c r="L85" i="7" s="1"/>
  <c r="K149" i="7"/>
  <c r="L149" i="7" s="1"/>
  <c r="K213" i="7"/>
  <c r="L213" i="7" s="1"/>
  <c r="K277" i="7"/>
  <c r="L277" i="7" s="1"/>
  <c r="K341" i="7"/>
  <c r="L341" i="7" s="1"/>
  <c r="K405" i="7"/>
  <c r="L405" i="7" s="1"/>
  <c r="K469" i="7"/>
  <c r="L469" i="7" s="1"/>
  <c r="K718" i="7"/>
  <c r="L718" i="7" s="1"/>
  <c r="K533" i="7"/>
  <c r="L533" i="7" s="1"/>
  <c r="K597" i="7"/>
  <c r="L597" i="7" s="1"/>
  <c r="K661" i="7"/>
  <c r="L661" i="7" s="1"/>
  <c r="K512" i="7"/>
  <c r="L512" i="7" s="1"/>
  <c r="K640" i="7"/>
  <c r="L640" i="7" s="1"/>
  <c r="K361" i="7"/>
  <c r="L361" i="7" s="1"/>
  <c r="K425" i="7"/>
  <c r="L425" i="7" s="1"/>
  <c r="K489" i="7"/>
  <c r="L489" i="7" s="1"/>
  <c r="K58" i="7"/>
  <c r="L58" i="7" s="1"/>
  <c r="K122" i="7"/>
  <c r="L122" i="7" s="1"/>
  <c r="K186" i="7"/>
  <c r="L186" i="7" s="1"/>
  <c r="K250" i="7"/>
  <c r="L250" i="7" s="1"/>
  <c r="K314" i="7"/>
  <c r="L314" i="7" s="1"/>
  <c r="K378" i="7"/>
  <c r="L378" i="7" s="1"/>
  <c r="K442" i="7"/>
  <c r="L442" i="7" s="1"/>
  <c r="K19" i="7"/>
  <c r="L19" i="7" s="1"/>
  <c r="K83" i="7"/>
  <c r="L83" i="7" s="1"/>
  <c r="K147" i="7"/>
  <c r="L147" i="7" s="1"/>
  <c r="K211" i="7"/>
  <c r="L211" i="7" s="1"/>
  <c r="K275" i="7"/>
  <c r="L275" i="7" s="1"/>
  <c r="K339" i="7"/>
  <c r="L339" i="7" s="1"/>
  <c r="K403" i="7"/>
  <c r="L403" i="7" s="1"/>
  <c r="K467" i="7"/>
  <c r="L467" i="7" s="1"/>
  <c r="K531" i="7"/>
  <c r="L531" i="7" s="1"/>
  <c r="K52" i="7"/>
  <c r="L52" i="7" s="1"/>
  <c r="K116" i="7"/>
  <c r="L116" i="7" s="1"/>
  <c r="K180" i="7"/>
  <c r="L180" i="7" s="1"/>
  <c r="K244" i="7"/>
  <c r="L244" i="7" s="1"/>
  <c r="K308" i="7"/>
  <c r="L308" i="7" s="1"/>
  <c r="K372" i="7"/>
  <c r="L372" i="7" s="1"/>
  <c r="K436" i="7"/>
  <c r="L436" i="7" s="1"/>
  <c r="K500" i="7"/>
  <c r="L500" i="7" s="1"/>
  <c r="K521" i="7"/>
  <c r="L521" i="7" s="1"/>
  <c r="K585" i="7"/>
  <c r="L585" i="7" s="1"/>
  <c r="K649" i="7"/>
  <c r="L649" i="7" s="1"/>
  <c r="K522" i="7"/>
  <c r="L522" i="7" s="1"/>
  <c r="K586" i="7"/>
  <c r="L586" i="7" s="1"/>
  <c r="K650" i="7"/>
  <c r="L650" i="7" s="1"/>
  <c r="K579" i="7"/>
  <c r="L579" i="7" s="1"/>
  <c r="K643" i="7"/>
  <c r="L643" i="7" s="1"/>
  <c r="K707" i="7"/>
  <c r="L707" i="7" s="1"/>
  <c r="K572" i="7"/>
  <c r="L572" i="7" s="1"/>
  <c r="K636" i="7"/>
  <c r="L636" i="7" s="1"/>
  <c r="K700" i="7"/>
  <c r="L700" i="7" s="1"/>
  <c r="K30" i="7"/>
  <c r="L30" i="7" s="1"/>
  <c r="K94" i="7"/>
  <c r="L94" i="7" s="1"/>
  <c r="K158" i="7"/>
  <c r="L158" i="7" s="1"/>
  <c r="K222" i="7"/>
  <c r="L222" i="7" s="1"/>
  <c r="K286" i="7"/>
  <c r="L286" i="7" s="1"/>
  <c r="K350" i="7"/>
  <c r="L350" i="7" s="1"/>
  <c r="K414" i="7"/>
  <c r="L414" i="7" s="1"/>
  <c r="K478" i="7"/>
  <c r="L478" i="7" s="1"/>
  <c r="K542" i="7"/>
  <c r="L542" i="7" s="1"/>
  <c r="K606" i="7"/>
  <c r="L606" i="7" s="1"/>
  <c r="K23" i="7"/>
  <c r="L23" i="7" s="1"/>
  <c r="K103" i="7"/>
  <c r="L103" i="7" s="1"/>
  <c r="K183" i="7"/>
  <c r="L183" i="7" s="1"/>
  <c r="K279" i="7"/>
  <c r="L279" i="7" s="1"/>
  <c r="K359" i="7"/>
  <c r="L359" i="7" s="1"/>
  <c r="K439" i="7"/>
  <c r="L439" i="7" s="1"/>
  <c r="K535" i="7"/>
  <c r="L535" i="7" s="1"/>
  <c r="K615" i="7"/>
  <c r="L615" i="7" s="1"/>
  <c r="K695" i="7"/>
  <c r="L695" i="7" s="1"/>
  <c r="K29" i="7"/>
  <c r="L29" i="7" s="1"/>
  <c r="K93" i="7"/>
  <c r="L93" i="7" s="1"/>
  <c r="K157" i="7"/>
  <c r="L157" i="7" s="1"/>
  <c r="K221" i="7"/>
  <c r="L221" i="7" s="1"/>
  <c r="K285" i="7"/>
  <c r="L285" i="7" s="1"/>
  <c r="K349" i="7"/>
  <c r="L349" i="7" s="1"/>
  <c r="K413" i="7"/>
  <c r="L413" i="7" s="1"/>
  <c r="K662" i="7"/>
  <c r="L662" i="7" s="1"/>
  <c r="K726" i="7"/>
  <c r="L726" i="7" s="1"/>
  <c r="K477" i="7"/>
  <c r="L477" i="7" s="1"/>
  <c r="K541" i="7"/>
  <c r="L541" i="7" s="1"/>
  <c r="K605" i="7"/>
  <c r="L605" i="7" s="1"/>
  <c r="K669" i="7"/>
  <c r="L669" i="7" s="1"/>
  <c r="K552" i="7"/>
  <c r="L552" i="7" s="1"/>
  <c r="K520" i="7"/>
  <c r="L520" i="7" s="1"/>
  <c r="K647" i="7"/>
  <c r="L647" i="7" s="1"/>
  <c r="K360" i="7"/>
  <c r="L360" i="7" s="1"/>
  <c r="K424" i="7"/>
  <c r="L424" i="7" s="1"/>
  <c r="K488" i="7"/>
  <c r="L488" i="7" s="1"/>
  <c r="K49" i="7"/>
  <c r="L49" i="7" s="1"/>
  <c r="K113" i="7"/>
  <c r="L113" i="7" s="1"/>
  <c r="K177" i="7"/>
  <c r="L177" i="7" s="1"/>
  <c r="K241" i="7"/>
  <c r="L241" i="7" s="1"/>
  <c r="K305" i="7"/>
  <c r="L305" i="7" s="1"/>
  <c r="K369" i="7"/>
  <c r="L369" i="7" s="1"/>
  <c r="K433" i="7"/>
  <c r="L433" i="7" s="1"/>
  <c r="K497" i="7"/>
  <c r="L497" i="7" s="1"/>
  <c r="K66" i="7"/>
  <c r="L66" i="7" s="1"/>
  <c r="K130" i="7"/>
  <c r="L130" i="7" s="1"/>
  <c r="K194" i="7"/>
  <c r="L194" i="7" s="1"/>
  <c r="K258" i="7"/>
  <c r="L258" i="7" s="1"/>
  <c r="K322" i="7"/>
  <c r="L322" i="7" s="1"/>
  <c r="K386" i="7"/>
  <c r="L386" i="7" s="1"/>
  <c r="K450" i="7"/>
  <c r="L450" i="7" s="1"/>
  <c r="K27" i="7"/>
  <c r="L27" i="7" s="1"/>
  <c r="K91" i="7"/>
  <c r="L91" i="7" s="1"/>
  <c r="K155" i="7"/>
  <c r="L155" i="7" s="1"/>
  <c r="K219" i="7"/>
  <c r="L219" i="7" s="1"/>
  <c r="K283" i="7"/>
  <c r="L283" i="7" s="1"/>
  <c r="K347" i="7"/>
  <c r="L347" i="7" s="1"/>
  <c r="K411" i="7"/>
  <c r="L411" i="7" s="1"/>
  <c r="K475" i="7"/>
  <c r="L475" i="7" s="1"/>
  <c r="K539" i="7"/>
  <c r="L539" i="7" s="1"/>
  <c r="K60" i="7"/>
  <c r="L60" i="7" s="1"/>
  <c r="K124" i="7"/>
  <c r="L124" i="7" s="1"/>
  <c r="K188" i="7"/>
  <c r="L188" i="7" s="1"/>
  <c r="K252" i="7"/>
  <c r="L252" i="7" s="1"/>
  <c r="K316" i="7"/>
  <c r="L316" i="7" s="1"/>
  <c r="K380" i="7"/>
  <c r="L380" i="7" s="1"/>
  <c r="K444" i="7"/>
  <c r="L444" i="7" s="1"/>
  <c r="K508" i="7"/>
  <c r="L508" i="7" s="1"/>
  <c r="K529" i="7"/>
  <c r="L529" i="7" s="1"/>
  <c r="K593" i="7"/>
  <c r="L593" i="7" s="1"/>
  <c r="K657" i="7"/>
  <c r="L657" i="7" s="1"/>
  <c r="K530" i="7"/>
  <c r="L530" i="7" s="1"/>
  <c r="K594" i="7"/>
  <c r="L594" i="7" s="1"/>
  <c r="K658" i="7"/>
  <c r="L658" i="7" s="1"/>
  <c r="K587" i="7"/>
  <c r="L587" i="7" s="1"/>
  <c r="K651" i="7"/>
  <c r="L651" i="7" s="1"/>
  <c r="K715" i="7"/>
  <c r="L715" i="7" s="1"/>
  <c r="K580" i="7"/>
  <c r="L580" i="7" s="1"/>
  <c r="K644" i="7"/>
  <c r="L644" i="7" s="1"/>
  <c r="K708" i="7"/>
  <c r="L708" i="7" s="1"/>
  <c r="K38" i="7"/>
  <c r="L38" i="7" s="1"/>
  <c r="K102" i="7"/>
  <c r="L102" i="7" s="1"/>
  <c r="K166" i="7"/>
  <c r="L166" i="7" s="1"/>
  <c r="K230" i="7"/>
  <c r="L230" i="7" s="1"/>
  <c r="K294" i="7"/>
  <c r="L294" i="7" s="1"/>
  <c r="K358" i="7"/>
  <c r="L358" i="7" s="1"/>
  <c r="K422" i="7"/>
  <c r="L422" i="7" s="1"/>
  <c r="K486" i="7"/>
  <c r="L486" i="7" s="1"/>
  <c r="K550" i="7"/>
  <c r="L550" i="7" s="1"/>
  <c r="K614" i="7"/>
  <c r="L614" i="7" s="1"/>
  <c r="K31" i="7"/>
  <c r="L31" i="7" s="1"/>
  <c r="K111" i="7"/>
  <c r="L111" i="7" s="1"/>
  <c r="K207" i="7"/>
  <c r="L207" i="7" s="1"/>
  <c r="K287" i="7"/>
  <c r="L287" i="7" s="1"/>
  <c r="K367" i="7"/>
  <c r="L367" i="7" s="1"/>
  <c r="K463" i="7"/>
  <c r="L463" i="7" s="1"/>
  <c r="K543" i="7"/>
  <c r="L543" i="7" s="1"/>
  <c r="K623" i="7"/>
  <c r="L623" i="7" s="1"/>
  <c r="K703" i="7"/>
  <c r="L703" i="7" s="1"/>
  <c r="K37" i="7"/>
  <c r="L37" i="7" s="1"/>
  <c r="K101" i="7"/>
  <c r="L101" i="7" s="1"/>
  <c r="K165" i="7"/>
  <c r="L165" i="7" s="1"/>
  <c r="K229" i="7"/>
  <c r="L229" i="7" s="1"/>
  <c r="K293" i="7"/>
  <c r="L293" i="7" s="1"/>
  <c r="K357" i="7"/>
  <c r="L357" i="7" s="1"/>
  <c r="K421" i="7"/>
  <c r="L421" i="7" s="1"/>
  <c r="K670" i="7"/>
  <c r="L670" i="7" s="1"/>
  <c r="K485" i="7"/>
  <c r="L485" i="7" s="1"/>
  <c r="K549" i="7"/>
  <c r="L549" i="7" s="1"/>
  <c r="K613" i="7"/>
  <c r="L613" i="7" s="1"/>
  <c r="K677" i="7"/>
  <c r="L677" i="7" s="1"/>
  <c r="K721" i="7"/>
  <c r="L721" i="7" s="1"/>
  <c r="K639" i="7"/>
  <c r="L639" i="7" s="1"/>
  <c r="K720" i="7"/>
  <c r="L720" i="7" s="1"/>
  <c r="K729" i="7"/>
  <c r="L729" i="7" s="1"/>
  <c r="J196" i="1"/>
  <c r="J260" i="1"/>
  <c r="M260" i="1" s="1"/>
  <c r="J580" i="1"/>
  <c r="M580" i="1" s="1"/>
  <c r="J262" i="1"/>
  <c r="L262" i="1" s="1"/>
  <c r="J510" i="1"/>
  <c r="J50" i="1"/>
  <c r="L50" i="1" s="1"/>
  <c r="J244" i="1"/>
  <c r="L244" i="1" s="1"/>
  <c r="J306" i="1"/>
  <c r="L306" i="1" s="1"/>
  <c r="J437" i="1"/>
  <c r="J495" i="1"/>
  <c r="L495" i="1" s="1"/>
  <c r="J691" i="1"/>
  <c r="L691" i="1" s="1"/>
  <c r="J87" i="1"/>
  <c r="L87" i="1" s="1"/>
  <c r="J405" i="1"/>
  <c r="J52" i="1"/>
  <c r="M52" i="1" s="1"/>
  <c r="J724" i="1"/>
  <c r="L724" i="1" s="1"/>
  <c r="J241" i="1"/>
  <c r="L241" i="1" s="1"/>
  <c r="J686" i="1"/>
  <c r="J689" i="1"/>
  <c r="L689" i="1" s="1"/>
  <c r="J704" i="1"/>
  <c r="J722" i="1"/>
  <c r="L722" i="1" s="1"/>
  <c r="J692" i="1"/>
  <c r="L692" i="1" s="1"/>
  <c r="J685" i="1"/>
  <c r="M685" i="1" s="1"/>
  <c r="J322" i="1"/>
  <c r="M322" i="1" s="1"/>
  <c r="J218" i="1"/>
  <c r="L218" i="1" s="1"/>
  <c r="J538" i="1"/>
  <c r="J665" i="1"/>
  <c r="M665" i="1" s="1"/>
  <c r="J390" i="1"/>
  <c r="J286" i="1"/>
  <c r="L286" i="1" s="1"/>
  <c r="J210" i="1"/>
  <c r="L210" i="1" s="1"/>
  <c r="J278" i="1"/>
  <c r="L278" i="1" s="1"/>
  <c r="J343" i="1"/>
  <c r="L343" i="1" s="1"/>
  <c r="J407" i="1"/>
  <c r="M407" i="1" s="1"/>
  <c r="J468" i="1"/>
  <c r="J310" i="1"/>
  <c r="L310" i="1" s="1"/>
  <c r="J344" i="1"/>
  <c r="L344" i="1" s="1"/>
  <c r="J198" i="1"/>
  <c r="L198" i="1" s="1"/>
  <c r="J263" i="1"/>
  <c r="M263" i="1" s="1"/>
  <c r="J688" i="1"/>
  <c r="L688" i="1" s="1"/>
  <c r="J719" i="1"/>
  <c r="L719" i="1" s="1"/>
  <c r="J376" i="1"/>
  <c r="M376" i="1" s="1"/>
  <c r="J485" i="1"/>
  <c r="J450" i="1"/>
  <c r="L450" i="1" s="1"/>
  <c r="J294" i="1"/>
  <c r="L294" i="1" s="1"/>
  <c r="J422" i="1"/>
  <c r="M422" i="1" s="1"/>
  <c r="J365" i="1"/>
  <c r="M365" i="1" s="1"/>
  <c r="J326" i="1"/>
  <c r="L326" i="1" s="1"/>
  <c r="J153" i="1"/>
  <c r="L153" i="1" s="1"/>
  <c r="J258" i="1"/>
  <c r="L258" i="1" s="1"/>
  <c r="J259" i="1"/>
  <c r="J58" i="1"/>
  <c r="L58" i="1" s="1"/>
  <c r="J249" i="1"/>
  <c r="L249" i="1" s="1"/>
  <c r="J379" i="1"/>
  <c r="L379" i="1" s="1"/>
  <c r="J502" i="1"/>
  <c r="L502" i="1" s="1"/>
  <c r="J71" i="1"/>
  <c r="M71" i="1" s="1"/>
  <c r="J180" i="1"/>
  <c r="L180" i="1" s="1"/>
  <c r="J500" i="1"/>
  <c r="L500" i="1" s="1"/>
  <c r="J466" i="1"/>
  <c r="L466" i="1" s="1"/>
  <c r="J701" i="1"/>
  <c r="L701" i="1" s="1"/>
  <c r="J168" i="1"/>
  <c r="L168" i="1" s="1"/>
  <c r="M198" i="1"/>
  <c r="J276" i="1"/>
  <c r="J699" i="1"/>
  <c r="M699" i="1" s="1"/>
  <c r="J695" i="1"/>
  <c r="M695" i="1" s="1"/>
  <c r="J729" i="1"/>
  <c r="L729" i="1" s="1"/>
  <c r="J214" i="1"/>
  <c r="L214" i="1" s="1"/>
  <c r="J266" i="1"/>
  <c r="L266" i="1" s="1"/>
  <c r="J471" i="1"/>
  <c r="L471" i="1" s="1"/>
  <c r="J721" i="1"/>
  <c r="J720" i="1"/>
  <c r="J684" i="1"/>
  <c r="M684" i="1" s="1"/>
  <c r="J530" i="1"/>
  <c r="L530" i="1" s="1"/>
  <c r="J406" i="1"/>
  <c r="L406" i="1" s="1"/>
  <c r="J694" i="1"/>
  <c r="M694" i="1" s="1"/>
  <c r="J247" i="1"/>
  <c r="L247" i="1" s="1"/>
  <c r="J386" i="1"/>
  <c r="L386" i="1" s="1"/>
  <c r="J690" i="1"/>
  <c r="M690" i="1" s="1"/>
  <c r="J723" i="1"/>
  <c r="L723" i="1" s="1"/>
  <c r="J702" i="1"/>
  <c r="L702" i="1" s="1"/>
  <c r="J687" i="1"/>
  <c r="L687" i="1" s="1"/>
  <c r="J469" i="1"/>
  <c r="L469" i="1" s="1"/>
  <c r="J728" i="1"/>
  <c r="L728" i="1" s="1"/>
  <c r="J499" i="1"/>
  <c r="M499" i="1" s="1"/>
  <c r="J561" i="1"/>
  <c r="L561" i="1" s="1"/>
  <c r="J22" i="1"/>
  <c r="M22" i="1" s="1"/>
  <c r="J696" i="1"/>
  <c r="J718" i="1"/>
  <c r="J564" i="1"/>
  <c r="L564" i="1" s="1"/>
  <c r="J498" i="1"/>
  <c r="L498" i="1" s="1"/>
  <c r="J106" i="1"/>
  <c r="L106" i="1" s="1"/>
  <c r="J298" i="1"/>
  <c r="L298" i="1" s="1"/>
  <c r="J363" i="1"/>
  <c r="L363" i="1" s="1"/>
  <c r="J429" i="1"/>
  <c r="L429" i="1" s="1"/>
  <c r="J622" i="1"/>
  <c r="J103" i="1"/>
  <c r="M103" i="1" s="1"/>
  <c r="J230" i="1"/>
  <c r="L230" i="1" s="1"/>
  <c r="J425" i="1"/>
  <c r="M425" i="1" s="1"/>
  <c r="J456" i="1"/>
  <c r="L456" i="1" s="1"/>
  <c r="J199" i="1"/>
  <c r="L199" i="1" s="1"/>
  <c r="J202" i="1"/>
  <c r="L202" i="1" s="1"/>
  <c r="J726" i="1"/>
  <c r="L726" i="1" s="1"/>
  <c r="J703" i="1"/>
  <c r="J668" i="1"/>
  <c r="L668" i="1" s="1"/>
  <c r="J725" i="1"/>
  <c r="M725" i="1" s="1"/>
  <c r="J62" i="1"/>
  <c r="L62" i="1" s="1"/>
  <c r="J448" i="1"/>
  <c r="L448" i="1" s="1"/>
  <c r="J179" i="1"/>
  <c r="L179" i="1" s="1"/>
  <c r="J519" i="1"/>
  <c r="L519" i="1" s="1"/>
  <c r="J631" i="1"/>
  <c r="L631" i="1" s="1"/>
  <c r="J119" i="1"/>
  <c r="J324" i="1"/>
  <c r="L324" i="1" s="1"/>
  <c r="J319" i="1"/>
  <c r="M319" i="1" s="1"/>
  <c r="J211" i="1"/>
  <c r="L211" i="1" s="1"/>
  <c r="J730" i="1"/>
  <c r="L730" i="1" s="1"/>
  <c r="J470" i="1"/>
  <c r="M470" i="1" s="1"/>
  <c r="J700" i="1"/>
  <c r="M700" i="1" s="1"/>
  <c r="J697" i="1"/>
  <c r="L697" i="1" s="1"/>
  <c r="J70" i="1"/>
  <c r="L70" i="1" s="1"/>
  <c r="J135" i="1"/>
  <c r="M135" i="1" s="1"/>
  <c r="J515" i="1"/>
  <c r="L515" i="1" s="1"/>
  <c r="J698" i="1"/>
  <c r="L698" i="1" s="1"/>
  <c r="J693" i="1"/>
  <c r="J467" i="1"/>
  <c r="L467" i="1" s="1"/>
  <c r="J727" i="1"/>
  <c r="L727" i="1" s="1"/>
  <c r="J19" i="1"/>
  <c r="L19" i="1" s="1"/>
  <c r="J651" i="1"/>
  <c r="L276" i="1"/>
  <c r="M276" i="1"/>
  <c r="L376" i="1"/>
  <c r="M298" i="1"/>
  <c r="M622" i="1"/>
  <c r="L622" i="1"/>
  <c r="L103" i="1"/>
  <c r="L425" i="1"/>
  <c r="L509" i="1"/>
  <c r="M509" i="1"/>
  <c r="L52" i="1"/>
  <c r="J148" i="1"/>
  <c r="J150" i="1"/>
  <c r="J147" i="1"/>
  <c r="J151" i="1"/>
  <c r="J174" i="1"/>
  <c r="J172" i="1"/>
  <c r="J176" i="1"/>
  <c r="J173" i="1"/>
  <c r="J556" i="1"/>
  <c r="J560" i="1"/>
  <c r="J559" i="1"/>
  <c r="J557" i="1"/>
  <c r="J558" i="1"/>
  <c r="J169" i="1"/>
  <c r="J361" i="1"/>
  <c r="J357" i="1"/>
  <c r="J359" i="1"/>
  <c r="J360" i="1"/>
  <c r="J352" i="1"/>
  <c r="J351" i="1"/>
  <c r="J354" i="1"/>
  <c r="J458" i="1"/>
  <c r="M691" i="1"/>
  <c r="J149" i="1"/>
  <c r="J328" i="1"/>
  <c r="J332" i="1"/>
  <c r="J339" i="1"/>
  <c r="J338" i="1"/>
  <c r="J330" i="1"/>
  <c r="J592" i="1"/>
  <c r="J590" i="1"/>
  <c r="J594" i="1"/>
  <c r="J595" i="1"/>
  <c r="J452" i="1"/>
  <c r="J643" i="1"/>
  <c r="J645" i="1"/>
  <c r="J644" i="1"/>
  <c r="J208" i="1"/>
  <c r="J209" i="1"/>
  <c r="J200" i="1"/>
  <c r="J572" i="1"/>
  <c r="J638" i="1"/>
  <c r="J81" i="1"/>
  <c r="J82" i="1"/>
  <c r="J528" i="1"/>
  <c r="J49" i="1"/>
  <c r="J55" i="1"/>
  <c r="L119" i="1"/>
  <c r="M119" i="1"/>
  <c r="J178" i="1"/>
  <c r="J181" i="1"/>
  <c r="J245" i="1"/>
  <c r="J246" i="1"/>
  <c r="J311" i="1"/>
  <c r="J309" i="1"/>
  <c r="J373" i="1"/>
  <c r="J434" i="1"/>
  <c r="J436" i="1"/>
  <c r="J439" i="1"/>
  <c r="J438" i="1"/>
  <c r="J501" i="1"/>
  <c r="J503" i="1"/>
  <c r="J567" i="1"/>
  <c r="J565" i="1"/>
  <c r="J566" i="1"/>
  <c r="J629" i="1"/>
  <c r="J57" i="1"/>
  <c r="J562" i="1"/>
  <c r="J440" i="1"/>
  <c r="J65" i="1"/>
  <c r="J490" i="1"/>
  <c r="J177" i="1"/>
  <c r="J305" i="1"/>
  <c r="J433" i="1"/>
  <c r="J497" i="1"/>
  <c r="J625" i="1"/>
  <c r="J514" i="1"/>
  <c r="J512" i="1"/>
  <c r="J626" i="1"/>
  <c r="J627" i="1"/>
  <c r="J563" i="1"/>
  <c r="J633" i="1"/>
  <c r="J636" i="1"/>
  <c r="J492" i="1"/>
  <c r="J494" i="1"/>
  <c r="J491" i="1"/>
  <c r="J496" i="1"/>
  <c r="J493" i="1"/>
  <c r="J297" i="1"/>
  <c r="J295" i="1"/>
  <c r="J614" i="1"/>
  <c r="J615" i="1"/>
  <c r="J617" i="1"/>
  <c r="J616" i="1"/>
  <c r="M730" i="1"/>
  <c r="M502" i="1"/>
  <c r="J432" i="1"/>
  <c r="J127" i="1"/>
  <c r="J107" i="1"/>
  <c r="L510" i="1"/>
  <c r="M510" i="1"/>
  <c r="M344" i="1"/>
  <c r="J647" i="1"/>
  <c r="J453" i="1"/>
  <c r="L472" i="1"/>
  <c r="M472" i="1"/>
  <c r="J275" i="1"/>
  <c r="J277" i="1"/>
  <c r="J274" i="1"/>
  <c r="J281" i="1"/>
  <c r="J273" i="1"/>
  <c r="J279" i="1"/>
  <c r="J411" i="1"/>
  <c r="J420" i="1"/>
  <c r="J412" i="1"/>
  <c r="J418" i="1"/>
  <c r="J409" i="1"/>
  <c r="J410" i="1"/>
  <c r="J415" i="1"/>
  <c r="J408" i="1"/>
  <c r="J533" i="1"/>
  <c r="J536" i="1"/>
  <c r="J598" i="1"/>
  <c r="J597" i="1"/>
  <c r="J602" i="1"/>
  <c r="J395" i="1"/>
  <c r="J394" i="1"/>
  <c r="J589" i="1"/>
  <c r="J128" i="1"/>
  <c r="J63" i="1"/>
  <c r="J61" i="1"/>
  <c r="J126" i="1"/>
  <c r="J189" i="1"/>
  <c r="J191" i="1"/>
  <c r="J316" i="1"/>
  <c r="J381" i="1"/>
  <c r="J380" i="1"/>
  <c r="J382" i="1"/>
  <c r="J140" i="1"/>
  <c r="J146" i="1"/>
  <c r="M299" i="1"/>
  <c r="M620" i="1"/>
  <c r="L620" i="1"/>
  <c r="L718" i="1"/>
  <c r="M718" i="1"/>
  <c r="J431" i="1"/>
  <c r="J430" i="1"/>
  <c r="J40" i="1"/>
  <c r="J41" i="1"/>
  <c r="J39" i="1"/>
  <c r="J486" i="1"/>
  <c r="J489" i="1"/>
  <c r="J488" i="1"/>
  <c r="J66" i="1"/>
  <c r="J358" i="1"/>
  <c r="J167" i="1"/>
  <c r="J327" i="1"/>
  <c r="L538" i="1"/>
  <c r="M538" i="1"/>
  <c r="J637" i="1"/>
  <c r="J21" i="1"/>
  <c r="J480" i="1"/>
  <c r="J516" i="1"/>
  <c r="J641" i="1"/>
  <c r="J171" i="1"/>
  <c r="J170" i="1"/>
  <c r="J223" i="1"/>
  <c r="J224" i="1"/>
  <c r="J227" i="1"/>
  <c r="J226" i="1"/>
  <c r="J290" i="1"/>
  <c r="J287" i="1"/>
  <c r="J289" i="1"/>
  <c r="J59" i="1"/>
  <c r="J60" i="1"/>
  <c r="J243" i="1"/>
  <c r="J300" i="1"/>
  <c r="J362" i="1"/>
  <c r="J364" i="1"/>
  <c r="J426" i="1"/>
  <c r="J428" i="1"/>
  <c r="J476" i="1"/>
  <c r="J479" i="1"/>
  <c r="J484" i="1"/>
  <c r="J478" i="1"/>
  <c r="J483" i="1"/>
  <c r="J475" i="1"/>
  <c r="J482" i="1"/>
  <c r="J474" i="1"/>
  <c r="J220" i="1"/>
  <c r="J212" i="1"/>
  <c r="J217" i="1"/>
  <c r="J213" i="1"/>
  <c r="J215" i="1"/>
  <c r="J219" i="1"/>
  <c r="J341" i="1"/>
  <c r="J340" i="1"/>
  <c r="J403" i="1"/>
  <c r="J404" i="1"/>
  <c r="J402" i="1"/>
  <c r="L71" i="1"/>
  <c r="L555" i="1"/>
  <c r="M555" i="1"/>
  <c r="L28" i="1"/>
  <c r="M28" i="1"/>
  <c r="M218" i="1"/>
  <c r="L651" i="1"/>
  <c r="M651" i="1"/>
  <c r="J236" i="1"/>
  <c r="J240" i="1"/>
  <c r="J239" i="1"/>
  <c r="J238" i="1"/>
  <c r="J624" i="1"/>
  <c r="J623" i="1"/>
  <c r="J621" i="1"/>
  <c r="J105" i="1"/>
  <c r="J104" i="1"/>
  <c r="J545" i="1"/>
  <c r="J552" i="1"/>
  <c r="J553" i="1"/>
  <c r="J550" i="1"/>
  <c r="J427" i="1"/>
  <c r="J630" i="1"/>
  <c r="L580" i="1"/>
  <c r="J640" i="1"/>
  <c r="J235" i="1"/>
  <c r="J68" i="1"/>
  <c r="J308" i="1"/>
  <c r="J307" i="1"/>
  <c r="J229" i="1"/>
  <c r="J349" i="1"/>
  <c r="J342" i="1"/>
  <c r="J347" i="1"/>
  <c r="J346" i="1"/>
  <c r="J91" i="1"/>
  <c r="J84" i="1"/>
  <c r="J83" i="1"/>
  <c r="J85" i="1"/>
  <c r="J89" i="1"/>
  <c r="J86" i="1"/>
  <c r="J350" i="1"/>
  <c r="L437" i="1"/>
  <c r="M437" i="1"/>
  <c r="M294" i="1"/>
  <c r="M168" i="1"/>
  <c r="L485" i="1"/>
  <c r="M485" i="1"/>
  <c r="J48" i="1"/>
  <c r="J46" i="1"/>
  <c r="J47" i="1"/>
  <c r="J367" i="1"/>
  <c r="J368" i="1"/>
  <c r="J18" i="1"/>
  <c r="J10" i="1"/>
  <c r="J11" i="1"/>
  <c r="J424" i="1"/>
  <c r="J421" i="1"/>
  <c r="J423" i="1"/>
  <c r="J673" i="1"/>
  <c r="J681" i="1"/>
  <c r="J678" i="1"/>
  <c r="J671" i="1"/>
  <c r="J674" i="1"/>
  <c r="J717" i="1"/>
  <c r="J710" i="1"/>
  <c r="J714" i="1"/>
  <c r="J713" i="1"/>
  <c r="J712" i="1"/>
  <c r="J711" i="1"/>
  <c r="J706" i="1"/>
  <c r="J705" i="1"/>
  <c r="J716" i="1"/>
  <c r="J708" i="1"/>
  <c r="J709" i="1"/>
  <c r="J715" i="1"/>
  <c r="J707" i="1"/>
  <c r="J366" i="1"/>
  <c r="J175" i="1"/>
  <c r="J130" i="1"/>
  <c r="J634" i="1"/>
  <c r="J375" i="1"/>
  <c r="J37" i="1"/>
  <c r="J132" i="1"/>
  <c r="J131" i="1"/>
  <c r="J370" i="1"/>
  <c r="J372" i="1"/>
  <c r="J371" i="1"/>
  <c r="J42" i="1"/>
  <c r="J44" i="1"/>
  <c r="J43" i="1"/>
  <c r="J45" i="1"/>
  <c r="J163" i="1"/>
  <c r="J159" i="1"/>
  <c r="J162" i="1"/>
  <c r="J161" i="1"/>
  <c r="J285" i="1"/>
  <c r="J158" i="1"/>
  <c r="J222" i="1"/>
  <c r="M406" i="1"/>
  <c r="J374" i="1"/>
  <c r="J183" i="1"/>
  <c r="J129" i="1"/>
  <c r="J138" i="1"/>
  <c r="J642" i="1"/>
  <c r="J435" i="1"/>
  <c r="L407" i="1"/>
  <c r="J296" i="1"/>
  <c r="J628" i="1"/>
  <c r="J157" i="1"/>
  <c r="J672" i="1"/>
  <c r="J353" i="1"/>
  <c r="J53" i="1"/>
  <c r="J109" i="1"/>
  <c r="J108" i="1"/>
  <c r="J38" i="1"/>
  <c r="J36" i="1"/>
  <c r="J101" i="1"/>
  <c r="J102" i="1"/>
  <c r="J293" i="1"/>
  <c r="L487" i="1"/>
  <c r="M487" i="1"/>
  <c r="L255" i="1"/>
  <c r="M255" i="1"/>
  <c r="J384" i="1"/>
  <c r="J387" i="1"/>
  <c r="J194" i="1"/>
  <c r="J192" i="1"/>
  <c r="J301" i="1"/>
  <c r="J304" i="1"/>
  <c r="J303" i="1"/>
  <c r="J302" i="1"/>
  <c r="M278" i="1"/>
  <c r="L390" i="1"/>
  <c r="M390" i="1"/>
  <c r="J145" i="1"/>
  <c r="M202" i="1"/>
  <c r="J378" i="1"/>
  <c r="J291" i="1"/>
  <c r="J182" i="1"/>
  <c r="M500" i="1"/>
  <c r="J20" i="1"/>
  <c r="J165" i="1"/>
  <c r="J369" i="1"/>
  <c r="L405" i="1"/>
  <c r="M405" i="1"/>
  <c r="J64" i="1"/>
  <c r="J67" i="1"/>
  <c r="J554" i="1"/>
  <c r="J618" i="1"/>
  <c r="J619" i="1"/>
  <c r="J683" i="1"/>
  <c r="J682" i="1"/>
  <c r="J506" i="1"/>
  <c r="M70" i="1"/>
  <c r="L665" i="1"/>
  <c r="J612" i="1"/>
  <c r="J388" i="1"/>
  <c r="L704" i="1"/>
  <c r="M704" i="1"/>
  <c r="J35" i="1"/>
  <c r="J116" i="1"/>
  <c r="J237" i="1"/>
  <c r="J680" i="1"/>
  <c r="M723" i="1"/>
  <c r="L686" i="1"/>
  <c r="M686" i="1"/>
  <c r="L720" i="1"/>
  <c r="M720" i="1"/>
  <c r="J188" i="1"/>
  <c r="J663" i="1"/>
  <c r="M258" i="1"/>
  <c r="M466" i="1"/>
  <c r="L694" i="1"/>
  <c r="L703" i="1"/>
  <c r="M703" i="1"/>
  <c r="L696" i="1"/>
  <c r="M696" i="1"/>
  <c r="J251" i="1"/>
  <c r="J537" i="1"/>
  <c r="J100" i="1"/>
  <c r="J164" i="1"/>
  <c r="J144" i="1"/>
  <c r="J204" i="1"/>
  <c r="J269" i="1"/>
  <c r="J284" i="1"/>
  <c r="L259" i="1"/>
  <c r="M259" i="1"/>
  <c r="L196" i="1"/>
  <c r="M196" i="1"/>
  <c r="L468" i="1"/>
  <c r="M468" i="1"/>
  <c r="J315" i="1"/>
  <c r="J166" i="1"/>
  <c r="J228" i="1"/>
  <c r="J551" i="1"/>
  <c r="J613" i="1"/>
  <c r="L693" i="1"/>
  <c r="M693" i="1"/>
  <c r="J607" i="1"/>
  <c r="J292" i="1"/>
  <c r="J356" i="1"/>
  <c r="J16" i="1"/>
  <c r="J17" i="1"/>
  <c r="J15" i="1"/>
  <c r="J78" i="1"/>
  <c r="J76" i="1"/>
  <c r="J336" i="1"/>
  <c r="J329" i="1"/>
  <c r="J325" i="1"/>
  <c r="J396" i="1"/>
  <c r="J401" i="1"/>
  <c r="J392" i="1"/>
  <c r="J397" i="1"/>
  <c r="J461" i="1"/>
  <c r="J464" i="1"/>
  <c r="J520" i="1"/>
  <c r="J517" i="1"/>
  <c r="J518" i="1"/>
  <c r="J585" i="1"/>
  <c r="J588" i="1"/>
  <c r="J582" i="1"/>
  <c r="J586" i="1"/>
  <c r="J657" i="1"/>
  <c r="J653" i="1"/>
  <c r="J646" i="1"/>
  <c r="J650" i="1"/>
  <c r="J98" i="1"/>
  <c r="J441" i="1"/>
  <c r="J445" i="1"/>
  <c r="J444" i="1"/>
  <c r="J447" i="1"/>
  <c r="J443" i="1"/>
  <c r="J569" i="1"/>
  <c r="J577" i="1"/>
  <c r="J575" i="1"/>
  <c r="J571" i="1"/>
  <c r="J576" i="1"/>
  <c r="J542" i="1"/>
  <c r="J677" i="1"/>
  <c r="J676" i="1"/>
  <c r="J679" i="1"/>
  <c r="J8" i="1"/>
  <c r="J79" i="1"/>
  <c r="J143" i="1"/>
  <c r="J207" i="1"/>
  <c r="J271" i="1"/>
  <c r="J335" i="1"/>
  <c r="J233" i="1"/>
  <c r="J26" i="1"/>
  <c r="J546" i="1"/>
  <c r="J27" i="1"/>
  <c r="J115" i="1"/>
  <c r="J579" i="1"/>
  <c r="J659" i="1"/>
  <c r="J14" i="1"/>
  <c r="J654" i="1"/>
  <c r="J256" i="1"/>
  <c r="J583" i="1"/>
  <c r="J655" i="1"/>
  <c r="J264" i="1"/>
  <c r="J460" i="1"/>
  <c r="J549" i="1"/>
  <c r="J529" i="1"/>
  <c r="J32" i="1"/>
  <c r="J333" i="1"/>
  <c r="J117" i="1"/>
  <c r="J317" i="1"/>
  <c r="J544" i="1"/>
  <c r="J321" i="1"/>
  <c r="J541" i="1"/>
  <c r="J141" i="1"/>
  <c r="J593" i="1"/>
  <c r="J152" i="1"/>
  <c r="J160" i="1"/>
  <c r="J31" i="1"/>
  <c r="J604" i="1"/>
  <c r="J9" i="1"/>
  <c r="J190" i="1"/>
  <c r="J254" i="1"/>
  <c r="J318" i="1"/>
  <c r="J113" i="1"/>
  <c r="J154" i="1"/>
  <c r="J282" i="1"/>
  <c r="J187" i="1"/>
  <c r="J34" i="1"/>
  <c r="J123" i="1"/>
  <c r="J587" i="1"/>
  <c r="J667" i="1"/>
  <c r="J574" i="1"/>
  <c r="J662" i="1"/>
  <c r="J80" i="1"/>
  <c r="J280" i="1"/>
  <c r="J591" i="1"/>
  <c r="J72" i="1"/>
  <c r="J288" i="1"/>
  <c r="J268" i="1"/>
  <c r="J573" i="1"/>
  <c r="J232" i="1"/>
  <c r="J652" i="1"/>
  <c r="J125" i="1"/>
  <c r="J584" i="1"/>
  <c r="J337" i="1"/>
  <c r="J581" i="1"/>
  <c r="J393" i="1"/>
  <c r="J417" i="1"/>
  <c r="J414" i="1"/>
  <c r="J413" i="1"/>
  <c r="J416" i="1"/>
  <c r="J419" i="1"/>
  <c r="J675" i="1"/>
  <c r="J547" i="1"/>
  <c r="J605" i="1"/>
  <c r="J596" i="1"/>
  <c r="J606" i="1"/>
  <c r="J33" i="1"/>
  <c r="J24" i="1"/>
  <c r="J23" i="1"/>
  <c r="J25" i="1"/>
  <c r="J29" i="1"/>
  <c r="J97" i="1"/>
  <c r="J121" i="1"/>
  <c r="J118" i="1"/>
  <c r="J90" i="1"/>
  <c r="J600" i="1"/>
  <c r="J610" i="1"/>
  <c r="J95" i="1"/>
  <c r="J120" i="1"/>
  <c r="J110" i="1"/>
  <c r="J133" i="1"/>
  <c r="J601" i="1"/>
  <c r="J205" i="1"/>
  <c r="J253" i="1"/>
  <c r="J248" i="1"/>
  <c r="J660" i="1"/>
  <c r="J670" i="1"/>
  <c r="J664" i="1"/>
  <c r="J661" i="1"/>
  <c r="J206" i="1"/>
  <c r="J270" i="1"/>
  <c r="J334" i="1"/>
  <c r="J398" i="1"/>
  <c r="J231" i="1"/>
  <c r="J193" i="1"/>
  <c r="J257" i="1"/>
  <c r="J234" i="1"/>
  <c r="J139" i="1"/>
  <c r="J203" i="1"/>
  <c r="J267" i="1"/>
  <c r="J331" i="1"/>
  <c r="J570" i="1"/>
  <c r="J451" i="1"/>
  <c r="J523" i="1"/>
  <c r="J603" i="1"/>
  <c r="J134" i="1"/>
  <c r="J455" i="1"/>
  <c r="J527" i="1"/>
  <c r="J136" i="1"/>
  <c r="J112" i="1"/>
  <c r="J524" i="1"/>
  <c r="J261" i="1"/>
  <c r="J669" i="1"/>
  <c r="J252" i="1"/>
  <c r="J649" i="1"/>
  <c r="J69" i="1"/>
  <c r="J99" i="1"/>
  <c r="J92" i="1"/>
  <c r="J93" i="1"/>
  <c r="J88" i="1"/>
  <c r="J96" i="1"/>
  <c r="J94" i="1"/>
  <c r="J385" i="1"/>
  <c r="J377" i="1"/>
  <c r="J383" i="1"/>
  <c r="J504" i="1"/>
  <c r="J513" i="1"/>
  <c r="J505" i="1"/>
  <c r="J511" i="1"/>
  <c r="J507" i="1"/>
  <c r="J508" i="1"/>
  <c r="J632" i="1"/>
  <c r="J639" i="1"/>
  <c r="J635" i="1"/>
  <c r="J454" i="1"/>
  <c r="J312" i="1"/>
  <c r="J320" i="1"/>
  <c r="J609" i="1"/>
  <c r="J608" i="1"/>
  <c r="J611" i="1"/>
  <c r="J185" i="1"/>
  <c r="J313" i="1"/>
  <c r="J195" i="1"/>
  <c r="J323" i="1"/>
  <c r="J30" i="1"/>
  <c r="J599" i="1"/>
  <c r="J111" i="1"/>
  <c r="J73" i="1"/>
  <c r="J137" i="1"/>
  <c r="J201" i="1"/>
  <c r="J265" i="1"/>
  <c r="J114" i="1"/>
  <c r="J242" i="1"/>
  <c r="J578" i="1"/>
  <c r="J658" i="1"/>
  <c r="J75" i="1"/>
  <c r="J459" i="1"/>
  <c r="J531" i="1"/>
  <c r="J142" i="1"/>
  <c r="J446" i="1"/>
  <c r="J526" i="1"/>
  <c r="J391" i="1"/>
  <c r="J463" i="1"/>
  <c r="J535" i="1"/>
  <c r="J548" i="1"/>
  <c r="J12" i="1"/>
  <c r="J272" i="1"/>
  <c r="J532" i="1"/>
  <c r="J525" i="1"/>
  <c r="J400" i="1"/>
  <c r="J77" i="1"/>
  <c r="J648" i="1"/>
  <c r="J465" i="1"/>
  <c r="J521" i="1"/>
  <c r="J156" i="1"/>
  <c r="J457" i="1"/>
  <c r="J221" i="1"/>
  <c r="J216" i="1"/>
  <c r="J122" i="1"/>
  <c r="J186" i="1"/>
  <c r="J250" i="1"/>
  <c r="J314" i="1"/>
  <c r="J442" i="1"/>
  <c r="J155" i="1"/>
  <c r="J283" i="1"/>
  <c r="J74" i="1"/>
  <c r="J522" i="1"/>
  <c r="J666" i="1"/>
  <c r="J539" i="1"/>
  <c r="J462" i="1"/>
  <c r="J534" i="1"/>
  <c r="J399" i="1"/>
  <c r="J543" i="1"/>
  <c r="J184" i="1"/>
  <c r="J389" i="1"/>
  <c r="J449" i="1"/>
  <c r="J124" i="1"/>
  <c r="J13" i="1"/>
  <c r="J656" i="1"/>
  <c r="J540" i="1"/>
  <c r="J197" i="1"/>
  <c r="J345" i="1"/>
  <c r="J348" i="1"/>
  <c r="J355" i="1"/>
  <c r="J56" i="1"/>
  <c r="J51" i="1"/>
  <c r="J568" i="1"/>
  <c r="J481" i="1"/>
  <c r="J473" i="1"/>
  <c r="J477" i="1"/>
  <c r="M701" i="1" l="1"/>
  <c r="M247" i="1"/>
  <c r="M179" i="1"/>
  <c r="L260" i="1"/>
  <c r="M467" i="1"/>
  <c r="L499" i="1"/>
  <c r="L470" i="1"/>
  <c r="M450" i="1"/>
  <c r="M495" i="1"/>
  <c r="M689" i="1"/>
  <c r="M58" i="1"/>
  <c r="M266" i="1"/>
  <c r="M729" i="1"/>
  <c r="M199" i="1"/>
  <c r="M498" i="1"/>
  <c r="M241" i="1"/>
  <c r="M469" i="1"/>
  <c r="M249" i="1"/>
  <c r="M310" i="1"/>
  <c r="M225" i="1"/>
  <c r="M62" i="1"/>
  <c r="M211" i="1"/>
  <c r="M698" i="1"/>
  <c r="M306" i="1"/>
  <c r="M11" i="7"/>
  <c r="M35" i="7"/>
  <c r="M59" i="7"/>
  <c r="M83" i="7"/>
  <c r="M107" i="7"/>
  <c r="M131" i="7"/>
  <c r="M155" i="7"/>
  <c r="M179" i="7"/>
  <c r="M203" i="7"/>
  <c r="M227" i="7"/>
  <c r="M251" i="7"/>
  <c r="M275" i="7"/>
  <c r="M299" i="7"/>
  <c r="M323" i="7"/>
  <c r="M347" i="7"/>
  <c r="M371" i="7"/>
  <c r="M395" i="7"/>
  <c r="M419" i="7"/>
  <c r="M443" i="7"/>
  <c r="M23" i="7"/>
  <c r="M47" i="7"/>
  <c r="M71" i="7"/>
  <c r="M95" i="7"/>
  <c r="M119" i="7"/>
  <c r="M143" i="7"/>
  <c r="M167" i="7"/>
  <c r="M191" i="7"/>
  <c r="M215" i="7"/>
  <c r="M239" i="7"/>
  <c r="M263" i="7"/>
  <c r="M287" i="7"/>
  <c r="M311" i="7"/>
  <c r="M335" i="7"/>
  <c r="M359" i="7"/>
  <c r="M383" i="7"/>
  <c r="M407" i="7"/>
  <c r="M431" i="7"/>
  <c r="M455" i="7"/>
  <c r="M503" i="7"/>
  <c r="M515" i="7"/>
  <c r="M527" i="7"/>
  <c r="M563" i="7"/>
  <c r="M587" i="7"/>
  <c r="M611" i="7"/>
  <c r="M635" i="7"/>
  <c r="M659" i="7"/>
  <c r="M683" i="7"/>
  <c r="M707" i="7"/>
  <c r="M731" i="7"/>
  <c r="M479" i="7"/>
  <c r="M491" i="7"/>
  <c r="M539" i="7"/>
  <c r="M467" i="7"/>
  <c r="M551" i="7"/>
  <c r="M575" i="7"/>
  <c r="M599" i="7"/>
  <c r="M623" i="7"/>
  <c r="M647" i="7"/>
  <c r="M671" i="7"/>
  <c r="M695" i="7"/>
  <c r="M719" i="7"/>
  <c r="L422" i="1"/>
  <c r="M3" i="7"/>
  <c r="M27" i="7"/>
  <c r="M51" i="7"/>
  <c r="M75" i="7"/>
  <c r="M99" i="7"/>
  <c r="M123" i="7"/>
  <c r="M147" i="7"/>
  <c r="M171" i="7"/>
  <c r="M195" i="7"/>
  <c r="M219" i="7"/>
  <c r="M243" i="7"/>
  <c r="M267" i="7"/>
  <c r="M291" i="7"/>
  <c r="M315" i="7"/>
  <c r="M339" i="7"/>
  <c r="M363" i="7"/>
  <c r="M387" i="7"/>
  <c r="M411" i="7"/>
  <c r="M435" i="7"/>
  <c r="M15" i="7"/>
  <c r="M39" i="7"/>
  <c r="M63" i="7"/>
  <c r="M87" i="7"/>
  <c r="M111" i="7"/>
  <c r="M135" i="7"/>
  <c r="M159" i="7"/>
  <c r="M183" i="7"/>
  <c r="M207" i="7"/>
  <c r="M231" i="7"/>
  <c r="M255" i="7"/>
  <c r="M279" i="7"/>
  <c r="M303" i="7"/>
  <c r="M327" i="7"/>
  <c r="M351" i="7"/>
  <c r="M375" i="7"/>
  <c r="M399" i="7"/>
  <c r="M423" i="7"/>
  <c r="M447" i="7"/>
  <c r="M555" i="7"/>
  <c r="M579" i="7"/>
  <c r="M603" i="7"/>
  <c r="M627" i="7"/>
  <c r="M651" i="7"/>
  <c r="M675" i="7"/>
  <c r="M699" i="7"/>
  <c r="M723" i="7"/>
  <c r="M519" i="7"/>
  <c r="M495" i="7"/>
  <c r="M507" i="7"/>
  <c r="M531" i="7"/>
  <c r="M471" i="7"/>
  <c r="M483" i="7"/>
  <c r="M543" i="7"/>
  <c r="M567" i="7"/>
  <c r="M591" i="7"/>
  <c r="M615" i="7"/>
  <c r="M639" i="7"/>
  <c r="M663" i="7"/>
  <c r="M687" i="7"/>
  <c r="M711" i="7"/>
  <c r="M735" i="7"/>
  <c r="M459" i="7"/>
  <c r="M13" i="7"/>
  <c r="M37" i="7"/>
  <c r="M61" i="7"/>
  <c r="M85" i="7"/>
  <c r="M109" i="7"/>
  <c r="M133" i="7"/>
  <c r="M157" i="7"/>
  <c r="M181" i="7"/>
  <c r="M205" i="7"/>
  <c r="M229" i="7"/>
  <c r="M253" i="7"/>
  <c r="M277" i="7"/>
  <c r="M301" i="7"/>
  <c r="M325" i="7"/>
  <c r="M349" i="7"/>
  <c r="M373" i="7"/>
  <c r="M397" i="7"/>
  <c r="M421" i="7"/>
  <c r="M445" i="7"/>
  <c r="M469" i="7"/>
  <c r="M493" i="7"/>
  <c r="M517" i="7"/>
  <c r="M25" i="7"/>
  <c r="M121" i="7"/>
  <c r="M217" i="7"/>
  <c r="M313" i="7"/>
  <c r="M409" i="7"/>
  <c r="M97" i="7"/>
  <c r="M193" i="7"/>
  <c r="M289" i="7"/>
  <c r="M385" i="7"/>
  <c r="M505" i="7"/>
  <c r="M529" i="7"/>
  <c r="M481" i="7"/>
  <c r="M541" i="7"/>
  <c r="M565" i="7"/>
  <c r="M589" i="7"/>
  <c r="M613" i="7"/>
  <c r="M637" i="7"/>
  <c r="M661" i="7"/>
  <c r="M685" i="7"/>
  <c r="M709" i="7"/>
  <c r="M733" i="7"/>
  <c r="M73" i="7"/>
  <c r="M169" i="7"/>
  <c r="M265" i="7"/>
  <c r="M361" i="7"/>
  <c r="M457" i="7"/>
  <c r="M145" i="7"/>
  <c r="M601" i="7"/>
  <c r="M697" i="7"/>
  <c r="M49" i="7"/>
  <c r="M433" i="7"/>
  <c r="M577" i="7"/>
  <c r="M673" i="7"/>
  <c r="M553" i="7"/>
  <c r="M649" i="7"/>
  <c r="M241" i="7"/>
  <c r="M625" i="7"/>
  <c r="M721" i="7"/>
  <c r="M337" i="7"/>
  <c r="M5" i="7"/>
  <c r="M29" i="7"/>
  <c r="M53" i="7"/>
  <c r="M77" i="7"/>
  <c r="M101" i="7"/>
  <c r="M125" i="7"/>
  <c r="M149" i="7"/>
  <c r="M173" i="7"/>
  <c r="M197" i="7"/>
  <c r="M221" i="7"/>
  <c r="M245" i="7"/>
  <c r="M269" i="7"/>
  <c r="M293" i="7"/>
  <c r="M317" i="7"/>
  <c r="M341" i="7"/>
  <c r="M365" i="7"/>
  <c r="M389" i="7"/>
  <c r="M413" i="7"/>
  <c r="M437" i="7"/>
  <c r="M461" i="7"/>
  <c r="M485" i="7"/>
  <c r="M509" i="7"/>
  <c r="M89" i="7"/>
  <c r="M185" i="7"/>
  <c r="M281" i="7"/>
  <c r="M377" i="7"/>
  <c r="M65" i="7"/>
  <c r="M161" i="7"/>
  <c r="M257" i="7"/>
  <c r="M353" i="7"/>
  <c r="M449" i="7"/>
  <c r="M557" i="7"/>
  <c r="M581" i="7"/>
  <c r="M605" i="7"/>
  <c r="M629" i="7"/>
  <c r="M653" i="7"/>
  <c r="M677" i="7"/>
  <c r="M701" i="7"/>
  <c r="M725" i="7"/>
  <c r="M41" i="7"/>
  <c r="M137" i="7"/>
  <c r="M233" i="7"/>
  <c r="M329" i="7"/>
  <c r="M425" i="7"/>
  <c r="M521" i="7"/>
  <c r="M497" i="7"/>
  <c r="M533" i="7"/>
  <c r="M17" i="7"/>
  <c r="M401" i="7"/>
  <c r="M569" i="7"/>
  <c r="M665" i="7"/>
  <c r="M305" i="7"/>
  <c r="M545" i="7"/>
  <c r="M641" i="7"/>
  <c r="M617" i="7"/>
  <c r="M713" i="7"/>
  <c r="M113" i="7"/>
  <c r="M473" i="7"/>
  <c r="M209" i="7"/>
  <c r="M689" i="7"/>
  <c r="M593" i="7"/>
  <c r="M19" i="7"/>
  <c r="M43" i="7"/>
  <c r="M67" i="7"/>
  <c r="M91" i="7"/>
  <c r="M115" i="7"/>
  <c r="M139" i="7"/>
  <c r="M163" i="7"/>
  <c r="M187" i="7"/>
  <c r="M211" i="7"/>
  <c r="M235" i="7"/>
  <c r="M259" i="7"/>
  <c r="M283" i="7"/>
  <c r="M307" i="7"/>
  <c r="M331" i="7"/>
  <c r="M355" i="7"/>
  <c r="M379" i="7"/>
  <c r="M403" i="7"/>
  <c r="M427" i="7"/>
  <c r="M451" i="7"/>
  <c r="M7" i="7"/>
  <c r="M31" i="7"/>
  <c r="M55" i="7"/>
  <c r="M79" i="7"/>
  <c r="M103" i="7"/>
  <c r="M127" i="7"/>
  <c r="M151" i="7"/>
  <c r="M175" i="7"/>
  <c r="M199" i="7"/>
  <c r="M223" i="7"/>
  <c r="M247" i="7"/>
  <c r="M271" i="7"/>
  <c r="M295" i="7"/>
  <c r="M319" i="7"/>
  <c r="M343" i="7"/>
  <c r="M367" i="7"/>
  <c r="M391" i="7"/>
  <c r="M415" i="7"/>
  <c r="M439" i="7"/>
  <c r="M463" i="7"/>
  <c r="M475" i="7"/>
  <c r="M547" i="7"/>
  <c r="M571" i="7"/>
  <c r="M595" i="7"/>
  <c r="M619" i="7"/>
  <c r="M643" i="7"/>
  <c r="M667" i="7"/>
  <c r="M691" i="7"/>
  <c r="M715" i="7"/>
  <c r="M559" i="7"/>
  <c r="M583" i="7"/>
  <c r="M607" i="7"/>
  <c r="M631" i="7"/>
  <c r="M655" i="7"/>
  <c r="M679" i="7"/>
  <c r="M703" i="7"/>
  <c r="M727" i="7"/>
  <c r="M487" i="7"/>
  <c r="M535" i="7"/>
  <c r="M499" i="7"/>
  <c r="M523" i="7"/>
  <c r="M511" i="7"/>
  <c r="L322" i="1"/>
  <c r="M244" i="1"/>
  <c r="M21" i="7"/>
  <c r="M45" i="7"/>
  <c r="M69" i="7"/>
  <c r="M93" i="7"/>
  <c r="M117" i="7"/>
  <c r="M141" i="7"/>
  <c r="M165" i="7"/>
  <c r="M189" i="7"/>
  <c r="M213" i="7"/>
  <c r="M237" i="7"/>
  <c r="M261" i="7"/>
  <c r="M285" i="7"/>
  <c r="M309" i="7"/>
  <c r="M333" i="7"/>
  <c r="M357" i="7"/>
  <c r="M381" i="7"/>
  <c r="M405" i="7"/>
  <c r="M429" i="7"/>
  <c r="M453" i="7"/>
  <c r="M477" i="7"/>
  <c r="M501" i="7"/>
  <c r="M57" i="7"/>
  <c r="M153" i="7"/>
  <c r="M249" i="7"/>
  <c r="M345" i="7"/>
  <c r="M441" i="7"/>
  <c r="M489" i="7"/>
  <c r="M537" i="7"/>
  <c r="M465" i="7"/>
  <c r="M33" i="7"/>
  <c r="M129" i="7"/>
  <c r="M225" i="7"/>
  <c r="M321" i="7"/>
  <c r="M417" i="7"/>
  <c r="M549" i="7"/>
  <c r="M573" i="7"/>
  <c r="M597" i="7"/>
  <c r="M621" i="7"/>
  <c r="M645" i="7"/>
  <c r="M669" i="7"/>
  <c r="M693" i="7"/>
  <c r="M717" i="7"/>
  <c r="M9" i="7"/>
  <c r="M105" i="7"/>
  <c r="M201" i="7"/>
  <c r="M297" i="7"/>
  <c r="M393" i="7"/>
  <c r="M273" i="7"/>
  <c r="M633" i="7"/>
  <c r="M729" i="7"/>
  <c r="M177" i="7"/>
  <c r="M609" i="7"/>
  <c r="M705" i="7"/>
  <c r="M513" i="7"/>
  <c r="M585" i="7"/>
  <c r="M681" i="7"/>
  <c r="M369" i="7"/>
  <c r="M81" i="7"/>
  <c r="M525" i="7"/>
  <c r="M657" i="7"/>
  <c r="M561" i="7"/>
  <c r="L54" i="1"/>
  <c r="M14" i="7"/>
  <c r="M38" i="7"/>
  <c r="M62" i="7"/>
  <c r="M86" i="7"/>
  <c r="M110" i="7"/>
  <c r="M134" i="7"/>
  <c r="M158" i="7"/>
  <c r="M182" i="7"/>
  <c r="M206" i="7"/>
  <c r="M230" i="7"/>
  <c r="M254" i="7"/>
  <c r="M278" i="7"/>
  <c r="M302" i="7"/>
  <c r="M326" i="7"/>
  <c r="M350" i="7"/>
  <c r="M374" i="7"/>
  <c r="M398" i="7"/>
  <c r="M422" i="7"/>
  <c r="M446" i="7"/>
  <c r="M554" i="7"/>
  <c r="M578" i="7"/>
  <c r="M602" i="7"/>
  <c r="M626" i="7"/>
  <c r="M650" i="7"/>
  <c r="M674" i="7"/>
  <c r="M698" i="7"/>
  <c r="M722" i="7"/>
  <c r="M26" i="7"/>
  <c r="M122" i="7"/>
  <c r="M218" i="7"/>
  <c r="M314" i="7"/>
  <c r="M410" i="7"/>
  <c r="M518" i="7"/>
  <c r="M2" i="7"/>
  <c r="M98" i="7"/>
  <c r="M194" i="7"/>
  <c r="M290" i="7"/>
  <c r="M386" i="7"/>
  <c r="M494" i="7"/>
  <c r="M506" i="7"/>
  <c r="M530" i="7"/>
  <c r="M470" i="7"/>
  <c r="M482" i="7"/>
  <c r="M542" i="7"/>
  <c r="M566" i="7"/>
  <c r="M590" i="7"/>
  <c r="M614" i="7"/>
  <c r="M638" i="7"/>
  <c r="M662" i="7"/>
  <c r="M686" i="7"/>
  <c r="M710" i="7"/>
  <c r="M734" i="7"/>
  <c r="M74" i="7"/>
  <c r="M170" i="7"/>
  <c r="M266" i="7"/>
  <c r="M362" i="7"/>
  <c r="M458" i="7"/>
  <c r="M146" i="7"/>
  <c r="M50" i="7"/>
  <c r="M434" i="7"/>
  <c r="M338" i="7"/>
  <c r="M242" i="7"/>
  <c r="M6" i="7"/>
  <c r="M30" i="7"/>
  <c r="M54" i="7"/>
  <c r="M78" i="7"/>
  <c r="M102" i="7"/>
  <c r="M126" i="7"/>
  <c r="M150" i="7"/>
  <c r="M174" i="7"/>
  <c r="M198" i="7"/>
  <c r="M222" i="7"/>
  <c r="M246" i="7"/>
  <c r="M270" i="7"/>
  <c r="M294" i="7"/>
  <c r="M318" i="7"/>
  <c r="M342" i="7"/>
  <c r="M366" i="7"/>
  <c r="M390" i="7"/>
  <c r="M414" i="7"/>
  <c r="M438" i="7"/>
  <c r="M546" i="7"/>
  <c r="M570" i="7"/>
  <c r="M594" i="7"/>
  <c r="M618" i="7"/>
  <c r="M642" i="7"/>
  <c r="M666" i="7"/>
  <c r="M690" i="7"/>
  <c r="M714" i="7"/>
  <c r="M90" i="7"/>
  <c r="M186" i="7"/>
  <c r="M282" i="7"/>
  <c r="M378" i="7"/>
  <c r="M66" i="7"/>
  <c r="M162" i="7"/>
  <c r="M258" i="7"/>
  <c r="M354" i="7"/>
  <c r="M450" i="7"/>
  <c r="M558" i="7"/>
  <c r="M582" i="7"/>
  <c r="M606" i="7"/>
  <c r="M630" i="7"/>
  <c r="M654" i="7"/>
  <c r="M678" i="7"/>
  <c r="M702" i="7"/>
  <c r="M726" i="7"/>
  <c r="M42" i="7"/>
  <c r="M138" i="7"/>
  <c r="M234" i="7"/>
  <c r="M330" i="7"/>
  <c r="M426" i="7"/>
  <c r="M510" i="7"/>
  <c r="M522" i="7"/>
  <c r="M486" i="7"/>
  <c r="M534" i="7"/>
  <c r="M18" i="7"/>
  <c r="M402" i="7"/>
  <c r="M498" i="7"/>
  <c r="M306" i="7"/>
  <c r="M210" i="7"/>
  <c r="M462" i="7"/>
  <c r="M474" i="7"/>
  <c r="M114" i="7"/>
  <c r="M4" i="7"/>
  <c r="M28" i="7"/>
  <c r="M52" i="7"/>
  <c r="M76" i="7"/>
  <c r="M100" i="7"/>
  <c r="M124" i="7"/>
  <c r="M148" i="7"/>
  <c r="M172" i="7"/>
  <c r="M196" i="7"/>
  <c r="M220" i="7"/>
  <c r="M244" i="7"/>
  <c r="M268" i="7"/>
  <c r="M292" i="7"/>
  <c r="M316" i="7"/>
  <c r="M340" i="7"/>
  <c r="M364" i="7"/>
  <c r="M388" i="7"/>
  <c r="M412" i="7"/>
  <c r="M436" i="7"/>
  <c r="M460" i="7"/>
  <c r="M484" i="7"/>
  <c r="M508" i="7"/>
  <c r="M532" i="7"/>
  <c r="M16" i="7"/>
  <c r="M40" i="7"/>
  <c r="M64" i="7"/>
  <c r="M88" i="7"/>
  <c r="M112" i="7"/>
  <c r="M136" i="7"/>
  <c r="M160" i="7"/>
  <c r="M184" i="7"/>
  <c r="M208" i="7"/>
  <c r="M232" i="7"/>
  <c r="M256" i="7"/>
  <c r="M280" i="7"/>
  <c r="M304" i="7"/>
  <c r="M328" i="7"/>
  <c r="M352" i="7"/>
  <c r="M376" i="7"/>
  <c r="M400" i="7"/>
  <c r="M424" i="7"/>
  <c r="M448" i="7"/>
  <c r="M472" i="7"/>
  <c r="M496" i="7"/>
  <c r="M520" i="7"/>
  <c r="M556" i="7"/>
  <c r="M580" i="7"/>
  <c r="M604" i="7"/>
  <c r="M628" i="7"/>
  <c r="M652" i="7"/>
  <c r="M676" i="7"/>
  <c r="M700" i="7"/>
  <c r="M724" i="7"/>
  <c r="M568" i="7"/>
  <c r="M664" i="7"/>
  <c r="M544" i="7"/>
  <c r="M640" i="7"/>
  <c r="M736" i="7"/>
  <c r="M592" i="7"/>
  <c r="M688" i="7"/>
  <c r="M616" i="7"/>
  <c r="M712" i="7"/>
  <c r="M12" i="7"/>
  <c r="M36" i="7"/>
  <c r="M60" i="7"/>
  <c r="M84" i="7"/>
  <c r="M108" i="7"/>
  <c r="M132" i="7"/>
  <c r="M156" i="7"/>
  <c r="M180" i="7"/>
  <c r="M204" i="7"/>
  <c r="M228" i="7"/>
  <c r="M252" i="7"/>
  <c r="M276" i="7"/>
  <c r="M300" i="7"/>
  <c r="M324" i="7"/>
  <c r="M348" i="7"/>
  <c r="M372" i="7"/>
  <c r="M396" i="7"/>
  <c r="M420" i="7"/>
  <c r="M444" i="7"/>
  <c r="M468" i="7"/>
  <c r="M492" i="7"/>
  <c r="M516" i="7"/>
  <c r="M540" i="7"/>
  <c r="M24" i="7"/>
  <c r="M48" i="7"/>
  <c r="M72" i="7"/>
  <c r="M96" i="7"/>
  <c r="M120" i="7"/>
  <c r="M144" i="7"/>
  <c r="M168" i="7"/>
  <c r="M192" i="7"/>
  <c r="M216" i="7"/>
  <c r="M240" i="7"/>
  <c r="M264" i="7"/>
  <c r="M288" i="7"/>
  <c r="M312" i="7"/>
  <c r="M336" i="7"/>
  <c r="M360" i="7"/>
  <c r="M384" i="7"/>
  <c r="M408" i="7"/>
  <c r="M432" i="7"/>
  <c r="M456" i="7"/>
  <c r="M480" i="7"/>
  <c r="M504" i="7"/>
  <c r="M528" i="7"/>
  <c r="M564" i="7"/>
  <c r="M588" i="7"/>
  <c r="M612" i="7"/>
  <c r="M636" i="7"/>
  <c r="M660" i="7"/>
  <c r="M684" i="7"/>
  <c r="M708" i="7"/>
  <c r="M732" i="7"/>
  <c r="M600" i="7"/>
  <c r="M696" i="7"/>
  <c r="M576" i="7"/>
  <c r="M672" i="7"/>
  <c r="M624" i="7"/>
  <c r="M720" i="7"/>
  <c r="M648" i="7"/>
  <c r="M552" i="7"/>
  <c r="M262" i="1"/>
  <c r="M724" i="1"/>
  <c r="M87" i="1"/>
  <c r="M20" i="7"/>
  <c r="M44" i="7"/>
  <c r="M68" i="7"/>
  <c r="M92" i="7"/>
  <c r="M116" i="7"/>
  <c r="M140" i="7"/>
  <c r="M164" i="7"/>
  <c r="M188" i="7"/>
  <c r="M212" i="7"/>
  <c r="M236" i="7"/>
  <c r="M260" i="7"/>
  <c r="M284" i="7"/>
  <c r="M308" i="7"/>
  <c r="M332" i="7"/>
  <c r="M356" i="7"/>
  <c r="M380" i="7"/>
  <c r="M404" i="7"/>
  <c r="M428" i="7"/>
  <c r="M452" i="7"/>
  <c r="M476" i="7"/>
  <c r="M500" i="7"/>
  <c r="M524" i="7"/>
  <c r="M8" i="7"/>
  <c r="M32" i="7"/>
  <c r="M56" i="7"/>
  <c r="M80" i="7"/>
  <c r="M104" i="7"/>
  <c r="M128" i="7"/>
  <c r="M152" i="7"/>
  <c r="M176" i="7"/>
  <c r="M200" i="7"/>
  <c r="M224" i="7"/>
  <c r="M248" i="7"/>
  <c r="M272" i="7"/>
  <c r="M296" i="7"/>
  <c r="M320" i="7"/>
  <c r="M344" i="7"/>
  <c r="M368" i="7"/>
  <c r="M392" i="7"/>
  <c r="M416" i="7"/>
  <c r="M440" i="7"/>
  <c r="M464" i="7"/>
  <c r="M488" i="7"/>
  <c r="M512" i="7"/>
  <c r="M536" i="7"/>
  <c r="M548" i="7"/>
  <c r="M572" i="7"/>
  <c r="M596" i="7"/>
  <c r="M620" i="7"/>
  <c r="M644" i="7"/>
  <c r="M668" i="7"/>
  <c r="M692" i="7"/>
  <c r="M716" i="7"/>
  <c r="M632" i="7"/>
  <c r="M728" i="7"/>
  <c r="M608" i="7"/>
  <c r="M704" i="7"/>
  <c r="M560" i="7"/>
  <c r="M656" i="7"/>
  <c r="M680" i="7"/>
  <c r="M584" i="7"/>
  <c r="M22" i="7"/>
  <c r="M46" i="7"/>
  <c r="M70" i="7"/>
  <c r="M94" i="7"/>
  <c r="M118" i="7"/>
  <c r="M142" i="7"/>
  <c r="M166" i="7"/>
  <c r="M190" i="7"/>
  <c r="M214" i="7"/>
  <c r="M238" i="7"/>
  <c r="M262" i="7"/>
  <c r="M286" i="7"/>
  <c r="M310" i="7"/>
  <c r="M334" i="7"/>
  <c r="M358" i="7"/>
  <c r="M382" i="7"/>
  <c r="M406" i="7"/>
  <c r="M430" i="7"/>
  <c r="M454" i="7"/>
  <c r="M502" i="7"/>
  <c r="M514" i="7"/>
  <c r="M526" i="7"/>
  <c r="M562" i="7"/>
  <c r="M586" i="7"/>
  <c r="M610" i="7"/>
  <c r="M634" i="7"/>
  <c r="M658" i="7"/>
  <c r="M682" i="7"/>
  <c r="M706" i="7"/>
  <c r="M730" i="7"/>
  <c r="M58" i="7"/>
  <c r="M154" i="7"/>
  <c r="M250" i="7"/>
  <c r="M346" i="7"/>
  <c r="M442" i="7"/>
  <c r="M478" i="7"/>
  <c r="M490" i="7"/>
  <c r="M538" i="7"/>
  <c r="M466" i="7"/>
  <c r="M34" i="7"/>
  <c r="M130" i="7"/>
  <c r="M226" i="7"/>
  <c r="M322" i="7"/>
  <c r="M418" i="7"/>
  <c r="M550" i="7"/>
  <c r="M574" i="7"/>
  <c r="M598" i="7"/>
  <c r="M622" i="7"/>
  <c r="M646" i="7"/>
  <c r="M670" i="7"/>
  <c r="M694" i="7"/>
  <c r="M718" i="7"/>
  <c r="M10" i="7"/>
  <c r="M106" i="7"/>
  <c r="M202" i="7"/>
  <c r="M298" i="7"/>
  <c r="M394" i="7"/>
  <c r="M274" i="7"/>
  <c r="M178" i="7"/>
  <c r="M82" i="7"/>
  <c r="M370" i="7"/>
  <c r="M530" i="1"/>
  <c r="M230" i="1"/>
  <c r="M719" i="1"/>
  <c r="M668" i="1"/>
  <c r="M688" i="1"/>
  <c r="M324" i="1"/>
  <c r="L319" i="1"/>
  <c r="L725" i="1"/>
  <c r="M564" i="1"/>
  <c r="L695" i="1"/>
  <c r="L684" i="1"/>
  <c r="M153" i="1"/>
  <c r="L135" i="1"/>
  <c r="M326" i="1"/>
  <c r="M687" i="1"/>
  <c r="M50" i="1"/>
  <c r="M343" i="1"/>
  <c r="M702" i="1"/>
  <c r="L699" i="1"/>
  <c r="M180" i="1"/>
  <c r="L685" i="1"/>
  <c r="M692" i="1"/>
  <c r="L690" i="1"/>
  <c r="L22" i="1"/>
  <c r="L263" i="1"/>
  <c r="M722" i="1"/>
  <c r="M210" i="1"/>
  <c r="M631" i="1"/>
  <c r="M561" i="1"/>
  <c r="M379" i="1"/>
  <c r="M19" i="1"/>
  <c r="L365" i="1"/>
  <c r="M286" i="1"/>
  <c r="M726" i="1"/>
  <c r="M429" i="1"/>
  <c r="M697" i="1"/>
  <c r="M363" i="1"/>
  <c r="L700" i="1"/>
  <c r="M471" i="1"/>
  <c r="M519" i="1"/>
  <c r="M214" i="1"/>
  <c r="M456" i="1"/>
  <c r="M728" i="1"/>
  <c r="M515" i="1"/>
  <c r="M386" i="1"/>
  <c r="M727" i="1"/>
  <c r="M448" i="1"/>
  <c r="M106" i="1"/>
  <c r="L721" i="1"/>
  <c r="M721" i="1"/>
  <c r="L186" i="1"/>
  <c r="M186" i="1"/>
  <c r="L632" i="1"/>
  <c r="M632" i="1"/>
  <c r="L334" i="1"/>
  <c r="M334" i="1"/>
  <c r="L280" i="1"/>
  <c r="M280" i="1"/>
  <c r="L143" i="1"/>
  <c r="M143" i="1"/>
  <c r="L158" i="1"/>
  <c r="M158" i="1"/>
  <c r="L674" i="1"/>
  <c r="M674" i="1"/>
  <c r="L347" i="1"/>
  <c r="M347" i="1"/>
  <c r="L404" i="1"/>
  <c r="M404" i="1"/>
  <c r="L602" i="1"/>
  <c r="M602" i="1"/>
  <c r="L127" i="1"/>
  <c r="M127" i="1"/>
  <c r="L567" i="1"/>
  <c r="M567" i="1"/>
  <c r="L77" i="1"/>
  <c r="M77" i="1"/>
  <c r="L385" i="1"/>
  <c r="M385" i="1"/>
  <c r="L90" i="1"/>
  <c r="M90" i="1"/>
  <c r="L31" i="1"/>
  <c r="M31" i="1"/>
  <c r="L98" i="1"/>
  <c r="M98" i="1"/>
  <c r="L166" i="1"/>
  <c r="M166" i="1"/>
  <c r="L64" i="1"/>
  <c r="M64" i="1"/>
  <c r="L628" i="1"/>
  <c r="M628" i="1"/>
  <c r="L175" i="1"/>
  <c r="M175" i="1"/>
  <c r="L86" i="1"/>
  <c r="M86" i="1"/>
  <c r="L170" i="1"/>
  <c r="M170" i="1"/>
  <c r="L277" i="1"/>
  <c r="M277" i="1"/>
  <c r="L496" i="1"/>
  <c r="M496" i="1"/>
  <c r="L65" i="1"/>
  <c r="M65" i="1"/>
  <c r="L311" i="1"/>
  <c r="M311" i="1"/>
  <c r="L208" i="1"/>
  <c r="M208" i="1"/>
  <c r="L592" i="1"/>
  <c r="M592" i="1"/>
  <c r="L354" i="1"/>
  <c r="M354" i="1"/>
  <c r="L558" i="1"/>
  <c r="M558" i="1"/>
  <c r="L174" i="1"/>
  <c r="M174" i="1"/>
  <c r="L477" i="1"/>
  <c r="M477" i="1"/>
  <c r="L345" i="1"/>
  <c r="M345" i="1"/>
  <c r="L184" i="1"/>
  <c r="M184" i="1"/>
  <c r="L74" i="1"/>
  <c r="M74" i="1"/>
  <c r="L216" i="1"/>
  <c r="M216" i="1"/>
  <c r="L400" i="1"/>
  <c r="M400" i="1"/>
  <c r="L391" i="1"/>
  <c r="M391" i="1"/>
  <c r="L578" i="1"/>
  <c r="M578" i="1"/>
  <c r="L599" i="1"/>
  <c r="M599" i="1"/>
  <c r="L609" i="1"/>
  <c r="M609" i="1"/>
  <c r="L507" i="1"/>
  <c r="M507" i="1"/>
  <c r="L94" i="1"/>
  <c r="M94" i="1"/>
  <c r="L252" i="1"/>
  <c r="M252" i="1"/>
  <c r="L134" i="1"/>
  <c r="M134" i="1"/>
  <c r="L139" i="1"/>
  <c r="M139" i="1"/>
  <c r="L206" i="1"/>
  <c r="M206" i="1"/>
  <c r="L601" i="1"/>
  <c r="M601" i="1"/>
  <c r="L118" i="1"/>
  <c r="M118" i="1"/>
  <c r="L606" i="1"/>
  <c r="M606" i="1"/>
  <c r="L414" i="1"/>
  <c r="M414" i="1"/>
  <c r="L232" i="1"/>
  <c r="M232" i="1"/>
  <c r="L662" i="1"/>
  <c r="M662" i="1"/>
  <c r="L154" i="1"/>
  <c r="M154" i="1"/>
  <c r="L160" i="1"/>
  <c r="M160" i="1"/>
  <c r="L117" i="1"/>
  <c r="M117" i="1"/>
  <c r="L583" i="1"/>
  <c r="M583" i="1"/>
  <c r="L546" i="1"/>
  <c r="M546" i="1"/>
  <c r="L8" i="1"/>
  <c r="M8" i="1"/>
  <c r="L577" i="1"/>
  <c r="M577" i="1"/>
  <c r="L650" i="1"/>
  <c r="M650" i="1"/>
  <c r="L518" i="1"/>
  <c r="M518" i="1"/>
  <c r="L396" i="1"/>
  <c r="M396" i="1"/>
  <c r="L16" i="1"/>
  <c r="M16" i="1"/>
  <c r="L315" i="1"/>
  <c r="M315" i="1"/>
  <c r="L35" i="1"/>
  <c r="M35" i="1"/>
  <c r="M683" i="1"/>
  <c r="L683" i="1"/>
  <c r="L291" i="1"/>
  <c r="M291" i="1"/>
  <c r="M384" i="1"/>
  <c r="L384" i="1"/>
  <c r="L108" i="1"/>
  <c r="M108" i="1"/>
  <c r="L296" i="1"/>
  <c r="M296" i="1"/>
  <c r="L129" i="1"/>
  <c r="M129" i="1"/>
  <c r="L161" i="1"/>
  <c r="M161" i="1"/>
  <c r="L371" i="1"/>
  <c r="M371" i="1"/>
  <c r="L375" i="1"/>
  <c r="M375" i="1"/>
  <c r="L366" i="1"/>
  <c r="M366" i="1"/>
  <c r="L711" i="1"/>
  <c r="M711" i="1"/>
  <c r="L678" i="1"/>
  <c r="M678" i="1"/>
  <c r="L18" i="1"/>
  <c r="M18" i="1"/>
  <c r="L89" i="1"/>
  <c r="M89" i="1"/>
  <c r="L349" i="1"/>
  <c r="M349" i="1"/>
  <c r="L553" i="1"/>
  <c r="M553" i="1"/>
  <c r="L238" i="1"/>
  <c r="M238" i="1"/>
  <c r="L340" i="1"/>
  <c r="M340" i="1"/>
  <c r="L474" i="1"/>
  <c r="M474" i="1"/>
  <c r="M428" i="1"/>
  <c r="L428" i="1"/>
  <c r="L289" i="1"/>
  <c r="M289" i="1"/>
  <c r="L171" i="1"/>
  <c r="M171" i="1"/>
  <c r="L486" i="1"/>
  <c r="M486" i="1"/>
  <c r="L140" i="1"/>
  <c r="M140" i="1"/>
  <c r="L61" i="1"/>
  <c r="M61" i="1"/>
  <c r="L598" i="1"/>
  <c r="M598" i="1"/>
  <c r="L412" i="1"/>
  <c r="M412" i="1"/>
  <c r="L275" i="1"/>
  <c r="M275" i="1"/>
  <c r="L616" i="1"/>
  <c r="M616" i="1"/>
  <c r="L491" i="1"/>
  <c r="M491" i="1"/>
  <c r="L514" i="1"/>
  <c r="M514" i="1"/>
  <c r="L440" i="1"/>
  <c r="M440" i="1"/>
  <c r="M501" i="1"/>
  <c r="L501" i="1"/>
  <c r="M246" i="1"/>
  <c r="L246" i="1"/>
  <c r="L528" i="1"/>
  <c r="M528" i="1"/>
  <c r="L644" i="1"/>
  <c r="M644" i="1"/>
  <c r="L330" i="1"/>
  <c r="M330" i="1"/>
  <c r="L351" i="1"/>
  <c r="M351" i="1"/>
  <c r="L557" i="1"/>
  <c r="M557" i="1"/>
  <c r="L151" i="1"/>
  <c r="M151" i="1"/>
  <c r="L535" i="1"/>
  <c r="M535" i="1"/>
  <c r="L527" i="1"/>
  <c r="M527" i="1"/>
  <c r="L125" i="1"/>
  <c r="M125" i="1"/>
  <c r="L571" i="1"/>
  <c r="M571" i="1"/>
  <c r="L204" i="1"/>
  <c r="M204" i="1"/>
  <c r="L67" i="1"/>
  <c r="M67" i="1"/>
  <c r="L157" i="1"/>
  <c r="M157" i="1"/>
  <c r="L130" i="1"/>
  <c r="M130" i="1"/>
  <c r="L640" i="1"/>
  <c r="M640" i="1"/>
  <c r="L60" i="1"/>
  <c r="M60" i="1"/>
  <c r="M493" i="1"/>
  <c r="L493" i="1"/>
  <c r="L590" i="1"/>
  <c r="M590" i="1"/>
  <c r="L463" i="1"/>
  <c r="M463" i="1"/>
  <c r="L270" i="1"/>
  <c r="M270" i="1"/>
  <c r="L282" i="1"/>
  <c r="M282" i="1"/>
  <c r="L575" i="1"/>
  <c r="M575" i="1"/>
  <c r="L38" i="1"/>
  <c r="M38" i="1"/>
  <c r="L283" i="1"/>
  <c r="M283" i="1"/>
  <c r="L526" i="1"/>
  <c r="M526" i="1"/>
  <c r="L242" i="1"/>
  <c r="M242" i="1"/>
  <c r="L30" i="1"/>
  <c r="M30" i="1"/>
  <c r="L320" i="1"/>
  <c r="M320" i="1"/>
  <c r="L511" i="1"/>
  <c r="M511" i="1"/>
  <c r="L96" i="1"/>
  <c r="M96" i="1"/>
  <c r="L669" i="1"/>
  <c r="M669" i="1"/>
  <c r="L603" i="1"/>
  <c r="M603" i="1"/>
  <c r="L234" i="1"/>
  <c r="M234" i="1"/>
  <c r="L661" i="1"/>
  <c r="M661" i="1"/>
  <c r="L133" i="1"/>
  <c r="M133" i="1"/>
  <c r="L121" i="1"/>
  <c r="M121" i="1"/>
  <c r="L596" i="1"/>
  <c r="M596" i="1"/>
  <c r="L417" i="1"/>
  <c r="M417" i="1"/>
  <c r="L573" i="1"/>
  <c r="M573" i="1"/>
  <c r="L574" i="1"/>
  <c r="M574" i="1"/>
  <c r="L113" i="1"/>
  <c r="M113" i="1"/>
  <c r="L152" i="1"/>
  <c r="M152" i="1"/>
  <c r="L333" i="1"/>
  <c r="M333" i="1"/>
  <c r="L256" i="1"/>
  <c r="M256" i="1"/>
  <c r="L26" i="1"/>
  <c r="M26" i="1"/>
  <c r="L679" i="1"/>
  <c r="M679" i="1"/>
  <c r="L569" i="1"/>
  <c r="M569" i="1"/>
  <c r="L646" i="1"/>
  <c r="M646" i="1"/>
  <c r="L517" i="1"/>
  <c r="M517" i="1"/>
  <c r="L325" i="1"/>
  <c r="M325" i="1"/>
  <c r="L164" i="1"/>
  <c r="M164" i="1"/>
  <c r="M388" i="1"/>
  <c r="L388" i="1"/>
  <c r="L619" i="1"/>
  <c r="M619" i="1"/>
  <c r="L378" i="1"/>
  <c r="M378" i="1"/>
  <c r="L302" i="1"/>
  <c r="M302" i="1"/>
  <c r="L109" i="1"/>
  <c r="M109" i="1"/>
  <c r="L183" i="1"/>
  <c r="M183" i="1"/>
  <c r="L162" i="1"/>
  <c r="M162" i="1"/>
  <c r="L372" i="1"/>
  <c r="M372" i="1"/>
  <c r="L707" i="1"/>
  <c r="M707" i="1"/>
  <c r="L712" i="1"/>
  <c r="M712" i="1"/>
  <c r="L681" i="1"/>
  <c r="M681" i="1"/>
  <c r="L368" i="1"/>
  <c r="M368" i="1"/>
  <c r="M85" i="1"/>
  <c r="L85" i="1"/>
  <c r="L229" i="1"/>
  <c r="M229" i="1"/>
  <c r="L630" i="1"/>
  <c r="M630" i="1"/>
  <c r="L552" i="1"/>
  <c r="M552" i="1"/>
  <c r="L239" i="1"/>
  <c r="M239" i="1"/>
  <c r="M341" i="1"/>
  <c r="L341" i="1"/>
  <c r="L482" i="1"/>
  <c r="M482" i="1"/>
  <c r="L426" i="1"/>
  <c r="M426" i="1"/>
  <c r="L287" i="1"/>
  <c r="M287" i="1"/>
  <c r="L641" i="1"/>
  <c r="M641" i="1"/>
  <c r="L39" i="1"/>
  <c r="M39" i="1"/>
  <c r="L382" i="1"/>
  <c r="M382" i="1"/>
  <c r="L63" i="1"/>
  <c r="M63" i="1"/>
  <c r="L536" i="1"/>
  <c r="M536" i="1"/>
  <c r="L420" i="1"/>
  <c r="M420" i="1"/>
  <c r="L617" i="1"/>
  <c r="M617" i="1"/>
  <c r="M494" i="1"/>
  <c r="L494" i="1"/>
  <c r="L625" i="1"/>
  <c r="M625" i="1"/>
  <c r="L562" i="1"/>
  <c r="M562" i="1"/>
  <c r="L438" i="1"/>
  <c r="M438" i="1"/>
  <c r="L245" i="1"/>
  <c r="M245" i="1"/>
  <c r="L82" i="1"/>
  <c r="M82" i="1"/>
  <c r="L645" i="1"/>
  <c r="M645" i="1"/>
  <c r="L338" i="1"/>
  <c r="M338" i="1"/>
  <c r="M352" i="1"/>
  <c r="L352" i="1"/>
  <c r="L559" i="1"/>
  <c r="M559" i="1"/>
  <c r="L147" i="1"/>
  <c r="M147" i="1"/>
  <c r="L449" i="1"/>
  <c r="M449" i="1"/>
  <c r="L611" i="1"/>
  <c r="M611" i="1"/>
  <c r="L253" i="1"/>
  <c r="M253" i="1"/>
  <c r="L544" i="1"/>
  <c r="M544" i="1"/>
  <c r="L392" i="1"/>
  <c r="M392" i="1"/>
  <c r="L36" i="1"/>
  <c r="M36" i="1"/>
  <c r="L11" i="1"/>
  <c r="M11" i="1"/>
  <c r="L223" i="1"/>
  <c r="M223" i="1"/>
  <c r="L409" i="1"/>
  <c r="M409" i="1"/>
  <c r="L348" i="1"/>
  <c r="M348" i="1"/>
  <c r="L111" i="1"/>
  <c r="M111" i="1"/>
  <c r="L455" i="1"/>
  <c r="M455" i="1"/>
  <c r="L80" i="1"/>
  <c r="M80" i="1"/>
  <c r="L79" i="1"/>
  <c r="M79" i="1"/>
  <c r="L706" i="1"/>
  <c r="M706" i="1"/>
  <c r="L342" i="1"/>
  <c r="M342" i="1"/>
  <c r="L476" i="1"/>
  <c r="M476" i="1"/>
  <c r="L597" i="1"/>
  <c r="M597" i="1"/>
  <c r="L197" i="1"/>
  <c r="M197" i="1"/>
  <c r="L399" i="1"/>
  <c r="M399" i="1"/>
  <c r="L446" i="1"/>
  <c r="M446" i="1"/>
  <c r="L323" i="1"/>
  <c r="M323" i="1"/>
  <c r="L505" i="1"/>
  <c r="M505" i="1"/>
  <c r="L88" i="1"/>
  <c r="M88" i="1"/>
  <c r="L261" i="1"/>
  <c r="M261" i="1"/>
  <c r="L523" i="1"/>
  <c r="M523" i="1"/>
  <c r="L257" i="1"/>
  <c r="M257" i="1"/>
  <c r="L664" i="1"/>
  <c r="M664" i="1"/>
  <c r="L110" i="1"/>
  <c r="M110" i="1"/>
  <c r="L97" i="1"/>
  <c r="M97" i="1"/>
  <c r="L605" i="1"/>
  <c r="M605" i="1"/>
  <c r="L393" i="1"/>
  <c r="M393" i="1"/>
  <c r="L268" i="1"/>
  <c r="M268" i="1"/>
  <c r="L667" i="1"/>
  <c r="M667" i="1"/>
  <c r="L318" i="1"/>
  <c r="M318" i="1"/>
  <c r="L593" i="1"/>
  <c r="M593" i="1"/>
  <c r="L32" i="1"/>
  <c r="M32" i="1"/>
  <c r="L654" i="1"/>
  <c r="M654" i="1"/>
  <c r="L233" i="1"/>
  <c r="M233" i="1"/>
  <c r="L676" i="1"/>
  <c r="M676" i="1"/>
  <c r="L443" i="1"/>
  <c r="M443" i="1"/>
  <c r="L653" i="1"/>
  <c r="M653" i="1"/>
  <c r="L520" i="1"/>
  <c r="M520" i="1"/>
  <c r="L329" i="1"/>
  <c r="M329" i="1"/>
  <c r="L100" i="1"/>
  <c r="M100" i="1"/>
  <c r="L663" i="1"/>
  <c r="M663" i="1"/>
  <c r="L612" i="1"/>
  <c r="M612" i="1"/>
  <c r="L618" i="1"/>
  <c r="M618" i="1"/>
  <c r="L369" i="1"/>
  <c r="M369" i="1"/>
  <c r="L303" i="1"/>
  <c r="M303" i="1"/>
  <c r="L53" i="1"/>
  <c r="M53" i="1"/>
  <c r="L374" i="1"/>
  <c r="M374" i="1"/>
  <c r="L159" i="1"/>
  <c r="M159" i="1"/>
  <c r="L370" i="1"/>
  <c r="M370" i="1"/>
  <c r="L715" i="1"/>
  <c r="M715" i="1"/>
  <c r="L713" i="1"/>
  <c r="M713" i="1"/>
  <c r="L673" i="1"/>
  <c r="M673" i="1"/>
  <c r="L367" i="1"/>
  <c r="M367" i="1"/>
  <c r="L83" i="1"/>
  <c r="M83" i="1"/>
  <c r="L307" i="1"/>
  <c r="M307" i="1"/>
  <c r="L427" i="1"/>
  <c r="M427" i="1"/>
  <c r="L545" i="1"/>
  <c r="M545" i="1"/>
  <c r="L240" i="1"/>
  <c r="M240" i="1"/>
  <c r="L219" i="1"/>
  <c r="M219" i="1"/>
  <c r="L475" i="1"/>
  <c r="M475" i="1"/>
  <c r="L364" i="1"/>
  <c r="M364" i="1"/>
  <c r="L290" i="1"/>
  <c r="M290" i="1"/>
  <c r="L516" i="1"/>
  <c r="M516" i="1"/>
  <c r="L327" i="1"/>
  <c r="M327" i="1"/>
  <c r="L41" i="1"/>
  <c r="M41" i="1"/>
  <c r="L380" i="1"/>
  <c r="M380" i="1"/>
  <c r="L128" i="1"/>
  <c r="M128" i="1"/>
  <c r="L533" i="1"/>
  <c r="M533" i="1"/>
  <c r="L411" i="1"/>
  <c r="M411" i="1"/>
  <c r="L615" i="1"/>
  <c r="M615" i="1"/>
  <c r="L492" i="1"/>
  <c r="M492" i="1"/>
  <c r="L627" i="1"/>
  <c r="M627" i="1"/>
  <c r="L497" i="1"/>
  <c r="M497" i="1"/>
  <c r="L57" i="1"/>
  <c r="M57" i="1"/>
  <c r="L439" i="1"/>
  <c r="M439" i="1"/>
  <c r="L181" i="1"/>
  <c r="M181" i="1"/>
  <c r="L81" i="1"/>
  <c r="M81" i="1"/>
  <c r="L643" i="1"/>
  <c r="M643" i="1"/>
  <c r="L339" i="1"/>
  <c r="M339" i="1"/>
  <c r="L458" i="1"/>
  <c r="M458" i="1"/>
  <c r="L360" i="1"/>
  <c r="M360" i="1"/>
  <c r="M560" i="1"/>
  <c r="L560" i="1"/>
  <c r="L150" i="1"/>
  <c r="M150" i="1"/>
  <c r="L648" i="1"/>
  <c r="M648" i="1"/>
  <c r="L377" i="1"/>
  <c r="M377" i="1"/>
  <c r="L600" i="1"/>
  <c r="M600" i="1"/>
  <c r="L187" i="1"/>
  <c r="M187" i="1"/>
  <c r="L115" i="1"/>
  <c r="M115" i="1"/>
  <c r="L588" i="1"/>
  <c r="M588" i="1"/>
  <c r="L194" i="1"/>
  <c r="M194" i="1"/>
  <c r="L44" i="1"/>
  <c r="M44" i="1"/>
  <c r="L212" i="1"/>
  <c r="M212" i="1"/>
  <c r="L647" i="1"/>
  <c r="M647" i="1"/>
  <c r="L490" i="1"/>
  <c r="M490" i="1"/>
  <c r="L209" i="1"/>
  <c r="M209" i="1"/>
  <c r="L522" i="1"/>
  <c r="M522" i="1"/>
  <c r="L608" i="1"/>
  <c r="M608" i="1"/>
  <c r="L203" i="1"/>
  <c r="M203" i="1"/>
  <c r="L413" i="1"/>
  <c r="M413" i="1"/>
  <c r="L655" i="1"/>
  <c r="M655" i="1"/>
  <c r="L401" i="1"/>
  <c r="M401" i="1"/>
  <c r="L285" i="1"/>
  <c r="M285" i="1"/>
  <c r="L10" i="1"/>
  <c r="M10" i="1"/>
  <c r="L624" i="1"/>
  <c r="M624" i="1"/>
  <c r="L59" i="1"/>
  <c r="M59" i="1"/>
  <c r="L146" i="1"/>
  <c r="M146" i="1"/>
  <c r="L221" i="1"/>
  <c r="M221" i="1"/>
  <c r="L540" i="1"/>
  <c r="M540" i="1"/>
  <c r="L532" i="1"/>
  <c r="M532" i="1"/>
  <c r="L568" i="1"/>
  <c r="M568" i="1"/>
  <c r="L534" i="1"/>
  <c r="M534" i="1"/>
  <c r="L156" i="1"/>
  <c r="M156" i="1"/>
  <c r="L272" i="1"/>
  <c r="M272" i="1"/>
  <c r="L265" i="1"/>
  <c r="M265" i="1"/>
  <c r="L195" i="1"/>
  <c r="M195" i="1"/>
  <c r="L454" i="1"/>
  <c r="M454" i="1"/>
  <c r="L513" i="1"/>
  <c r="M513" i="1"/>
  <c r="L93" i="1"/>
  <c r="M93" i="1"/>
  <c r="L524" i="1"/>
  <c r="M524" i="1"/>
  <c r="L451" i="1"/>
  <c r="M451" i="1"/>
  <c r="L193" i="1"/>
  <c r="M193" i="1"/>
  <c r="L670" i="1"/>
  <c r="M670" i="1"/>
  <c r="L120" i="1"/>
  <c r="M120" i="1"/>
  <c r="L29" i="1"/>
  <c r="M29" i="1"/>
  <c r="L547" i="1"/>
  <c r="M547" i="1"/>
  <c r="L581" i="1"/>
  <c r="M581" i="1"/>
  <c r="L288" i="1"/>
  <c r="M288" i="1"/>
  <c r="L587" i="1"/>
  <c r="M587" i="1"/>
  <c r="L254" i="1"/>
  <c r="M254" i="1"/>
  <c r="L141" i="1"/>
  <c r="M141" i="1"/>
  <c r="L529" i="1"/>
  <c r="M529" i="1"/>
  <c r="L14" i="1"/>
  <c r="M14" i="1"/>
  <c r="L335" i="1"/>
  <c r="M335" i="1"/>
  <c r="L677" i="1"/>
  <c r="M677" i="1"/>
  <c r="L447" i="1"/>
  <c r="M447" i="1"/>
  <c r="L657" i="1"/>
  <c r="M657" i="1"/>
  <c r="L464" i="1"/>
  <c r="M464" i="1"/>
  <c r="L336" i="1"/>
  <c r="M336" i="1"/>
  <c r="L356" i="1"/>
  <c r="M356" i="1"/>
  <c r="L537" i="1"/>
  <c r="M537" i="1"/>
  <c r="L554" i="1"/>
  <c r="M554" i="1"/>
  <c r="L165" i="1"/>
  <c r="M165" i="1"/>
  <c r="L304" i="1"/>
  <c r="M304" i="1"/>
  <c r="M293" i="1"/>
  <c r="L293" i="1"/>
  <c r="L435" i="1"/>
  <c r="M435" i="1"/>
  <c r="L163" i="1"/>
  <c r="M163" i="1"/>
  <c r="L131" i="1"/>
  <c r="M131" i="1"/>
  <c r="L634" i="1"/>
  <c r="M634" i="1"/>
  <c r="L709" i="1"/>
  <c r="M709" i="1"/>
  <c r="M714" i="1"/>
  <c r="L714" i="1"/>
  <c r="M423" i="1"/>
  <c r="L423" i="1"/>
  <c r="L47" i="1"/>
  <c r="M47" i="1"/>
  <c r="M84" i="1"/>
  <c r="L84" i="1"/>
  <c r="L308" i="1"/>
  <c r="M308" i="1"/>
  <c r="L104" i="1"/>
  <c r="M104" i="1"/>
  <c r="L236" i="1"/>
  <c r="M236" i="1"/>
  <c r="L215" i="1"/>
  <c r="M215" i="1"/>
  <c r="L483" i="1"/>
  <c r="M483" i="1"/>
  <c r="L362" i="1"/>
  <c r="M362" i="1"/>
  <c r="L226" i="1"/>
  <c r="M226" i="1"/>
  <c r="L480" i="1"/>
  <c r="M480" i="1"/>
  <c r="L167" i="1"/>
  <c r="M167" i="1"/>
  <c r="L40" i="1"/>
  <c r="M40" i="1"/>
  <c r="L381" i="1"/>
  <c r="M381" i="1"/>
  <c r="L589" i="1"/>
  <c r="M589" i="1"/>
  <c r="L408" i="1"/>
  <c r="M408" i="1"/>
  <c r="M279" i="1"/>
  <c r="L279" i="1"/>
  <c r="L107" i="1"/>
  <c r="M107" i="1"/>
  <c r="L614" i="1"/>
  <c r="M614" i="1"/>
  <c r="L636" i="1"/>
  <c r="M636" i="1"/>
  <c r="L626" i="1"/>
  <c r="M626" i="1"/>
  <c r="L433" i="1"/>
  <c r="M433" i="1"/>
  <c r="L629" i="1"/>
  <c r="M629" i="1"/>
  <c r="L436" i="1"/>
  <c r="M436" i="1"/>
  <c r="L178" i="1"/>
  <c r="M178" i="1"/>
  <c r="L638" i="1"/>
  <c r="M638" i="1"/>
  <c r="L452" i="1"/>
  <c r="M452" i="1"/>
  <c r="L332" i="1"/>
  <c r="M332" i="1"/>
  <c r="L359" i="1"/>
  <c r="M359" i="1"/>
  <c r="L556" i="1"/>
  <c r="M556" i="1"/>
  <c r="L148" i="1"/>
  <c r="M148" i="1"/>
  <c r="L666" i="1"/>
  <c r="M666" i="1"/>
  <c r="L73" i="1"/>
  <c r="M73" i="1"/>
  <c r="L267" i="1"/>
  <c r="M267" i="1"/>
  <c r="L416" i="1"/>
  <c r="M416" i="1"/>
  <c r="L264" i="1"/>
  <c r="M264" i="1"/>
  <c r="L15" i="1"/>
  <c r="M15" i="1"/>
  <c r="L705" i="1"/>
  <c r="M705" i="1"/>
  <c r="L350" i="1"/>
  <c r="M350" i="1"/>
  <c r="L189" i="1"/>
  <c r="M189" i="1"/>
  <c r="L309" i="1"/>
  <c r="M309" i="1"/>
  <c r="L172" i="1"/>
  <c r="M172" i="1"/>
  <c r="L389" i="1"/>
  <c r="M389" i="1"/>
  <c r="L658" i="1"/>
  <c r="M658" i="1"/>
  <c r="L649" i="1"/>
  <c r="M649" i="1"/>
  <c r="L33" i="1"/>
  <c r="M33" i="1"/>
  <c r="L317" i="1"/>
  <c r="M317" i="1"/>
  <c r="L585" i="1"/>
  <c r="M585" i="1"/>
  <c r="L144" i="1"/>
  <c r="M144" i="1"/>
  <c r="L116" i="1"/>
  <c r="M116" i="1"/>
  <c r="M182" i="1"/>
  <c r="L182" i="1"/>
  <c r="L138" i="1"/>
  <c r="M138" i="1"/>
  <c r="L671" i="1"/>
  <c r="M671" i="1"/>
  <c r="L403" i="1"/>
  <c r="M403" i="1"/>
  <c r="L637" i="1"/>
  <c r="M637" i="1"/>
  <c r="L126" i="1"/>
  <c r="M126" i="1"/>
  <c r="L432" i="1"/>
  <c r="M432" i="1"/>
  <c r="L512" i="1"/>
  <c r="M512" i="1"/>
  <c r="L503" i="1"/>
  <c r="M503" i="1"/>
  <c r="L49" i="1"/>
  <c r="M49" i="1"/>
  <c r="L543" i="1"/>
  <c r="M543" i="1"/>
  <c r="L481" i="1"/>
  <c r="M481" i="1"/>
  <c r="L457" i="1"/>
  <c r="M457" i="1"/>
  <c r="L114" i="1"/>
  <c r="M114" i="1"/>
  <c r="L312" i="1"/>
  <c r="M312" i="1"/>
  <c r="L656" i="1"/>
  <c r="M656" i="1"/>
  <c r="L442" i="1"/>
  <c r="M442" i="1"/>
  <c r="L142" i="1"/>
  <c r="M142" i="1"/>
  <c r="L51" i="1"/>
  <c r="M51" i="1"/>
  <c r="L13" i="1"/>
  <c r="M13" i="1"/>
  <c r="L462" i="1"/>
  <c r="M462" i="1"/>
  <c r="L314" i="1"/>
  <c r="M314" i="1"/>
  <c r="L521" i="1"/>
  <c r="M521" i="1"/>
  <c r="L12" i="1"/>
  <c r="M12" i="1"/>
  <c r="L531" i="1"/>
  <c r="M531" i="1"/>
  <c r="L201" i="1"/>
  <c r="M201" i="1"/>
  <c r="L313" i="1"/>
  <c r="M313" i="1"/>
  <c r="L635" i="1"/>
  <c r="M635" i="1"/>
  <c r="L504" i="1"/>
  <c r="M504" i="1"/>
  <c r="L92" i="1"/>
  <c r="M92" i="1"/>
  <c r="L112" i="1"/>
  <c r="M112" i="1"/>
  <c r="L570" i="1"/>
  <c r="M570" i="1"/>
  <c r="L231" i="1"/>
  <c r="M231" i="1"/>
  <c r="L660" i="1"/>
  <c r="M660" i="1"/>
  <c r="L95" i="1"/>
  <c r="M95" i="1"/>
  <c r="L25" i="1"/>
  <c r="M25" i="1"/>
  <c r="L675" i="1"/>
  <c r="M675" i="1"/>
  <c r="L337" i="1"/>
  <c r="M337" i="1"/>
  <c r="L72" i="1"/>
  <c r="M72" i="1"/>
  <c r="L123" i="1"/>
  <c r="M123" i="1"/>
  <c r="L190" i="1"/>
  <c r="M190" i="1"/>
  <c r="L541" i="1"/>
  <c r="M541" i="1"/>
  <c r="L549" i="1"/>
  <c r="M549" i="1"/>
  <c r="L659" i="1"/>
  <c r="M659" i="1"/>
  <c r="L271" i="1"/>
  <c r="M271" i="1"/>
  <c r="L542" i="1"/>
  <c r="M542" i="1"/>
  <c r="L444" i="1"/>
  <c r="M444" i="1"/>
  <c r="L586" i="1"/>
  <c r="M586" i="1"/>
  <c r="L461" i="1"/>
  <c r="M461" i="1"/>
  <c r="L76" i="1"/>
  <c r="M76" i="1"/>
  <c r="L292" i="1"/>
  <c r="M292" i="1"/>
  <c r="L613" i="1"/>
  <c r="M613" i="1"/>
  <c r="L284" i="1"/>
  <c r="M284" i="1"/>
  <c r="L251" i="1"/>
  <c r="M251" i="1"/>
  <c r="L188" i="1"/>
  <c r="M188" i="1"/>
  <c r="L680" i="1"/>
  <c r="M680" i="1"/>
  <c r="L506" i="1"/>
  <c r="M506" i="1"/>
  <c r="L20" i="1"/>
  <c r="M20" i="1"/>
  <c r="L145" i="1"/>
  <c r="M145" i="1"/>
  <c r="L301" i="1"/>
  <c r="M301" i="1"/>
  <c r="L102" i="1"/>
  <c r="M102" i="1"/>
  <c r="L353" i="1"/>
  <c r="M353" i="1"/>
  <c r="L642" i="1"/>
  <c r="M642" i="1"/>
  <c r="L45" i="1"/>
  <c r="M45" i="1"/>
  <c r="L132" i="1"/>
  <c r="M132" i="1"/>
  <c r="L708" i="1"/>
  <c r="M708" i="1"/>
  <c r="L710" i="1"/>
  <c r="M710" i="1"/>
  <c r="L421" i="1"/>
  <c r="M421" i="1"/>
  <c r="L46" i="1"/>
  <c r="M46" i="1"/>
  <c r="L91" i="1"/>
  <c r="M91" i="1"/>
  <c r="L68" i="1"/>
  <c r="M68" i="1"/>
  <c r="L105" i="1"/>
  <c r="M105" i="1"/>
  <c r="L213" i="1"/>
  <c r="M213" i="1"/>
  <c r="M478" i="1"/>
  <c r="L478" i="1"/>
  <c r="M300" i="1"/>
  <c r="L300" i="1"/>
  <c r="L227" i="1"/>
  <c r="M227" i="1"/>
  <c r="M21" i="1"/>
  <c r="L21" i="1"/>
  <c r="L358" i="1"/>
  <c r="M358" i="1"/>
  <c r="L430" i="1"/>
  <c r="M430" i="1"/>
  <c r="L316" i="1"/>
  <c r="M316" i="1"/>
  <c r="L394" i="1"/>
  <c r="M394" i="1"/>
  <c r="L415" i="1"/>
  <c r="M415" i="1"/>
  <c r="L273" i="1"/>
  <c r="M273" i="1"/>
  <c r="L295" i="1"/>
  <c r="M295" i="1"/>
  <c r="L633" i="1"/>
  <c r="M633" i="1"/>
  <c r="L305" i="1"/>
  <c r="M305" i="1"/>
  <c r="L566" i="1"/>
  <c r="M566" i="1"/>
  <c r="L434" i="1"/>
  <c r="M434" i="1"/>
  <c r="L572" i="1"/>
  <c r="M572" i="1"/>
  <c r="L595" i="1"/>
  <c r="M595" i="1"/>
  <c r="L328" i="1"/>
  <c r="M328" i="1"/>
  <c r="M357" i="1"/>
  <c r="L357" i="1"/>
  <c r="L173" i="1"/>
  <c r="M173" i="1"/>
  <c r="L355" i="1"/>
  <c r="M355" i="1"/>
  <c r="L75" i="1"/>
  <c r="M75" i="1"/>
  <c r="L69" i="1"/>
  <c r="M69" i="1"/>
  <c r="L24" i="1"/>
  <c r="M24" i="1"/>
  <c r="L604" i="1"/>
  <c r="M604" i="1"/>
  <c r="L441" i="1"/>
  <c r="M441" i="1"/>
  <c r="M228" i="1"/>
  <c r="L228" i="1"/>
  <c r="L623" i="1"/>
  <c r="M623" i="1"/>
  <c r="L479" i="1"/>
  <c r="M479" i="1"/>
  <c r="L488" i="1"/>
  <c r="M488" i="1"/>
  <c r="L274" i="1"/>
  <c r="M274" i="1"/>
  <c r="L55" i="1"/>
  <c r="M55" i="1"/>
  <c r="L169" i="1"/>
  <c r="M169" i="1"/>
  <c r="L122" i="1"/>
  <c r="M122" i="1"/>
  <c r="L508" i="1"/>
  <c r="M508" i="1"/>
  <c r="L205" i="1"/>
  <c r="M205" i="1"/>
  <c r="L652" i="1"/>
  <c r="M652" i="1"/>
  <c r="L27" i="1"/>
  <c r="M27" i="1"/>
  <c r="L17" i="1"/>
  <c r="M17" i="1"/>
  <c r="L682" i="1"/>
  <c r="M682" i="1"/>
  <c r="L387" i="1"/>
  <c r="M387" i="1"/>
  <c r="L42" i="1"/>
  <c r="M42" i="1"/>
  <c r="L550" i="1"/>
  <c r="M550" i="1"/>
  <c r="L220" i="1"/>
  <c r="M220" i="1"/>
  <c r="L489" i="1"/>
  <c r="M489" i="1"/>
  <c r="L418" i="1"/>
  <c r="M418" i="1"/>
  <c r="L563" i="1"/>
  <c r="M563" i="1"/>
  <c r="L473" i="1"/>
  <c r="M473" i="1"/>
  <c r="L525" i="1"/>
  <c r="M525" i="1"/>
  <c r="L155" i="1"/>
  <c r="M155" i="1"/>
  <c r="L56" i="1"/>
  <c r="M56" i="1"/>
  <c r="L124" i="1"/>
  <c r="M124" i="1"/>
  <c r="L539" i="1"/>
  <c r="M539" i="1"/>
  <c r="L250" i="1"/>
  <c r="M250" i="1"/>
  <c r="L465" i="1"/>
  <c r="M465" i="1"/>
  <c r="L548" i="1"/>
  <c r="M548" i="1"/>
  <c r="L459" i="1"/>
  <c r="M459" i="1"/>
  <c r="L137" i="1"/>
  <c r="M137" i="1"/>
  <c r="L185" i="1"/>
  <c r="M185" i="1"/>
  <c r="L639" i="1"/>
  <c r="M639" i="1"/>
  <c r="L383" i="1"/>
  <c r="M383" i="1"/>
  <c r="L99" i="1"/>
  <c r="M99" i="1"/>
  <c r="L136" i="1"/>
  <c r="M136" i="1"/>
  <c r="L331" i="1"/>
  <c r="M331" i="1"/>
  <c r="L398" i="1"/>
  <c r="M398" i="1"/>
  <c r="L248" i="1"/>
  <c r="M248" i="1"/>
  <c r="L610" i="1"/>
  <c r="M610" i="1"/>
  <c r="L23" i="1"/>
  <c r="M23" i="1"/>
  <c r="L419" i="1"/>
  <c r="M419" i="1"/>
  <c r="L584" i="1"/>
  <c r="M584" i="1"/>
  <c r="L591" i="1"/>
  <c r="M591" i="1"/>
  <c r="L34" i="1"/>
  <c r="M34" i="1"/>
  <c r="L9" i="1"/>
  <c r="M9" i="1"/>
  <c r="L321" i="1"/>
  <c r="M321" i="1"/>
  <c r="L460" i="1"/>
  <c r="M460" i="1"/>
  <c r="L579" i="1"/>
  <c r="M579" i="1"/>
  <c r="L207" i="1"/>
  <c r="M207" i="1"/>
  <c r="L576" i="1"/>
  <c r="M576" i="1"/>
  <c r="L445" i="1"/>
  <c r="M445" i="1"/>
  <c r="L582" i="1"/>
  <c r="M582" i="1"/>
  <c r="L397" i="1"/>
  <c r="M397" i="1"/>
  <c r="L78" i="1"/>
  <c r="M78" i="1"/>
  <c r="L607" i="1"/>
  <c r="M607" i="1"/>
  <c r="L551" i="1"/>
  <c r="M551" i="1"/>
  <c r="L269" i="1"/>
  <c r="M269" i="1"/>
  <c r="L237" i="1"/>
  <c r="M237" i="1"/>
  <c r="L192" i="1"/>
  <c r="M192" i="1"/>
  <c r="L101" i="1"/>
  <c r="M101" i="1"/>
  <c r="L672" i="1"/>
  <c r="M672" i="1"/>
  <c r="L222" i="1"/>
  <c r="M222" i="1"/>
  <c r="L43" i="1"/>
  <c r="M43" i="1"/>
  <c r="L37" i="1"/>
  <c r="M37" i="1"/>
  <c r="L716" i="1"/>
  <c r="M716" i="1"/>
  <c r="L717" i="1"/>
  <c r="M717" i="1"/>
  <c r="M424" i="1"/>
  <c r="L424" i="1"/>
  <c r="L48" i="1"/>
  <c r="M48" i="1"/>
  <c r="L346" i="1"/>
  <c r="M346" i="1"/>
  <c r="L235" i="1"/>
  <c r="M235" i="1"/>
  <c r="L621" i="1"/>
  <c r="M621" i="1"/>
  <c r="L402" i="1"/>
  <c r="M402" i="1"/>
  <c r="L217" i="1"/>
  <c r="M217" i="1"/>
  <c r="L484" i="1"/>
  <c r="M484" i="1"/>
  <c r="L243" i="1"/>
  <c r="M243" i="1"/>
  <c r="L224" i="1"/>
  <c r="M224" i="1"/>
  <c r="L66" i="1"/>
  <c r="M66" i="1"/>
  <c r="L431" i="1"/>
  <c r="M431" i="1"/>
  <c r="L191" i="1"/>
  <c r="M191" i="1"/>
  <c r="L395" i="1"/>
  <c r="M395" i="1"/>
  <c r="L410" i="1"/>
  <c r="M410" i="1"/>
  <c r="L281" i="1"/>
  <c r="M281" i="1"/>
  <c r="L453" i="1"/>
  <c r="M453" i="1"/>
  <c r="L297" i="1"/>
  <c r="M297" i="1"/>
  <c r="L177" i="1"/>
  <c r="M177" i="1"/>
  <c r="L565" i="1"/>
  <c r="M565" i="1"/>
  <c r="L373" i="1"/>
  <c r="M373" i="1"/>
  <c r="L200" i="1"/>
  <c r="M200" i="1"/>
  <c r="L594" i="1"/>
  <c r="M594" i="1"/>
  <c r="M149" i="1"/>
  <c r="L149" i="1"/>
  <c r="L361" i="1"/>
  <c r="M361" i="1"/>
  <c r="L176" i="1"/>
  <c r="M176" i="1"/>
  <c r="N202" i="7" l="1"/>
  <c r="O202" i="7" s="1"/>
  <c r="N598" i="7"/>
  <c r="O598" i="7" s="1"/>
  <c r="N82" i="7"/>
  <c r="O82" i="7" s="1"/>
  <c r="N718" i="7"/>
  <c r="O718" i="7" s="1"/>
  <c r="N466" i="7"/>
  <c r="O466" i="7" s="1"/>
  <c r="N58" i="7"/>
  <c r="O58" i="7" s="1"/>
  <c r="N562" i="7"/>
  <c r="O562" i="7" s="1"/>
  <c r="N358" i="7"/>
  <c r="O358" i="7" s="1"/>
  <c r="N166" i="7"/>
  <c r="O166" i="7" s="1"/>
  <c r="N680" i="7"/>
  <c r="O680" i="7" s="1"/>
  <c r="N692" i="7"/>
  <c r="O692" i="7" s="1"/>
  <c r="N512" i="7"/>
  <c r="O512" i="7" s="1"/>
  <c r="N320" i="7"/>
  <c r="O320" i="7" s="1"/>
  <c r="N128" i="7"/>
  <c r="O128" i="7" s="1"/>
  <c r="N476" i="7"/>
  <c r="O476" i="7" s="1"/>
  <c r="N284" i="7"/>
  <c r="O284" i="7" s="1"/>
  <c r="N92" i="7"/>
  <c r="O92" i="7" s="1"/>
  <c r="N648" i="7"/>
  <c r="O648" i="7" s="1"/>
  <c r="N708" i="7"/>
  <c r="O708" i="7" s="1"/>
  <c r="N504" i="7"/>
  <c r="O504" i="7" s="1"/>
  <c r="N312" i="7"/>
  <c r="O312" i="7" s="1"/>
  <c r="N120" i="7"/>
  <c r="O120" i="7" s="1"/>
  <c r="N468" i="7"/>
  <c r="O468" i="7" s="1"/>
  <c r="N276" i="7"/>
  <c r="O276" i="7" s="1"/>
  <c r="N84" i="7"/>
  <c r="O84" i="7" s="1"/>
  <c r="N736" i="7"/>
  <c r="O736" i="7" s="1"/>
  <c r="N652" i="7"/>
  <c r="O652" i="7" s="1"/>
  <c r="N448" i="7"/>
  <c r="O448" i="7" s="1"/>
  <c r="N256" i="7"/>
  <c r="O256" i="7" s="1"/>
  <c r="N64" i="7"/>
  <c r="O64" i="7" s="1"/>
  <c r="N412" i="7"/>
  <c r="O412" i="7" s="1"/>
  <c r="N220" i="7"/>
  <c r="O220" i="7" s="1"/>
  <c r="N28" i="7"/>
  <c r="O28" i="7" s="1"/>
  <c r="N402" i="7"/>
  <c r="O402" i="7" s="1"/>
  <c r="N234" i="7"/>
  <c r="O234" i="7" s="1"/>
  <c r="N606" i="7"/>
  <c r="O606" i="7" s="1"/>
  <c r="N378" i="7"/>
  <c r="O378" i="7" s="1"/>
  <c r="N618" i="7"/>
  <c r="O618" i="7" s="1"/>
  <c r="N342" i="7"/>
  <c r="O342" i="7" s="1"/>
  <c r="N150" i="7"/>
  <c r="O150" i="7" s="1"/>
  <c r="N338" i="7"/>
  <c r="O338" i="7" s="1"/>
  <c r="N74" i="7"/>
  <c r="O74" i="7" s="1"/>
  <c r="N566" i="7"/>
  <c r="O566" i="7" s="1"/>
  <c r="N290" i="7"/>
  <c r="O290" i="7" s="1"/>
  <c r="N122" i="7"/>
  <c r="O122" i="7" s="1"/>
  <c r="N578" i="7"/>
  <c r="O578" i="7" s="1"/>
  <c r="N302" i="7"/>
  <c r="O302" i="7" s="1"/>
  <c r="N110" i="7"/>
  <c r="O110" i="7" s="1"/>
  <c r="N525" i="7"/>
  <c r="O525" i="7" s="1"/>
  <c r="N177" i="7"/>
  <c r="O177" i="7" s="1"/>
  <c r="N9" i="7"/>
  <c r="O9" i="7" s="1"/>
  <c r="N13" i="1"/>
  <c r="N37" i="1"/>
  <c r="N61" i="1"/>
  <c r="N85" i="1"/>
  <c r="N109" i="1"/>
  <c r="N133" i="1"/>
  <c r="N157" i="1"/>
  <c r="N181" i="1"/>
  <c r="N205" i="1"/>
  <c r="N229" i="1"/>
  <c r="N253" i="1"/>
  <c r="N277" i="1"/>
  <c r="N25" i="1"/>
  <c r="N121" i="1"/>
  <c r="N217" i="1"/>
  <c r="N289" i="1"/>
  <c r="N313" i="1"/>
  <c r="N337" i="1"/>
  <c r="N361" i="1"/>
  <c r="N385" i="1"/>
  <c r="N409" i="1"/>
  <c r="N433" i="1"/>
  <c r="N457" i="1"/>
  <c r="N481" i="1"/>
  <c r="N505" i="1"/>
  <c r="N529" i="1"/>
  <c r="N553" i="1"/>
  <c r="N577" i="1"/>
  <c r="N601" i="1"/>
  <c r="N625" i="1"/>
  <c r="N649" i="1"/>
  <c r="N673" i="1"/>
  <c r="N697" i="1"/>
  <c r="N97" i="1"/>
  <c r="N193" i="1"/>
  <c r="N301" i="1"/>
  <c r="N325" i="1"/>
  <c r="N349" i="1"/>
  <c r="N373" i="1"/>
  <c r="N397" i="1"/>
  <c r="N421" i="1"/>
  <c r="N445" i="1"/>
  <c r="N469" i="1"/>
  <c r="N493" i="1"/>
  <c r="N517" i="1"/>
  <c r="N541" i="1"/>
  <c r="N565" i="1"/>
  <c r="N589" i="1"/>
  <c r="N613" i="1"/>
  <c r="N637" i="1"/>
  <c r="N661" i="1"/>
  <c r="N685" i="1"/>
  <c r="N709" i="1"/>
  <c r="N49" i="1"/>
  <c r="N145" i="1"/>
  <c r="N241" i="1"/>
  <c r="N265" i="1"/>
  <c r="N73" i="1"/>
  <c r="N169" i="1"/>
  <c r="N721" i="1"/>
  <c r="N733" i="1"/>
  <c r="N14" i="1"/>
  <c r="N38" i="1"/>
  <c r="N62" i="1"/>
  <c r="N86" i="1"/>
  <c r="N110" i="1"/>
  <c r="N134" i="1"/>
  <c r="N158" i="1"/>
  <c r="N182" i="1"/>
  <c r="N206" i="1"/>
  <c r="N230" i="1"/>
  <c r="N254" i="1"/>
  <c r="N26" i="1"/>
  <c r="N122" i="1"/>
  <c r="N218" i="1"/>
  <c r="N290" i="1"/>
  <c r="N314" i="1"/>
  <c r="N338" i="1"/>
  <c r="N362" i="1"/>
  <c r="N386" i="1"/>
  <c r="N410" i="1"/>
  <c r="N434" i="1"/>
  <c r="N458" i="1"/>
  <c r="N482" i="1"/>
  <c r="N506" i="1"/>
  <c r="N530" i="1"/>
  <c r="N554" i="1"/>
  <c r="N578" i="1"/>
  <c r="N602" i="1"/>
  <c r="N626" i="1"/>
  <c r="N650" i="1"/>
  <c r="N674" i="1"/>
  <c r="N698" i="1"/>
  <c r="N2" i="1"/>
  <c r="N98" i="1"/>
  <c r="N194" i="1"/>
  <c r="N74" i="1"/>
  <c r="N170" i="1"/>
  <c r="N278" i="1"/>
  <c r="N302" i="1"/>
  <c r="N326" i="1"/>
  <c r="N350" i="1"/>
  <c r="N374" i="1"/>
  <c r="N398" i="1"/>
  <c r="N422" i="1"/>
  <c r="N446" i="1"/>
  <c r="N470" i="1"/>
  <c r="N494" i="1"/>
  <c r="N518" i="1"/>
  <c r="N542" i="1"/>
  <c r="N566" i="1"/>
  <c r="N590" i="1"/>
  <c r="N614" i="1"/>
  <c r="N638" i="1"/>
  <c r="N662" i="1"/>
  <c r="N686" i="1"/>
  <c r="N710" i="1"/>
  <c r="N146" i="1"/>
  <c r="N266" i="1"/>
  <c r="N50" i="1"/>
  <c r="N722" i="1"/>
  <c r="N734" i="1"/>
  <c r="N242" i="1"/>
  <c r="N453" i="7"/>
  <c r="O453" i="7" s="1"/>
  <c r="N535" i="7"/>
  <c r="O535" i="7" s="1"/>
  <c r="N343" i="7"/>
  <c r="O343" i="7" s="1"/>
  <c r="N151" i="7"/>
  <c r="O151" i="7" s="1"/>
  <c r="N427" i="7"/>
  <c r="O427" i="7" s="1"/>
  <c r="N5" i="1"/>
  <c r="N29" i="1"/>
  <c r="N53" i="1"/>
  <c r="N77" i="1"/>
  <c r="N101" i="1"/>
  <c r="N125" i="1"/>
  <c r="N149" i="1"/>
  <c r="N173" i="1"/>
  <c r="N197" i="1"/>
  <c r="N221" i="1"/>
  <c r="N245" i="1"/>
  <c r="N269" i="1"/>
  <c r="N89" i="1"/>
  <c r="N185" i="1"/>
  <c r="N281" i="1"/>
  <c r="N305" i="1"/>
  <c r="N329" i="1"/>
  <c r="N353" i="1"/>
  <c r="N377" i="1"/>
  <c r="N401" i="1"/>
  <c r="N425" i="1"/>
  <c r="N449" i="1"/>
  <c r="N473" i="1"/>
  <c r="N497" i="1"/>
  <c r="N521" i="1"/>
  <c r="N545" i="1"/>
  <c r="N569" i="1"/>
  <c r="N593" i="1"/>
  <c r="N617" i="1"/>
  <c r="N641" i="1"/>
  <c r="N665" i="1"/>
  <c r="N689" i="1"/>
  <c r="N713" i="1"/>
  <c r="N65" i="1"/>
  <c r="N161" i="1"/>
  <c r="N257" i="1"/>
  <c r="N293" i="1"/>
  <c r="N317" i="1"/>
  <c r="N341" i="1"/>
  <c r="N365" i="1"/>
  <c r="N389" i="1"/>
  <c r="N413" i="1"/>
  <c r="N437" i="1"/>
  <c r="N461" i="1"/>
  <c r="N485" i="1"/>
  <c r="N509" i="1"/>
  <c r="N533" i="1"/>
  <c r="N557" i="1"/>
  <c r="N581" i="1"/>
  <c r="N605" i="1"/>
  <c r="N629" i="1"/>
  <c r="N653" i="1"/>
  <c r="N677" i="1"/>
  <c r="N701" i="1"/>
  <c r="N17" i="1"/>
  <c r="N113" i="1"/>
  <c r="N209" i="1"/>
  <c r="N137" i="1"/>
  <c r="N41" i="1"/>
  <c r="N233" i="1"/>
  <c r="N725" i="1"/>
  <c r="N549" i="7"/>
  <c r="O549" i="7" s="1"/>
  <c r="N69" i="7"/>
  <c r="O69" i="7" s="1"/>
  <c r="N571" i="7"/>
  <c r="O571" i="7" s="1"/>
  <c r="N106" i="7"/>
  <c r="O106" i="7" s="1"/>
  <c r="N489" i="7"/>
  <c r="O489" i="7" s="1"/>
  <c r="N261" i="7"/>
  <c r="O261" i="7" s="1"/>
  <c r="N583" i="7"/>
  <c r="O583" i="7" s="1"/>
  <c r="N574" i="7"/>
  <c r="O574" i="7" s="1"/>
  <c r="N12" i="1"/>
  <c r="N36" i="1"/>
  <c r="N60" i="1"/>
  <c r="N84" i="1"/>
  <c r="N108" i="1"/>
  <c r="N132" i="1"/>
  <c r="N156" i="1"/>
  <c r="N180" i="1"/>
  <c r="N204" i="1"/>
  <c r="N228" i="1"/>
  <c r="N252" i="1"/>
  <c r="N276" i="1"/>
  <c r="N24" i="1"/>
  <c r="N48" i="1"/>
  <c r="N72" i="1"/>
  <c r="N96" i="1"/>
  <c r="N120" i="1"/>
  <c r="N144" i="1"/>
  <c r="N168" i="1"/>
  <c r="N192" i="1"/>
  <c r="N216" i="1"/>
  <c r="N240" i="1"/>
  <c r="N264" i="1"/>
  <c r="N288" i="1"/>
  <c r="N312" i="1"/>
  <c r="N336" i="1"/>
  <c r="N360" i="1"/>
  <c r="N384" i="1"/>
  <c r="N408" i="1"/>
  <c r="N432" i="1"/>
  <c r="N456" i="1"/>
  <c r="N480" i="1"/>
  <c r="N504" i="1"/>
  <c r="N528" i="1"/>
  <c r="N552" i="1"/>
  <c r="N576" i="1"/>
  <c r="N600" i="1"/>
  <c r="N624" i="1"/>
  <c r="N648" i="1"/>
  <c r="N672" i="1"/>
  <c r="N696" i="1"/>
  <c r="N720" i="1"/>
  <c r="N300" i="1"/>
  <c r="N396" i="1"/>
  <c r="N492" i="1"/>
  <c r="N588" i="1"/>
  <c r="N444" i="1"/>
  <c r="N540" i="1"/>
  <c r="N636" i="1"/>
  <c r="N372" i="1"/>
  <c r="N468" i="1"/>
  <c r="N564" i="1"/>
  <c r="N348" i="1"/>
  <c r="N660" i="1"/>
  <c r="N732" i="1"/>
  <c r="N684" i="1"/>
  <c r="N708" i="1"/>
  <c r="N324" i="1"/>
  <c r="N420" i="1"/>
  <c r="N516" i="1"/>
  <c r="N612" i="1"/>
  <c r="N6" i="1"/>
  <c r="N30" i="1"/>
  <c r="N54" i="1"/>
  <c r="N78" i="1"/>
  <c r="N102" i="1"/>
  <c r="N126" i="1"/>
  <c r="N150" i="1"/>
  <c r="N174" i="1"/>
  <c r="N198" i="1"/>
  <c r="N222" i="1"/>
  <c r="N246" i="1"/>
  <c r="N270" i="1"/>
  <c r="N90" i="1"/>
  <c r="N186" i="1"/>
  <c r="N282" i="1"/>
  <c r="N306" i="1"/>
  <c r="N330" i="1"/>
  <c r="N354" i="1"/>
  <c r="N378" i="1"/>
  <c r="N402" i="1"/>
  <c r="N426" i="1"/>
  <c r="N450" i="1"/>
  <c r="N474" i="1"/>
  <c r="N498" i="1"/>
  <c r="N522" i="1"/>
  <c r="N546" i="1"/>
  <c r="N570" i="1"/>
  <c r="N594" i="1"/>
  <c r="N618" i="1"/>
  <c r="N642" i="1"/>
  <c r="N666" i="1"/>
  <c r="N690" i="1"/>
  <c r="N714" i="1"/>
  <c r="N66" i="1"/>
  <c r="N162" i="1"/>
  <c r="N42" i="1"/>
  <c r="N138" i="1"/>
  <c r="N234" i="1"/>
  <c r="N294" i="1"/>
  <c r="N318" i="1"/>
  <c r="N342" i="1"/>
  <c r="N366" i="1"/>
  <c r="N390" i="1"/>
  <c r="N414" i="1"/>
  <c r="N438" i="1"/>
  <c r="N462" i="1"/>
  <c r="N486" i="1"/>
  <c r="N510" i="1"/>
  <c r="N534" i="1"/>
  <c r="N558" i="1"/>
  <c r="N582" i="1"/>
  <c r="N606" i="1"/>
  <c r="N630" i="1"/>
  <c r="N654" i="1"/>
  <c r="N678" i="1"/>
  <c r="N702" i="1"/>
  <c r="N726" i="1"/>
  <c r="N258" i="1"/>
  <c r="N18" i="1"/>
  <c r="N210" i="1"/>
  <c r="N114" i="1"/>
  <c r="N20" i="1"/>
  <c r="N44" i="1"/>
  <c r="N68" i="1"/>
  <c r="N92" i="1"/>
  <c r="N116" i="1"/>
  <c r="N140" i="1"/>
  <c r="N164" i="1"/>
  <c r="N188" i="1"/>
  <c r="N212" i="1"/>
  <c r="N236" i="1"/>
  <c r="N260" i="1"/>
  <c r="N8" i="1"/>
  <c r="N32" i="1"/>
  <c r="N56" i="1"/>
  <c r="N80" i="1"/>
  <c r="N104" i="1"/>
  <c r="N128" i="1"/>
  <c r="N152" i="1"/>
  <c r="N176" i="1"/>
  <c r="N200" i="1"/>
  <c r="N224" i="1"/>
  <c r="N248" i="1"/>
  <c r="N296" i="1"/>
  <c r="N320" i="1"/>
  <c r="N344" i="1"/>
  <c r="N368" i="1"/>
  <c r="N392" i="1"/>
  <c r="N416" i="1"/>
  <c r="N440" i="1"/>
  <c r="N464" i="1"/>
  <c r="N488" i="1"/>
  <c r="N512" i="1"/>
  <c r="N536" i="1"/>
  <c r="N560" i="1"/>
  <c r="N584" i="1"/>
  <c r="N608" i="1"/>
  <c r="N632" i="1"/>
  <c r="N656" i="1"/>
  <c r="N680" i="1"/>
  <c r="N704" i="1"/>
  <c r="N728" i="1"/>
  <c r="N272" i="1"/>
  <c r="N332" i="1"/>
  <c r="N428" i="1"/>
  <c r="N524" i="1"/>
  <c r="N620" i="1"/>
  <c r="N716" i="1"/>
  <c r="N284" i="1"/>
  <c r="N380" i="1"/>
  <c r="N308" i="1"/>
  <c r="N404" i="1"/>
  <c r="N500" i="1"/>
  <c r="N596" i="1"/>
  <c r="N476" i="1"/>
  <c r="N572" i="1"/>
  <c r="N356" i="1"/>
  <c r="N452" i="1"/>
  <c r="N548" i="1"/>
  <c r="N644" i="1"/>
  <c r="N668" i="1"/>
  <c r="N692" i="1"/>
  <c r="N418" i="7"/>
  <c r="O418" i="7" s="1"/>
  <c r="N94" i="7"/>
  <c r="O94" i="7" s="1"/>
  <c r="N56" i="7"/>
  <c r="O56" i="7" s="1"/>
  <c r="N404" i="7"/>
  <c r="O404" i="7" s="1"/>
  <c r="N212" i="7"/>
  <c r="O212" i="7" s="1"/>
  <c r="N20" i="7"/>
  <c r="O20" i="7" s="1"/>
  <c r="N478" i="7"/>
  <c r="O478" i="7" s="1"/>
  <c r="N704" i="7"/>
  <c r="O704" i="7" s="1"/>
  <c r="N11" i="1"/>
  <c r="N35" i="1"/>
  <c r="N59" i="1"/>
  <c r="N83" i="1"/>
  <c r="N107" i="1"/>
  <c r="N131" i="1"/>
  <c r="N155" i="1"/>
  <c r="N179" i="1"/>
  <c r="N203" i="1"/>
  <c r="N227" i="1"/>
  <c r="N251" i="1"/>
  <c r="N23" i="1"/>
  <c r="N47" i="1"/>
  <c r="N71" i="1"/>
  <c r="N95" i="1"/>
  <c r="N119" i="1"/>
  <c r="N143" i="1"/>
  <c r="N167" i="1"/>
  <c r="N191" i="1"/>
  <c r="N215" i="1"/>
  <c r="N239" i="1"/>
  <c r="N299" i="1"/>
  <c r="N323" i="1"/>
  <c r="N347" i="1"/>
  <c r="N371" i="1"/>
  <c r="N395" i="1"/>
  <c r="N419" i="1"/>
  <c r="N443" i="1"/>
  <c r="N467" i="1"/>
  <c r="N491" i="1"/>
  <c r="N515" i="1"/>
  <c r="N539" i="1"/>
  <c r="N563" i="1"/>
  <c r="N587" i="1"/>
  <c r="N611" i="1"/>
  <c r="N635" i="1"/>
  <c r="N263" i="1"/>
  <c r="N275" i="1"/>
  <c r="N695" i="1"/>
  <c r="N335" i="1"/>
  <c r="N431" i="1"/>
  <c r="N527" i="1"/>
  <c r="N623" i="1"/>
  <c r="N719" i="1"/>
  <c r="N707" i="1"/>
  <c r="N659" i="1"/>
  <c r="N731" i="1"/>
  <c r="N311" i="1"/>
  <c r="N407" i="1"/>
  <c r="N503" i="1"/>
  <c r="N599" i="1"/>
  <c r="N683" i="1"/>
  <c r="N287" i="1"/>
  <c r="N383" i="1"/>
  <c r="N479" i="1"/>
  <c r="N575" i="1"/>
  <c r="N359" i="1"/>
  <c r="N551" i="1"/>
  <c r="N671" i="1"/>
  <c r="N455" i="1"/>
  <c r="N647" i="1"/>
  <c r="N658" i="7"/>
  <c r="O658" i="7" s="1"/>
  <c r="N502" i="7"/>
  <c r="O502" i="7" s="1"/>
  <c r="N620" i="7"/>
  <c r="O620" i="7" s="1"/>
  <c r="N21" i="1"/>
  <c r="N45" i="1"/>
  <c r="N69" i="1"/>
  <c r="N93" i="1"/>
  <c r="N117" i="1"/>
  <c r="N141" i="1"/>
  <c r="N165" i="1"/>
  <c r="N189" i="1"/>
  <c r="N213" i="1"/>
  <c r="N237" i="1"/>
  <c r="N261" i="1"/>
  <c r="N57" i="1"/>
  <c r="N153" i="1"/>
  <c r="N249" i="1"/>
  <c r="N297" i="1"/>
  <c r="N321" i="1"/>
  <c r="N345" i="1"/>
  <c r="N369" i="1"/>
  <c r="N393" i="1"/>
  <c r="N417" i="1"/>
  <c r="N441" i="1"/>
  <c r="N465" i="1"/>
  <c r="N489" i="1"/>
  <c r="N513" i="1"/>
  <c r="N537" i="1"/>
  <c r="N561" i="1"/>
  <c r="N585" i="1"/>
  <c r="N609" i="1"/>
  <c r="N633" i="1"/>
  <c r="N657" i="1"/>
  <c r="N681" i="1"/>
  <c r="N705" i="1"/>
  <c r="N33" i="1"/>
  <c r="N129" i="1"/>
  <c r="N225" i="1"/>
  <c r="N273" i="1"/>
  <c r="N285" i="1"/>
  <c r="N309" i="1"/>
  <c r="N333" i="1"/>
  <c r="N357" i="1"/>
  <c r="N381" i="1"/>
  <c r="N405" i="1"/>
  <c r="N429" i="1"/>
  <c r="N453" i="1"/>
  <c r="N477" i="1"/>
  <c r="N501" i="1"/>
  <c r="N525" i="1"/>
  <c r="N549" i="1"/>
  <c r="N573" i="1"/>
  <c r="N597" i="1"/>
  <c r="N621" i="1"/>
  <c r="N645" i="1"/>
  <c r="N669" i="1"/>
  <c r="N693" i="1"/>
  <c r="N717" i="1"/>
  <c r="N81" i="1"/>
  <c r="N177" i="1"/>
  <c r="N9" i="1"/>
  <c r="N729" i="1"/>
  <c r="N201" i="1"/>
  <c r="N105" i="1"/>
  <c r="N178" i="7"/>
  <c r="O178" i="7" s="1"/>
  <c r="N442" i="7"/>
  <c r="O442" i="7" s="1"/>
  <c r="N454" i="7"/>
  <c r="O454" i="7" s="1"/>
  <c r="N286" i="7"/>
  <c r="O286" i="7" s="1"/>
  <c r="N248" i="7"/>
  <c r="O248" i="7" s="1"/>
  <c r="N694" i="7"/>
  <c r="O694" i="7" s="1"/>
  <c r="N19" i="1"/>
  <c r="N43" i="1"/>
  <c r="N67" i="1"/>
  <c r="N91" i="1"/>
  <c r="N115" i="1"/>
  <c r="N139" i="1"/>
  <c r="N163" i="1"/>
  <c r="N187" i="1"/>
  <c r="N211" i="1"/>
  <c r="N235" i="1"/>
  <c r="N259" i="1"/>
  <c r="N7" i="1"/>
  <c r="N31" i="1"/>
  <c r="N55" i="1"/>
  <c r="N79" i="1"/>
  <c r="N103" i="1"/>
  <c r="N127" i="1"/>
  <c r="N151" i="1"/>
  <c r="N175" i="1"/>
  <c r="N199" i="1"/>
  <c r="N223" i="1"/>
  <c r="N247" i="1"/>
  <c r="N271" i="1"/>
  <c r="N283" i="1"/>
  <c r="N307" i="1"/>
  <c r="N331" i="1"/>
  <c r="N355" i="1"/>
  <c r="N379" i="1"/>
  <c r="N403" i="1"/>
  <c r="N427" i="1"/>
  <c r="N451" i="1"/>
  <c r="N475" i="1"/>
  <c r="N499" i="1"/>
  <c r="N523" i="1"/>
  <c r="N547" i="1"/>
  <c r="N571" i="1"/>
  <c r="N595" i="1"/>
  <c r="N619" i="1"/>
  <c r="N643" i="1"/>
  <c r="N367" i="1"/>
  <c r="N463" i="1"/>
  <c r="N559" i="1"/>
  <c r="N655" i="1"/>
  <c r="N679" i="1"/>
  <c r="N343" i="1"/>
  <c r="N439" i="1"/>
  <c r="N535" i="1"/>
  <c r="N631" i="1"/>
  <c r="N703" i="1"/>
  <c r="N319" i="1"/>
  <c r="N415" i="1"/>
  <c r="N511" i="1"/>
  <c r="N607" i="1"/>
  <c r="N667" i="1"/>
  <c r="N295" i="1"/>
  <c r="N487" i="1"/>
  <c r="N715" i="1"/>
  <c r="N691" i="1"/>
  <c r="N391" i="1"/>
  <c r="N583" i="1"/>
  <c r="N727" i="1"/>
  <c r="N682" i="7"/>
  <c r="O682" i="7" s="1"/>
  <c r="N440" i="7"/>
  <c r="O440" i="7" s="1"/>
  <c r="N322" i="7"/>
  <c r="O322" i="7" s="1"/>
  <c r="N235" i="7"/>
  <c r="O235" i="7" s="1"/>
  <c r="N43" i="7"/>
  <c r="O43" i="7" s="1"/>
  <c r="N617" i="7"/>
  <c r="O617" i="7" s="1"/>
  <c r="N533" i="7"/>
  <c r="O533" i="7" s="1"/>
  <c r="N725" i="7"/>
  <c r="O725" i="7" s="1"/>
  <c r="N449" i="7"/>
  <c r="O449" i="7" s="1"/>
  <c r="N89" i="7"/>
  <c r="O89" i="7" s="1"/>
  <c r="N341" i="7"/>
  <c r="O341" i="7" s="1"/>
  <c r="N149" i="7"/>
  <c r="O149" i="7" s="1"/>
  <c r="N721" i="7"/>
  <c r="O721" i="7" s="1"/>
  <c r="N49" i="7"/>
  <c r="O49" i="7" s="1"/>
  <c r="N73" i="7"/>
  <c r="O73" i="7" s="1"/>
  <c r="N565" i="7"/>
  <c r="O565" i="7" s="1"/>
  <c r="N97" i="7"/>
  <c r="O97" i="7" s="1"/>
  <c r="N469" i="7"/>
  <c r="O469" i="7" s="1"/>
  <c r="N277" i="7"/>
  <c r="O277" i="7" s="1"/>
  <c r="N85" i="7"/>
  <c r="O85" i="7" s="1"/>
  <c r="N663" i="7"/>
  <c r="O663" i="7" s="1"/>
  <c r="N531" i="7"/>
  <c r="O531" i="7" s="1"/>
  <c r="N627" i="7"/>
  <c r="O627" i="7" s="1"/>
  <c r="N351" i="7"/>
  <c r="O351" i="7" s="1"/>
  <c r="N159" i="7"/>
  <c r="O159" i="7" s="1"/>
  <c r="N411" i="7"/>
  <c r="O411" i="7" s="1"/>
  <c r="N219" i="7"/>
  <c r="O219" i="7" s="1"/>
  <c r="N27" i="7"/>
  <c r="O27" i="7" s="1"/>
  <c r="N599" i="7"/>
  <c r="O599" i="7" s="1"/>
  <c r="N707" i="7"/>
  <c r="O707" i="7" s="1"/>
  <c r="N515" i="7"/>
  <c r="O515" i="7" s="1"/>
  <c r="N311" i="7"/>
  <c r="O311" i="7" s="1"/>
  <c r="N119" i="7"/>
  <c r="O119" i="7" s="1"/>
  <c r="N371" i="7"/>
  <c r="O371" i="7" s="1"/>
  <c r="N179" i="7"/>
  <c r="O179" i="7" s="1"/>
  <c r="N538" i="7"/>
  <c r="O538" i="7" s="1"/>
  <c r="N730" i="7"/>
  <c r="O730" i="7" s="1"/>
  <c r="N526" i="7"/>
  <c r="O526" i="7" s="1"/>
  <c r="N334" i="7"/>
  <c r="O334" i="7" s="1"/>
  <c r="N142" i="7"/>
  <c r="O142" i="7" s="1"/>
  <c r="N656" i="7"/>
  <c r="O656" i="7" s="1"/>
  <c r="N668" i="7"/>
  <c r="O668" i="7" s="1"/>
  <c r="N488" i="7"/>
  <c r="O488" i="7" s="1"/>
  <c r="N296" i="7"/>
  <c r="O296" i="7" s="1"/>
  <c r="N104" i="7"/>
  <c r="O104" i="7" s="1"/>
  <c r="N452" i="7"/>
  <c r="O452" i="7" s="1"/>
  <c r="N260" i="7"/>
  <c r="O260" i="7" s="1"/>
  <c r="N68" i="7"/>
  <c r="O68" i="7" s="1"/>
  <c r="N720" i="7"/>
  <c r="O720" i="7" s="1"/>
  <c r="N684" i="7"/>
  <c r="O684" i="7" s="1"/>
  <c r="N480" i="7"/>
  <c r="O480" i="7" s="1"/>
  <c r="N288" i="7"/>
  <c r="O288" i="7" s="1"/>
  <c r="N96" i="7"/>
  <c r="O96" i="7" s="1"/>
  <c r="N444" i="7"/>
  <c r="O444" i="7" s="1"/>
  <c r="N252" i="7"/>
  <c r="O252" i="7" s="1"/>
  <c r="N60" i="7"/>
  <c r="O60" i="7" s="1"/>
  <c r="N640" i="7"/>
  <c r="O640" i="7" s="1"/>
  <c r="N628" i="7"/>
  <c r="O628" i="7" s="1"/>
  <c r="N424" i="7"/>
  <c r="O424" i="7" s="1"/>
  <c r="N232" i="7"/>
  <c r="O232" i="7" s="1"/>
  <c r="N40" i="7"/>
  <c r="O40" i="7" s="1"/>
  <c r="N388" i="7"/>
  <c r="O388" i="7" s="1"/>
  <c r="N196" i="7"/>
  <c r="O196" i="7" s="1"/>
  <c r="N4" i="7"/>
  <c r="O4" i="7" s="1"/>
  <c r="N18" i="7"/>
  <c r="O18" i="7" s="1"/>
  <c r="N138" i="7"/>
  <c r="O138" i="7" s="1"/>
  <c r="N582" i="7"/>
  <c r="O582" i="7" s="1"/>
  <c r="N282" i="7"/>
  <c r="O282" i="7" s="1"/>
  <c r="N594" i="7"/>
  <c r="O594" i="7" s="1"/>
  <c r="N318" i="7"/>
  <c r="O318" i="7" s="1"/>
  <c r="N126" i="7"/>
  <c r="O126" i="7" s="1"/>
  <c r="N434" i="7"/>
  <c r="O434" i="7" s="1"/>
  <c r="N734" i="7"/>
  <c r="O734" i="7" s="1"/>
  <c r="N542" i="7"/>
  <c r="O542" i="7" s="1"/>
  <c r="N194" i="7"/>
  <c r="O194" i="7" s="1"/>
  <c r="N26" i="7"/>
  <c r="O26" i="7" s="1"/>
  <c r="N554" i="7"/>
  <c r="O554" i="7" s="1"/>
  <c r="N278" i="7"/>
  <c r="O278" i="7" s="1"/>
  <c r="N86" i="7"/>
  <c r="O86" i="7" s="1"/>
  <c r="N81" i="7"/>
  <c r="O81" i="7" s="1"/>
  <c r="N729" i="7"/>
  <c r="O729" i="7" s="1"/>
  <c r="N717" i="7"/>
  <c r="O717" i="7" s="1"/>
  <c r="N417" i="7"/>
  <c r="O417" i="7" s="1"/>
  <c r="N441" i="7"/>
  <c r="O441" i="7" s="1"/>
  <c r="N429" i="7"/>
  <c r="O429" i="7" s="1"/>
  <c r="N237" i="7"/>
  <c r="O237" i="7" s="1"/>
  <c r="N45" i="7"/>
  <c r="O45" i="7" s="1"/>
  <c r="N487" i="7"/>
  <c r="O487" i="7" s="1"/>
  <c r="N559" i="7"/>
  <c r="O559" i="7" s="1"/>
  <c r="N547" i="7"/>
  <c r="O547" i="7" s="1"/>
  <c r="N319" i="7"/>
  <c r="O319" i="7" s="1"/>
  <c r="N127" i="7"/>
  <c r="O127" i="7" s="1"/>
  <c r="N403" i="7"/>
  <c r="O403" i="7" s="1"/>
  <c r="N211" i="7"/>
  <c r="O211" i="7" s="1"/>
  <c r="N19" i="7"/>
  <c r="O19" i="7" s="1"/>
  <c r="N641" i="7"/>
  <c r="O641" i="7" s="1"/>
  <c r="N497" i="7"/>
  <c r="O497" i="7" s="1"/>
  <c r="N701" i="7"/>
  <c r="O701" i="7" s="1"/>
  <c r="N353" i="7"/>
  <c r="O353" i="7" s="1"/>
  <c r="N509" i="7"/>
  <c r="O509" i="7" s="1"/>
  <c r="N317" i="7"/>
  <c r="O317" i="7" s="1"/>
  <c r="N125" i="7"/>
  <c r="O125" i="7" s="1"/>
  <c r="N625" i="7"/>
  <c r="O625" i="7" s="1"/>
  <c r="N697" i="7"/>
  <c r="O697" i="7" s="1"/>
  <c r="N733" i="7"/>
  <c r="O733" i="7" s="1"/>
  <c r="N541" i="7"/>
  <c r="O541" i="7" s="1"/>
  <c r="N409" i="7"/>
  <c r="O409" i="7" s="1"/>
  <c r="N445" i="7"/>
  <c r="O445" i="7" s="1"/>
  <c r="N253" i="7"/>
  <c r="O253" i="7" s="1"/>
  <c r="N61" i="7"/>
  <c r="O61" i="7" s="1"/>
  <c r="N639" i="7"/>
  <c r="O639" i="7" s="1"/>
  <c r="N507" i="7"/>
  <c r="O507" i="7" s="1"/>
  <c r="N603" i="7"/>
  <c r="O603" i="7" s="1"/>
  <c r="N327" i="7"/>
  <c r="O327" i="7" s="1"/>
  <c r="N135" i="7"/>
  <c r="O135" i="7" s="1"/>
  <c r="N387" i="7"/>
  <c r="O387" i="7" s="1"/>
  <c r="N195" i="7"/>
  <c r="O195" i="7" s="1"/>
  <c r="N3" i="7"/>
  <c r="O3" i="7" s="1"/>
  <c r="N575" i="7"/>
  <c r="O575" i="7" s="1"/>
  <c r="N683" i="7"/>
  <c r="O683" i="7" s="1"/>
  <c r="N503" i="7"/>
  <c r="O503" i="7" s="1"/>
  <c r="N287" i="7"/>
  <c r="O287" i="7" s="1"/>
  <c r="N95" i="7"/>
  <c r="O95" i="7" s="1"/>
  <c r="N347" i="7"/>
  <c r="O347" i="7" s="1"/>
  <c r="N155" i="7"/>
  <c r="O155" i="7" s="1"/>
  <c r="N3" i="1"/>
  <c r="N27" i="1"/>
  <c r="N51" i="1"/>
  <c r="N75" i="1"/>
  <c r="N99" i="1"/>
  <c r="N123" i="1"/>
  <c r="N147" i="1"/>
  <c r="N171" i="1"/>
  <c r="N195" i="1"/>
  <c r="N219" i="1"/>
  <c r="N243" i="1"/>
  <c r="N15" i="1"/>
  <c r="N39" i="1"/>
  <c r="N63" i="1"/>
  <c r="N87" i="1"/>
  <c r="N111" i="1"/>
  <c r="N135" i="1"/>
  <c r="N159" i="1"/>
  <c r="N183" i="1"/>
  <c r="N207" i="1"/>
  <c r="N231" i="1"/>
  <c r="N267" i="1"/>
  <c r="N255" i="1"/>
  <c r="N291" i="1"/>
  <c r="N315" i="1"/>
  <c r="N339" i="1"/>
  <c r="N363" i="1"/>
  <c r="N387" i="1"/>
  <c r="N411" i="1"/>
  <c r="N435" i="1"/>
  <c r="N459" i="1"/>
  <c r="N483" i="1"/>
  <c r="N507" i="1"/>
  <c r="N531" i="1"/>
  <c r="N555" i="1"/>
  <c r="N579" i="1"/>
  <c r="N603" i="1"/>
  <c r="N627" i="1"/>
  <c r="N651" i="1"/>
  <c r="N675" i="1"/>
  <c r="N663" i="1"/>
  <c r="N303" i="1"/>
  <c r="N399" i="1"/>
  <c r="N495" i="1"/>
  <c r="N591" i="1"/>
  <c r="N699" i="1"/>
  <c r="N723" i="1"/>
  <c r="N279" i="1"/>
  <c r="N375" i="1"/>
  <c r="N471" i="1"/>
  <c r="N567" i="1"/>
  <c r="N351" i="1"/>
  <c r="N447" i="1"/>
  <c r="N543" i="1"/>
  <c r="N639" i="1"/>
  <c r="N687" i="1"/>
  <c r="N423" i="1"/>
  <c r="N615" i="1"/>
  <c r="N711" i="1"/>
  <c r="N735" i="1"/>
  <c r="N327" i="1"/>
  <c r="N519" i="1"/>
  <c r="N22" i="1"/>
  <c r="N46" i="1"/>
  <c r="N70" i="1"/>
  <c r="N94" i="1"/>
  <c r="N118" i="1"/>
  <c r="N142" i="1"/>
  <c r="N166" i="1"/>
  <c r="N190" i="1"/>
  <c r="N214" i="1"/>
  <c r="N238" i="1"/>
  <c r="N262" i="1"/>
  <c r="N58" i="1"/>
  <c r="N154" i="1"/>
  <c r="N250" i="1"/>
  <c r="N298" i="1"/>
  <c r="N322" i="1"/>
  <c r="N346" i="1"/>
  <c r="N370" i="1"/>
  <c r="N394" i="1"/>
  <c r="N418" i="1"/>
  <c r="N442" i="1"/>
  <c r="N466" i="1"/>
  <c r="N490" i="1"/>
  <c r="N514" i="1"/>
  <c r="N538" i="1"/>
  <c r="N562" i="1"/>
  <c r="N586" i="1"/>
  <c r="N610" i="1"/>
  <c r="N634" i="1"/>
  <c r="N658" i="1"/>
  <c r="N682" i="1"/>
  <c r="N706" i="1"/>
  <c r="N34" i="1"/>
  <c r="N130" i="1"/>
  <c r="N226" i="1"/>
  <c r="N10" i="1"/>
  <c r="N106" i="1"/>
  <c r="N202" i="1"/>
  <c r="N286" i="1"/>
  <c r="N310" i="1"/>
  <c r="N334" i="1"/>
  <c r="N358" i="1"/>
  <c r="N382" i="1"/>
  <c r="N406" i="1"/>
  <c r="N430" i="1"/>
  <c r="N454" i="1"/>
  <c r="N478" i="1"/>
  <c r="N502" i="1"/>
  <c r="N526" i="1"/>
  <c r="N550" i="1"/>
  <c r="N574" i="1"/>
  <c r="N598" i="1"/>
  <c r="N622" i="1"/>
  <c r="N646" i="1"/>
  <c r="N670" i="1"/>
  <c r="N694" i="1"/>
  <c r="N718" i="1"/>
  <c r="N730" i="1"/>
  <c r="N274" i="1"/>
  <c r="N178" i="1"/>
  <c r="N82" i="1"/>
  <c r="N370" i="7"/>
  <c r="O370" i="7" s="1"/>
  <c r="N10" i="7"/>
  <c r="O10" i="7" s="1"/>
  <c r="N550" i="7"/>
  <c r="O550" i="7" s="1"/>
  <c r="N490" i="7"/>
  <c r="O490" i="7" s="1"/>
  <c r="N706" i="7"/>
  <c r="O706" i="7" s="1"/>
  <c r="N514" i="7"/>
  <c r="O514" i="7" s="1"/>
  <c r="N310" i="7"/>
  <c r="O310" i="7" s="1"/>
  <c r="N118" i="7"/>
  <c r="O118" i="7" s="1"/>
  <c r="N560" i="7"/>
  <c r="O560" i="7" s="1"/>
  <c r="N644" i="7"/>
  <c r="O644" i="7" s="1"/>
  <c r="N464" i="7"/>
  <c r="O464" i="7" s="1"/>
  <c r="N272" i="7"/>
  <c r="O272" i="7" s="1"/>
  <c r="N80" i="7"/>
  <c r="O80" i="7" s="1"/>
  <c r="N428" i="7"/>
  <c r="O428" i="7" s="1"/>
  <c r="N236" i="7"/>
  <c r="O236" i="7" s="1"/>
  <c r="N44" i="7"/>
  <c r="O44" i="7" s="1"/>
  <c r="N624" i="7"/>
  <c r="O624" i="7" s="1"/>
  <c r="N660" i="7"/>
  <c r="O660" i="7" s="1"/>
  <c r="N456" i="7"/>
  <c r="O456" i="7" s="1"/>
  <c r="N264" i="7"/>
  <c r="O264" i="7" s="1"/>
  <c r="N72" i="7"/>
  <c r="O72" i="7" s="1"/>
  <c r="N420" i="7"/>
  <c r="O420" i="7" s="1"/>
  <c r="N228" i="7"/>
  <c r="O228" i="7" s="1"/>
  <c r="N36" i="7"/>
  <c r="O36" i="7" s="1"/>
  <c r="N544" i="7"/>
  <c r="O544" i="7" s="1"/>
  <c r="N604" i="7"/>
  <c r="O604" i="7" s="1"/>
  <c r="N400" i="7"/>
  <c r="O400" i="7" s="1"/>
  <c r="N208" i="7"/>
  <c r="O208" i="7" s="1"/>
  <c r="N16" i="7"/>
  <c r="O16" i="7" s="1"/>
  <c r="N364" i="7"/>
  <c r="O364" i="7" s="1"/>
  <c r="N172" i="7"/>
  <c r="O172" i="7" s="1"/>
  <c r="N114" i="7"/>
  <c r="O114" i="7" s="1"/>
  <c r="N534" i="7"/>
  <c r="O534" i="7" s="1"/>
  <c r="N42" i="7"/>
  <c r="O42" i="7" s="1"/>
  <c r="N558" i="7"/>
  <c r="O558" i="7" s="1"/>
  <c r="N186" i="7"/>
  <c r="O186" i="7" s="1"/>
  <c r="N570" i="7"/>
  <c r="O570" i="7" s="1"/>
  <c r="N294" i="7"/>
  <c r="O294" i="7" s="1"/>
  <c r="N102" i="7"/>
  <c r="O102" i="7" s="1"/>
  <c r="N50" i="7"/>
  <c r="O50" i="7" s="1"/>
  <c r="N710" i="7"/>
  <c r="O710" i="7" s="1"/>
  <c r="N482" i="7"/>
  <c r="O482" i="7" s="1"/>
  <c r="N98" i="7"/>
  <c r="O98" i="7" s="1"/>
  <c r="N722" i="7"/>
  <c r="O722" i="7" s="1"/>
  <c r="N446" i="7"/>
  <c r="O446" i="7" s="1"/>
  <c r="N254" i="7"/>
  <c r="O254" i="7" s="1"/>
  <c r="N62" i="7"/>
  <c r="O62" i="7" s="1"/>
  <c r="N369" i="7"/>
  <c r="O369" i="7" s="1"/>
  <c r="N633" i="7"/>
  <c r="O633" i="7" s="1"/>
  <c r="N693" i="7"/>
  <c r="O693" i="7" s="1"/>
  <c r="N321" i="7"/>
  <c r="O321" i="7" s="1"/>
  <c r="N345" i="7"/>
  <c r="O345" i="7" s="1"/>
  <c r="N405" i="7"/>
  <c r="O405" i="7" s="1"/>
  <c r="N213" i="7"/>
  <c r="O213" i="7" s="1"/>
  <c r="N21" i="7"/>
  <c r="O21" i="7" s="1"/>
  <c r="N727" i="7"/>
  <c r="O727" i="7" s="1"/>
  <c r="N715" i="7"/>
  <c r="O715" i="7" s="1"/>
  <c r="N475" i="7"/>
  <c r="O475" i="7" s="1"/>
  <c r="N295" i="7"/>
  <c r="O295" i="7" s="1"/>
  <c r="N103" i="7"/>
  <c r="O103" i="7" s="1"/>
  <c r="N379" i="7"/>
  <c r="O379" i="7" s="1"/>
  <c r="N187" i="7"/>
  <c r="O187" i="7" s="1"/>
  <c r="N593" i="7"/>
  <c r="O593" i="7" s="1"/>
  <c r="N545" i="7"/>
  <c r="O545" i="7" s="1"/>
  <c r="N521" i="7"/>
  <c r="O521" i="7" s="1"/>
  <c r="N677" i="7"/>
  <c r="O677" i="7" s="1"/>
  <c r="N257" i="7"/>
  <c r="O257" i="7" s="1"/>
  <c r="N485" i="7"/>
  <c r="O485" i="7" s="1"/>
  <c r="N293" i="7"/>
  <c r="O293" i="7" s="1"/>
  <c r="N101" i="7"/>
  <c r="O101" i="7" s="1"/>
  <c r="N241" i="7"/>
  <c r="O241" i="7" s="1"/>
  <c r="N601" i="7"/>
  <c r="O601" i="7" s="1"/>
  <c r="N709" i="7"/>
  <c r="O709" i="7" s="1"/>
  <c r="N481" i="7"/>
  <c r="O481" i="7" s="1"/>
  <c r="N313" i="7"/>
  <c r="O313" i="7" s="1"/>
  <c r="N421" i="7"/>
  <c r="O421" i="7" s="1"/>
  <c r="N229" i="7"/>
  <c r="O229" i="7" s="1"/>
  <c r="N37" i="7"/>
  <c r="O37" i="7" s="1"/>
  <c r="N615" i="7"/>
  <c r="O615" i="7" s="1"/>
  <c r="N495" i="7"/>
  <c r="O495" i="7" s="1"/>
  <c r="N579" i="7"/>
  <c r="O579" i="7" s="1"/>
  <c r="N303" i="7"/>
  <c r="O303" i="7" s="1"/>
  <c r="N111" i="7"/>
  <c r="O111" i="7" s="1"/>
  <c r="N363" i="7"/>
  <c r="O363" i="7" s="1"/>
  <c r="N171" i="7"/>
  <c r="O171" i="7" s="1"/>
  <c r="N551" i="7"/>
  <c r="O551" i="7" s="1"/>
  <c r="N659" i="7"/>
  <c r="O659" i="7" s="1"/>
  <c r="N455" i="7"/>
  <c r="O455" i="7" s="1"/>
  <c r="N263" i="7"/>
  <c r="O263" i="7" s="1"/>
  <c r="N71" i="7"/>
  <c r="O71" i="7" s="1"/>
  <c r="N323" i="7"/>
  <c r="O323" i="7" s="1"/>
  <c r="N131" i="7"/>
  <c r="O131" i="7" s="1"/>
  <c r="N672" i="7"/>
  <c r="O672" i="7" s="1"/>
  <c r="N636" i="7"/>
  <c r="O636" i="7" s="1"/>
  <c r="N432" i="7"/>
  <c r="O432" i="7" s="1"/>
  <c r="N240" i="7"/>
  <c r="O240" i="7" s="1"/>
  <c r="N48" i="7"/>
  <c r="O48" i="7" s="1"/>
  <c r="N396" i="7"/>
  <c r="O396" i="7" s="1"/>
  <c r="N204" i="7"/>
  <c r="O204" i="7" s="1"/>
  <c r="N12" i="7"/>
  <c r="O12" i="7" s="1"/>
  <c r="N664" i="7"/>
  <c r="O664" i="7" s="1"/>
  <c r="N580" i="7"/>
  <c r="O580" i="7" s="1"/>
  <c r="N376" i="7"/>
  <c r="O376" i="7" s="1"/>
  <c r="N184" i="7"/>
  <c r="O184" i="7" s="1"/>
  <c r="N532" i="7"/>
  <c r="O532" i="7" s="1"/>
  <c r="N340" i="7"/>
  <c r="O340" i="7" s="1"/>
  <c r="N148" i="7"/>
  <c r="O148" i="7" s="1"/>
  <c r="N474" i="7"/>
  <c r="O474" i="7" s="1"/>
  <c r="N486" i="7"/>
  <c r="O486" i="7" s="1"/>
  <c r="N726" i="7"/>
  <c r="O726" i="7" s="1"/>
  <c r="N450" i="7"/>
  <c r="O450" i="7" s="1"/>
  <c r="N90" i="7"/>
  <c r="O90" i="7" s="1"/>
  <c r="N546" i="7"/>
  <c r="O546" i="7" s="1"/>
  <c r="N270" i="7"/>
  <c r="O270" i="7" s="1"/>
  <c r="N78" i="7"/>
  <c r="O78" i="7" s="1"/>
  <c r="N146" i="7"/>
  <c r="O146" i="7" s="1"/>
  <c r="N686" i="7"/>
  <c r="O686" i="7" s="1"/>
  <c r="N470" i="7"/>
  <c r="O470" i="7" s="1"/>
  <c r="N2" i="7"/>
  <c r="O2" i="7" s="1"/>
  <c r="N698" i="7"/>
  <c r="O698" i="7" s="1"/>
  <c r="N422" i="7"/>
  <c r="O422" i="7" s="1"/>
  <c r="N230" i="7"/>
  <c r="O230" i="7" s="1"/>
  <c r="N38" i="7"/>
  <c r="O38" i="7" s="1"/>
  <c r="N681" i="7"/>
  <c r="O681" i="7" s="1"/>
  <c r="N273" i="7"/>
  <c r="O273" i="7" s="1"/>
  <c r="N669" i="7"/>
  <c r="O669" i="7" s="1"/>
  <c r="N225" i="7"/>
  <c r="O225" i="7" s="1"/>
  <c r="N249" i="7"/>
  <c r="O249" i="7" s="1"/>
  <c r="N381" i="7"/>
  <c r="O381" i="7" s="1"/>
  <c r="N189" i="7"/>
  <c r="O189" i="7" s="1"/>
  <c r="N703" i="7"/>
  <c r="O703" i="7" s="1"/>
  <c r="N691" i="7"/>
  <c r="O691" i="7" s="1"/>
  <c r="N463" i="7"/>
  <c r="O463" i="7" s="1"/>
  <c r="N271" i="7"/>
  <c r="O271" i="7" s="1"/>
  <c r="N79" i="7"/>
  <c r="O79" i="7" s="1"/>
  <c r="N355" i="7"/>
  <c r="O355" i="7" s="1"/>
  <c r="N163" i="7"/>
  <c r="O163" i="7" s="1"/>
  <c r="N689" i="7"/>
  <c r="O689" i="7" s="1"/>
  <c r="N305" i="7"/>
  <c r="O305" i="7" s="1"/>
  <c r="N425" i="7"/>
  <c r="O425" i="7" s="1"/>
  <c r="N653" i="7"/>
  <c r="O653" i="7" s="1"/>
  <c r="N161" i="7"/>
  <c r="O161" i="7" s="1"/>
  <c r="N461" i="7"/>
  <c r="O461" i="7" s="1"/>
  <c r="N269" i="7"/>
  <c r="O269" i="7" s="1"/>
  <c r="N77" i="7"/>
  <c r="O77" i="7" s="1"/>
  <c r="N649" i="7"/>
  <c r="O649" i="7" s="1"/>
  <c r="N145" i="7"/>
  <c r="O145" i="7" s="1"/>
  <c r="N685" i="7"/>
  <c r="O685" i="7" s="1"/>
  <c r="N529" i="7"/>
  <c r="O529" i="7" s="1"/>
  <c r="N217" i="7"/>
  <c r="O217" i="7" s="1"/>
  <c r="N397" i="7"/>
  <c r="O397" i="7" s="1"/>
  <c r="N205" i="7"/>
  <c r="O205" i="7" s="1"/>
  <c r="N13" i="7"/>
  <c r="O13" i="7" s="1"/>
  <c r="N591" i="7"/>
  <c r="O591" i="7" s="1"/>
  <c r="N519" i="7"/>
  <c r="O519" i="7" s="1"/>
  <c r="N555" i="7"/>
  <c r="O555" i="7" s="1"/>
  <c r="N279" i="7"/>
  <c r="O279" i="7" s="1"/>
  <c r="N87" i="7"/>
  <c r="O87" i="7" s="1"/>
  <c r="N339" i="7"/>
  <c r="O339" i="7" s="1"/>
  <c r="N147" i="7"/>
  <c r="O147" i="7" s="1"/>
  <c r="N719" i="7"/>
  <c r="O719" i="7" s="1"/>
  <c r="N467" i="7"/>
  <c r="O467" i="7" s="1"/>
  <c r="N635" i="7"/>
  <c r="O635" i="7" s="1"/>
  <c r="N431" i="7"/>
  <c r="O431" i="7" s="1"/>
  <c r="N239" i="7"/>
  <c r="O239" i="7" s="1"/>
  <c r="N47" i="7"/>
  <c r="O47" i="7" s="1"/>
  <c r="N299" i="7"/>
  <c r="O299" i="7" s="1"/>
  <c r="N107" i="7"/>
  <c r="O107" i="7" s="1"/>
  <c r="N262" i="7"/>
  <c r="O262" i="7" s="1"/>
  <c r="N70" i="7"/>
  <c r="O70" i="7" s="1"/>
  <c r="N608" i="7"/>
  <c r="O608" i="7" s="1"/>
  <c r="N596" i="7"/>
  <c r="O596" i="7" s="1"/>
  <c r="N416" i="7"/>
  <c r="O416" i="7" s="1"/>
  <c r="N224" i="7"/>
  <c r="O224" i="7" s="1"/>
  <c r="N32" i="7"/>
  <c r="O32" i="7" s="1"/>
  <c r="N380" i="7"/>
  <c r="O380" i="7" s="1"/>
  <c r="N188" i="7"/>
  <c r="O188" i="7" s="1"/>
  <c r="N576" i="7"/>
  <c r="O576" i="7" s="1"/>
  <c r="N612" i="7"/>
  <c r="O612" i="7" s="1"/>
  <c r="N408" i="7"/>
  <c r="O408" i="7" s="1"/>
  <c r="N216" i="7"/>
  <c r="O216" i="7" s="1"/>
  <c r="N24" i="7"/>
  <c r="O24" i="7" s="1"/>
  <c r="N372" i="7"/>
  <c r="O372" i="7" s="1"/>
  <c r="N180" i="7"/>
  <c r="O180" i="7" s="1"/>
  <c r="N712" i="7"/>
  <c r="O712" i="7" s="1"/>
  <c r="N568" i="7"/>
  <c r="O568" i="7" s="1"/>
  <c r="N556" i="7"/>
  <c r="O556" i="7" s="1"/>
  <c r="N352" i="7"/>
  <c r="O352" i="7" s="1"/>
  <c r="N160" i="7"/>
  <c r="O160" i="7" s="1"/>
  <c r="N508" i="7"/>
  <c r="O508" i="7" s="1"/>
  <c r="N316" i="7"/>
  <c r="O316" i="7" s="1"/>
  <c r="N124" i="7"/>
  <c r="O124" i="7" s="1"/>
  <c r="N462" i="7"/>
  <c r="O462" i="7" s="1"/>
  <c r="N522" i="7"/>
  <c r="O522" i="7" s="1"/>
  <c r="N702" i="7"/>
  <c r="O702" i="7" s="1"/>
  <c r="N354" i="7"/>
  <c r="O354" i="7" s="1"/>
  <c r="N714" i="7"/>
  <c r="O714" i="7" s="1"/>
  <c r="N438" i="7"/>
  <c r="O438" i="7" s="1"/>
  <c r="N246" i="7"/>
  <c r="O246" i="7" s="1"/>
  <c r="N54" i="7"/>
  <c r="O54" i="7" s="1"/>
  <c r="N458" i="7"/>
  <c r="O458" i="7" s="1"/>
  <c r="N662" i="7"/>
  <c r="O662" i="7" s="1"/>
  <c r="N530" i="7"/>
  <c r="O530" i="7" s="1"/>
  <c r="N518" i="7"/>
  <c r="O518" i="7" s="1"/>
  <c r="N674" i="7"/>
  <c r="O674" i="7" s="1"/>
  <c r="N398" i="7"/>
  <c r="O398" i="7" s="1"/>
  <c r="N206" i="7"/>
  <c r="O206" i="7" s="1"/>
  <c r="N14" i="7"/>
  <c r="O14" i="7" s="1"/>
  <c r="N585" i="7"/>
  <c r="O585" i="7" s="1"/>
  <c r="N393" i="7"/>
  <c r="O393" i="7" s="1"/>
  <c r="N645" i="7"/>
  <c r="O645" i="7" s="1"/>
  <c r="N129" i="7"/>
  <c r="O129" i="7" s="1"/>
  <c r="N153" i="7"/>
  <c r="O153" i="7" s="1"/>
  <c r="N357" i="7"/>
  <c r="O357" i="7" s="1"/>
  <c r="N165" i="7"/>
  <c r="O165" i="7" s="1"/>
  <c r="N679" i="7"/>
  <c r="O679" i="7" s="1"/>
  <c r="N667" i="7"/>
  <c r="O667" i="7" s="1"/>
  <c r="N439" i="7"/>
  <c r="O439" i="7" s="1"/>
  <c r="N247" i="7"/>
  <c r="O247" i="7" s="1"/>
  <c r="N55" i="7"/>
  <c r="O55" i="7" s="1"/>
  <c r="N331" i="7"/>
  <c r="O331" i="7" s="1"/>
  <c r="N139" i="7"/>
  <c r="O139" i="7" s="1"/>
  <c r="N209" i="7"/>
  <c r="O209" i="7" s="1"/>
  <c r="N665" i="7"/>
  <c r="O665" i="7" s="1"/>
  <c r="N329" i="7"/>
  <c r="O329" i="7" s="1"/>
  <c r="N629" i="7"/>
  <c r="O629" i="7" s="1"/>
  <c r="N65" i="7"/>
  <c r="O65" i="7" s="1"/>
  <c r="N437" i="7"/>
  <c r="O437" i="7" s="1"/>
  <c r="N245" i="7"/>
  <c r="O245" i="7" s="1"/>
  <c r="N53" i="7"/>
  <c r="O53" i="7" s="1"/>
  <c r="N553" i="7"/>
  <c r="O553" i="7" s="1"/>
  <c r="N457" i="7"/>
  <c r="O457" i="7" s="1"/>
  <c r="N661" i="7"/>
  <c r="O661" i="7" s="1"/>
  <c r="N505" i="7"/>
  <c r="O505" i="7" s="1"/>
  <c r="N121" i="7"/>
  <c r="O121" i="7" s="1"/>
  <c r="N373" i="7"/>
  <c r="O373" i="7" s="1"/>
  <c r="N181" i="7"/>
  <c r="O181" i="7" s="1"/>
  <c r="N459" i="7"/>
  <c r="O459" i="7" s="1"/>
  <c r="N567" i="7"/>
  <c r="O567" i="7" s="1"/>
  <c r="N723" i="7"/>
  <c r="O723" i="7" s="1"/>
  <c r="N447" i="7"/>
  <c r="O447" i="7" s="1"/>
  <c r="N255" i="7"/>
  <c r="O255" i="7" s="1"/>
  <c r="N63" i="7"/>
  <c r="O63" i="7" s="1"/>
  <c r="N315" i="7"/>
  <c r="O315" i="7" s="1"/>
  <c r="N123" i="7"/>
  <c r="O123" i="7" s="1"/>
  <c r="N695" i="7"/>
  <c r="O695" i="7" s="1"/>
  <c r="N539" i="7"/>
  <c r="O539" i="7" s="1"/>
  <c r="N611" i="7"/>
  <c r="O611" i="7" s="1"/>
  <c r="N407" i="7"/>
  <c r="O407" i="7" s="1"/>
  <c r="N215" i="7"/>
  <c r="O215" i="7" s="1"/>
  <c r="N23" i="7"/>
  <c r="O23" i="7" s="1"/>
  <c r="N275" i="7"/>
  <c r="O275" i="7" s="1"/>
  <c r="N83" i="7"/>
  <c r="O83" i="7" s="1"/>
  <c r="N274" i="7"/>
  <c r="O274" i="7" s="1"/>
  <c r="N670" i="7"/>
  <c r="O670" i="7" s="1"/>
  <c r="N226" i="7"/>
  <c r="O226" i="7" s="1"/>
  <c r="N346" i="7"/>
  <c r="O346" i="7" s="1"/>
  <c r="N634" i="7"/>
  <c r="O634" i="7" s="1"/>
  <c r="N430" i="7"/>
  <c r="O430" i="7" s="1"/>
  <c r="N238" i="7"/>
  <c r="O238" i="7" s="1"/>
  <c r="N46" i="7"/>
  <c r="O46" i="7" s="1"/>
  <c r="N728" i="7"/>
  <c r="O728" i="7" s="1"/>
  <c r="N572" i="7"/>
  <c r="O572" i="7" s="1"/>
  <c r="N392" i="7"/>
  <c r="O392" i="7" s="1"/>
  <c r="N200" i="7"/>
  <c r="O200" i="7" s="1"/>
  <c r="N8" i="7"/>
  <c r="O8" i="7" s="1"/>
  <c r="N356" i="7"/>
  <c r="O356" i="7" s="1"/>
  <c r="N164" i="7"/>
  <c r="O164" i="7" s="1"/>
  <c r="N696" i="7"/>
  <c r="O696" i="7" s="1"/>
  <c r="N588" i="7"/>
  <c r="O588" i="7" s="1"/>
  <c r="N384" i="7"/>
  <c r="O384" i="7" s="1"/>
  <c r="N192" i="7"/>
  <c r="O192" i="7" s="1"/>
  <c r="N540" i="7"/>
  <c r="O540" i="7" s="1"/>
  <c r="N348" i="7"/>
  <c r="O348" i="7" s="1"/>
  <c r="N156" i="7"/>
  <c r="O156" i="7" s="1"/>
  <c r="N616" i="7"/>
  <c r="O616" i="7" s="1"/>
  <c r="N724" i="7"/>
  <c r="O724" i="7" s="1"/>
  <c r="N520" i="7"/>
  <c r="O520" i="7" s="1"/>
  <c r="N328" i="7"/>
  <c r="O328" i="7" s="1"/>
  <c r="N136" i="7"/>
  <c r="O136" i="7" s="1"/>
  <c r="N484" i="7"/>
  <c r="O484" i="7" s="1"/>
  <c r="N292" i="7"/>
  <c r="O292" i="7" s="1"/>
  <c r="N100" i="7"/>
  <c r="O100" i="7" s="1"/>
  <c r="N210" i="7"/>
  <c r="O210" i="7" s="1"/>
  <c r="N510" i="7"/>
  <c r="O510" i="7" s="1"/>
  <c r="N678" i="7"/>
  <c r="O678" i="7" s="1"/>
  <c r="N258" i="7"/>
  <c r="O258" i="7" s="1"/>
  <c r="N690" i="7"/>
  <c r="O690" i="7" s="1"/>
  <c r="N414" i="7"/>
  <c r="O414" i="7" s="1"/>
  <c r="N222" i="7"/>
  <c r="O222" i="7" s="1"/>
  <c r="N30" i="7"/>
  <c r="O30" i="7" s="1"/>
  <c r="N362" i="7"/>
  <c r="O362" i="7" s="1"/>
  <c r="N638" i="7"/>
  <c r="O638" i="7" s="1"/>
  <c r="N506" i="7"/>
  <c r="O506" i="7" s="1"/>
  <c r="N410" i="7"/>
  <c r="O410" i="7" s="1"/>
  <c r="N650" i="7"/>
  <c r="O650" i="7" s="1"/>
  <c r="N374" i="7"/>
  <c r="O374" i="7" s="1"/>
  <c r="N182" i="7"/>
  <c r="O182" i="7" s="1"/>
  <c r="N513" i="7"/>
  <c r="O513" i="7" s="1"/>
  <c r="N297" i="7"/>
  <c r="O297" i="7" s="1"/>
  <c r="N621" i="7"/>
  <c r="O621" i="7" s="1"/>
  <c r="N33" i="7"/>
  <c r="O33" i="7" s="1"/>
  <c r="N57" i="7"/>
  <c r="O57" i="7" s="1"/>
  <c r="N333" i="7"/>
  <c r="O333" i="7" s="1"/>
  <c r="N141" i="7"/>
  <c r="O141" i="7" s="1"/>
  <c r="N511" i="7"/>
  <c r="O511" i="7" s="1"/>
  <c r="N655" i="7"/>
  <c r="O655" i="7" s="1"/>
  <c r="N643" i="7"/>
  <c r="O643" i="7" s="1"/>
  <c r="N415" i="7"/>
  <c r="O415" i="7" s="1"/>
  <c r="N223" i="7"/>
  <c r="O223" i="7" s="1"/>
  <c r="N31" i="7"/>
  <c r="O31" i="7" s="1"/>
  <c r="N307" i="7"/>
  <c r="O307" i="7" s="1"/>
  <c r="N115" i="7"/>
  <c r="O115" i="7" s="1"/>
  <c r="N473" i="7"/>
  <c r="O473" i="7" s="1"/>
  <c r="N569" i="7"/>
  <c r="O569" i="7" s="1"/>
  <c r="N233" i="7"/>
  <c r="O233" i="7" s="1"/>
  <c r="N605" i="7"/>
  <c r="O605" i="7" s="1"/>
  <c r="N377" i="7"/>
  <c r="O377" i="7" s="1"/>
  <c r="N413" i="7"/>
  <c r="O413" i="7" s="1"/>
  <c r="N221" i="7"/>
  <c r="O221" i="7" s="1"/>
  <c r="N29" i="7"/>
  <c r="O29" i="7" s="1"/>
  <c r="N673" i="7"/>
  <c r="O673" i="7" s="1"/>
  <c r="N361" i="7"/>
  <c r="O361" i="7" s="1"/>
  <c r="N637" i="7"/>
  <c r="O637" i="7" s="1"/>
  <c r="N385" i="7"/>
  <c r="O385" i="7" s="1"/>
  <c r="N25" i="7"/>
  <c r="O25" i="7" s="1"/>
  <c r="N349" i="7"/>
  <c r="O349" i="7" s="1"/>
  <c r="N157" i="7"/>
  <c r="O157" i="7" s="1"/>
  <c r="N735" i="7"/>
  <c r="O735" i="7" s="1"/>
  <c r="N543" i="7"/>
  <c r="O543" i="7" s="1"/>
  <c r="N699" i="7"/>
  <c r="O699" i="7" s="1"/>
  <c r="N423" i="7"/>
  <c r="O423" i="7" s="1"/>
  <c r="N231" i="7"/>
  <c r="O231" i="7" s="1"/>
  <c r="N39" i="7"/>
  <c r="O39" i="7" s="1"/>
  <c r="N291" i="7"/>
  <c r="O291" i="7" s="1"/>
  <c r="N99" i="7"/>
  <c r="O99" i="7" s="1"/>
  <c r="N671" i="7"/>
  <c r="O671" i="7" s="1"/>
  <c r="N491" i="7"/>
  <c r="O491" i="7" s="1"/>
  <c r="N587" i="7"/>
  <c r="O587" i="7" s="1"/>
  <c r="N383" i="7"/>
  <c r="O383" i="7" s="1"/>
  <c r="N191" i="7"/>
  <c r="O191" i="7" s="1"/>
  <c r="N443" i="7"/>
  <c r="O443" i="7" s="1"/>
  <c r="N251" i="7"/>
  <c r="O251" i="7" s="1"/>
  <c r="N59" i="7"/>
  <c r="O59" i="7" s="1"/>
  <c r="N4" i="1"/>
  <c r="N28" i="1"/>
  <c r="N52" i="1"/>
  <c r="N76" i="1"/>
  <c r="N100" i="1"/>
  <c r="N124" i="1"/>
  <c r="N148" i="1"/>
  <c r="N172" i="1"/>
  <c r="N196" i="1"/>
  <c r="O196" i="1" s="1"/>
  <c r="P196" i="1" s="1"/>
  <c r="N220" i="1"/>
  <c r="N244" i="1"/>
  <c r="N268" i="1"/>
  <c r="N16" i="1"/>
  <c r="N40" i="1"/>
  <c r="N64" i="1"/>
  <c r="N88" i="1"/>
  <c r="N112" i="1"/>
  <c r="O112" i="1" s="1"/>
  <c r="P112" i="1" s="1"/>
  <c r="N136" i="1"/>
  <c r="N160" i="1"/>
  <c r="N184" i="1"/>
  <c r="N208" i="1"/>
  <c r="N232" i="1"/>
  <c r="N256" i="1"/>
  <c r="N280" i="1"/>
  <c r="N304" i="1"/>
  <c r="O304" i="1" s="1"/>
  <c r="P304" i="1" s="1"/>
  <c r="N328" i="1"/>
  <c r="N352" i="1"/>
  <c r="N376" i="1"/>
  <c r="N400" i="1"/>
  <c r="N424" i="1"/>
  <c r="N448" i="1"/>
  <c r="N472" i="1"/>
  <c r="N496" i="1"/>
  <c r="O496" i="1" s="1"/>
  <c r="P496" i="1" s="1"/>
  <c r="N520" i="1"/>
  <c r="N544" i="1"/>
  <c r="N568" i="1"/>
  <c r="N592" i="1"/>
  <c r="N616" i="1"/>
  <c r="N640" i="1"/>
  <c r="N664" i="1"/>
  <c r="N688" i="1"/>
  <c r="O688" i="1" s="1"/>
  <c r="P688" i="1" s="1"/>
  <c r="N712" i="1"/>
  <c r="N736" i="1"/>
  <c r="N364" i="1"/>
  <c r="N460" i="1"/>
  <c r="N556" i="1"/>
  <c r="N652" i="1"/>
  <c r="N676" i="1"/>
  <c r="N508" i="1"/>
  <c r="O508" i="1" s="1"/>
  <c r="P508" i="1" s="1"/>
  <c r="N340" i="1"/>
  <c r="N436" i="1"/>
  <c r="N532" i="1"/>
  <c r="N628" i="1"/>
  <c r="N700" i="1"/>
  <c r="N604" i="1"/>
  <c r="N316" i="1"/>
  <c r="N412" i="1"/>
  <c r="O412" i="1" s="1"/>
  <c r="P412" i="1" s="1"/>
  <c r="N724" i="1"/>
  <c r="N292" i="1"/>
  <c r="N388" i="1"/>
  <c r="N484" i="1"/>
  <c r="N580" i="1"/>
  <c r="N394" i="7"/>
  <c r="O394" i="7" s="1"/>
  <c r="N646" i="7"/>
  <c r="O646" i="7" s="1"/>
  <c r="N130" i="7"/>
  <c r="O130" i="7" s="1"/>
  <c r="N250" i="7"/>
  <c r="O250" i="7" s="1"/>
  <c r="N610" i="7"/>
  <c r="O610" i="7" s="1"/>
  <c r="N406" i="7"/>
  <c r="O406" i="7" s="1"/>
  <c r="N214" i="7"/>
  <c r="O214" i="7" s="1"/>
  <c r="N22" i="7"/>
  <c r="O22" i="7" s="1"/>
  <c r="N632" i="7"/>
  <c r="O632" i="7" s="1"/>
  <c r="N548" i="7"/>
  <c r="O548" i="7" s="1"/>
  <c r="N368" i="7"/>
  <c r="O368" i="7" s="1"/>
  <c r="N176" i="7"/>
  <c r="O176" i="7" s="1"/>
  <c r="N524" i="7"/>
  <c r="O524" i="7" s="1"/>
  <c r="N332" i="7"/>
  <c r="O332" i="7" s="1"/>
  <c r="N140" i="7"/>
  <c r="O140" i="7" s="1"/>
  <c r="N600" i="7"/>
  <c r="O600" i="7" s="1"/>
  <c r="N564" i="7"/>
  <c r="O564" i="7" s="1"/>
  <c r="N360" i="7"/>
  <c r="O360" i="7" s="1"/>
  <c r="N168" i="7"/>
  <c r="O168" i="7" s="1"/>
  <c r="N516" i="7"/>
  <c r="O516" i="7" s="1"/>
  <c r="N324" i="7"/>
  <c r="O324" i="7" s="1"/>
  <c r="N132" i="7"/>
  <c r="O132" i="7" s="1"/>
  <c r="N688" i="7"/>
  <c r="O688" i="7" s="1"/>
  <c r="N700" i="7"/>
  <c r="O700" i="7" s="1"/>
  <c r="N496" i="7"/>
  <c r="O496" i="7" s="1"/>
  <c r="N304" i="7"/>
  <c r="O304" i="7" s="1"/>
  <c r="N112" i="7"/>
  <c r="O112" i="7" s="1"/>
  <c r="N460" i="7"/>
  <c r="O460" i="7" s="1"/>
  <c r="N268" i="7"/>
  <c r="O268" i="7" s="1"/>
  <c r="N76" i="7"/>
  <c r="O76" i="7" s="1"/>
  <c r="N306" i="7"/>
  <c r="O306" i="7" s="1"/>
  <c r="N426" i="7"/>
  <c r="O426" i="7" s="1"/>
  <c r="N654" i="7"/>
  <c r="O654" i="7" s="1"/>
  <c r="N162" i="7"/>
  <c r="O162" i="7" s="1"/>
  <c r="N666" i="7"/>
  <c r="O666" i="7" s="1"/>
  <c r="N390" i="7"/>
  <c r="O390" i="7" s="1"/>
  <c r="N198" i="7"/>
  <c r="O198" i="7" s="1"/>
  <c r="N6" i="7"/>
  <c r="O6" i="7" s="1"/>
  <c r="N266" i="7"/>
  <c r="O266" i="7" s="1"/>
  <c r="N614" i="7"/>
  <c r="O614" i="7" s="1"/>
  <c r="N494" i="7"/>
  <c r="O494" i="7" s="1"/>
  <c r="N314" i="7"/>
  <c r="O314" i="7" s="1"/>
  <c r="N626" i="7"/>
  <c r="O626" i="7" s="1"/>
  <c r="N350" i="7"/>
  <c r="O350" i="7" s="1"/>
  <c r="N158" i="7"/>
  <c r="O158" i="7" s="1"/>
  <c r="N561" i="7"/>
  <c r="O561" i="7" s="1"/>
  <c r="N705" i="7"/>
  <c r="O705" i="7" s="1"/>
  <c r="N201" i="7"/>
  <c r="O201" i="7" s="1"/>
  <c r="N597" i="7"/>
  <c r="O597" i="7" s="1"/>
  <c r="N465" i="7"/>
  <c r="O465" i="7" s="1"/>
  <c r="N501" i="7"/>
  <c r="O501" i="7" s="1"/>
  <c r="N309" i="7"/>
  <c r="O309" i="7" s="1"/>
  <c r="N117" i="7"/>
  <c r="O117" i="7" s="1"/>
  <c r="N523" i="7"/>
  <c r="O523" i="7" s="1"/>
  <c r="N631" i="7"/>
  <c r="O631" i="7" s="1"/>
  <c r="N619" i="7"/>
  <c r="O619" i="7" s="1"/>
  <c r="N391" i="7"/>
  <c r="O391" i="7" s="1"/>
  <c r="N199" i="7"/>
  <c r="O199" i="7" s="1"/>
  <c r="N7" i="7"/>
  <c r="O7" i="7" s="1"/>
  <c r="N283" i="7"/>
  <c r="O283" i="7" s="1"/>
  <c r="N91" i="7"/>
  <c r="O91" i="7" s="1"/>
  <c r="N113" i="7"/>
  <c r="O113" i="7" s="1"/>
  <c r="N401" i="7"/>
  <c r="O401" i="7" s="1"/>
  <c r="N137" i="7"/>
  <c r="O137" i="7" s="1"/>
  <c r="N581" i="7"/>
  <c r="O581" i="7" s="1"/>
  <c r="N281" i="7"/>
  <c r="O281" i="7" s="1"/>
  <c r="N389" i="7"/>
  <c r="O389" i="7" s="1"/>
  <c r="N197" i="7"/>
  <c r="O197" i="7" s="1"/>
  <c r="N5" i="7"/>
  <c r="O5" i="7" s="1"/>
  <c r="N577" i="7"/>
  <c r="O577" i="7" s="1"/>
  <c r="N265" i="7"/>
  <c r="O265" i="7" s="1"/>
  <c r="N613" i="7"/>
  <c r="O613" i="7" s="1"/>
  <c r="N289" i="7"/>
  <c r="O289" i="7" s="1"/>
  <c r="N517" i="7"/>
  <c r="O517" i="7" s="1"/>
  <c r="N325" i="7"/>
  <c r="O325" i="7" s="1"/>
  <c r="N133" i="7"/>
  <c r="O133" i="7" s="1"/>
  <c r="N711" i="7"/>
  <c r="O711" i="7" s="1"/>
  <c r="N483" i="7"/>
  <c r="O483" i="7" s="1"/>
  <c r="N675" i="7"/>
  <c r="O675" i="7" s="1"/>
  <c r="N399" i="7"/>
  <c r="O399" i="7" s="1"/>
  <c r="N207" i="7"/>
  <c r="O207" i="7" s="1"/>
  <c r="N15" i="7"/>
  <c r="O15" i="7" s="1"/>
  <c r="N267" i="7"/>
  <c r="O267" i="7" s="1"/>
  <c r="N75" i="7"/>
  <c r="O75" i="7" s="1"/>
  <c r="N647" i="7"/>
  <c r="O647" i="7" s="1"/>
  <c r="N479" i="7"/>
  <c r="O479" i="7" s="1"/>
  <c r="N563" i="7"/>
  <c r="O563" i="7" s="1"/>
  <c r="N359" i="7"/>
  <c r="O359" i="7" s="1"/>
  <c r="N167" i="7"/>
  <c r="O167" i="7" s="1"/>
  <c r="N419" i="7"/>
  <c r="O419" i="7" s="1"/>
  <c r="N227" i="7"/>
  <c r="O227" i="7" s="1"/>
  <c r="N35" i="7"/>
  <c r="O35" i="7" s="1"/>
  <c r="N298" i="7"/>
  <c r="O298" i="7" s="1"/>
  <c r="N622" i="7"/>
  <c r="O622" i="7" s="1"/>
  <c r="N34" i="7"/>
  <c r="O34" i="7" s="1"/>
  <c r="N154" i="7"/>
  <c r="O154" i="7" s="1"/>
  <c r="N586" i="7"/>
  <c r="O586" i="7" s="1"/>
  <c r="N382" i="7"/>
  <c r="O382" i="7" s="1"/>
  <c r="N190" i="7"/>
  <c r="O190" i="7" s="1"/>
  <c r="N584" i="7"/>
  <c r="O584" i="7" s="1"/>
  <c r="N716" i="7"/>
  <c r="O716" i="7" s="1"/>
  <c r="N536" i="7"/>
  <c r="O536" i="7" s="1"/>
  <c r="N344" i="7"/>
  <c r="O344" i="7" s="1"/>
  <c r="N152" i="7"/>
  <c r="O152" i="7" s="1"/>
  <c r="N500" i="7"/>
  <c r="O500" i="7" s="1"/>
  <c r="N308" i="7"/>
  <c r="O308" i="7" s="1"/>
  <c r="N116" i="7"/>
  <c r="O116" i="7" s="1"/>
  <c r="N552" i="7"/>
  <c r="O552" i="7" s="1"/>
  <c r="N732" i="7"/>
  <c r="O732" i="7" s="1"/>
  <c r="N528" i="7"/>
  <c r="O528" i="7" s="1"/>
  <c r="N336" i="7"/>
  <c r="O336" i="7" s="1"/>
  <c r="N144" i="7"/>
  <c r="O144" i="7" s="1"/>
  <c r="N492" i="7"/>
  <c r="O492" i="7" s="1"/>
  <c r="N300" i="7"/>
  <c r="O300" i="7" s="1"/>
  <c r="N108" i="7"/>
  <c r="O108" i="7" s="1"/>
  <c r="N592" i="7"/>
  <c r="O592" i="7" s="1"/>
  <c r="N676" i="7"/>
  <c r="O676" i="7" s="1"/>
  <c r="N472" i="7"/>
  <c r="O472" i="7" s="1"/>
  <c r="N280" i="7"/>
  <c r="O280" i="7" s="1"/>
  <c r="N88" i="7"/>
  <c r="O88" i="7" s="1"/>
  <c r="N436" i="7"/>
  <c r="O436" i="7" s="1"/>
  <c r="N244" i="7"/>
  <c r="O244" i="7" s="1"/>
  <c r="N52" i="7"/>
  <c r="O52" i="7" s="1"/>
  <c r="N498" i="7"/>
  <c r="O498" i="7" s="1"/>
  <c r="N330" i="7"/>
  <c r="O330" i="7" s="1"/>
  <c r="N630" i="7"/>
  <c r="O630" i="7" s="1"/>
  <c r="N66" i="7"/>
  <c r="O66" i="7" s="1"/>
  <c r="N642" i="7"/>
  <c r="O642" i="7" s="1"/>
  <c r="N366" i="7"/>
  <c r="O366" i="7" s="1"/>
  <c r="N174" i="7"/>
  <c r="O174" i="7" s="1"/>
  <c r="N242" i="7"/>
  <c r="O242" i="7" s="1"/>
  <c r="N170" i="7"/>
  <c r="O170" i="7" s="1"/>
  <c r="N590" i="7"/>
  <c r="O590" i="7" s="1"/>
  <c r="N386" i="7"/>
  <c r="O386" i="7" s="1"/>
  <c r="N218" i="7"/>
  <c r="O218" i="7" s="1"/>
  <c r="N602" i="7"/>
  <c r="O602" i="7" s="1"/>
  <c r="N326" i="7"/>
  <c r="O326" i="7" s="1"/>
  <c r="N134" i="7"/>
  <c r="O134" i="7" s="1"/>
  <c r="N657" i="7"/>
  <c r="O657" i="7" s="1"/>
  <c r="N609" i="7"/>
  <c r="O609" i="7" s="1"/>
  <c r="N105" i="7"/>
  <c r="O105" i="7" s="1"/>
  <c r="N573" i="7"/>
  <c r="O573" i="7" s="1"/>
  <c r="N537" i="7"/>
  <c r="O537" i="7" s="1"/>
  <c r="N477" i="7"/>
  <c r="O477" i="7" s="1"/>
  <c r="N285" i="7"/>
  <c r="O285" i="7" s="1"/>
  <c r="N93" i="7"/>
  <c r="O93" i="7" s="1"/>
  <c r="N499" i="7"/>
  <c r="O499" i="7" s="1"/>
  <c r="N607" i="7"/>
  <c r="O607" i="7" s="1"/>
  <c r="N595" i="7"/>
  <c r="O595" i="7" s="1"/>
  <c r="N367" i="7"/>
  <c r="O367" i="7" s="1"/>
  <c r="N175" i="7"/>
  <c r="O175" i="7" s="1"/>
  <c r="N451" i="7"/>
  <c r="O451" i="7" s="1"/>
  <c r="N259" i="7"/>
  <c r="O259" i="7" s="1"/>
  <c r="N67" i="7"/>
  <c r="O67" i="7" s="1"/>
  <c r="N713" i="7"/>
  <c r="O713" i="7" s="1"/>
  <c r="N17" i="7"/>
  <c r="O17" i="7" s="1"/>
  <c r="N41" i="7"/>
  <c r="O41" i="7" s="1"/>
  <c r="N557" i="7"/>
  <c r="O557" i="7" s="1"/>
  <c r="N185" i="7"/>
  <c r="O185" i="7" s="1"/>
  <c r="N365" i="7"/>
  <c r="O365" i="7" s="1"/>
  <c r="N173" i="7"/>
  <c r="O173" i="7" s="1"/>
  <c r="N337" i="7"/>
  <c r="O337" i="7" s="1"/>
  <c r="N433" i="7"/>
  <c r="O433" i="7" s="1"/>
  <c r="N169" i="7"/>
  <c r="O169" i="7" s="1"/>
  <c r="N589" i="7"/>
  <c r="O589" i="7" s="1"/>
  <c r="N193" i="7"/>
  <c r="O193" i="7" s="1"/>
  <c r="N493" i="7"/>
  <c r="O493" i="7" s="1"/>
  <c r="N301" i="7"/>
  <c r="O301" i="7" s="1"/>
  <c r="N109" i="7"/>
  <c r="O109" i="7" s="1"/>
  <c r="N687" i="7"/>
  <c r="O687" i="7" s="1"/>
  <c r="N471" i="7"/>
  <c r="O471" i="7" s="1"/>
  <c r="N651" i="7"/>
  <c r="O651" i="7" s="1"/>
  <c r="N375" i="7"/>
  <c r="O375" i="7" s="1"/>
  <c r="N183" i="7"/>
  <c r="O183" i="7" s="1"/>
  <c r="N435" i="7"/>
  <c r="O435" i="7" s="1"/>
  <c r="N243" i="7"/>
  <c r="O243" i="7" s="1"/>
  <c r="N51" i="7"/>
  <c r="O51" i="7" s="1"/>
  <c r="N623" i="7"/>
  <c r="O623" i="7" s="1"/>
  <c r="N731" i="7"/>
  <c r="O731" i="7" s="1"/>
  <c r="N527" i="7"/>
  <c r="O527" i="7" s="1"/>
  <c r="N335" i="7"/>
  <c r="O335" i="7" s="1"/>
  <c r="N143" i="7"/>
  <c r="O143" i="7" s="1"/>
  <c r="N395" i="7"/>
  <c r="O395" i="7" s="1"/>
  <c r="N203" i="7"/>
  <c r="O203" i="7" s="1"/>
  <c r="N11" i="7"/>
  <c r="O11" i="7" s="1"/>
  <c r="O316" i="1" l="1"/>
  <c r="P316" i="1" s="1"/>
  <c r="O676" i="1"/>
  <c r="P676" i="1" s="1"/>
  <c r="O664" i="1"/>
  <c r="P664" i="1" s="1"/>
  <c r="O472" i="1"/>
  <c r="P472" i="1" s="1"/>
  <c r="O280" i="1"/>
  <c r="P280" i="1" s="1"/>
  <c r="O88" i="1"/>
  <c r="P88" i="1" s="1"/>
  <c r="O172" i="1"/>
  <c r="P172" i="1" s="1"/>
  <c r="O604" i="1"/>
  <c r="P604" i="1" s="1"/>
  <c r="O652" i="1"/>
  <c r="P652" i="1" s="1"/>
  <c r="O640" i="1"/>
  <c r="P640" i="1" s="1"/>
  <c r="O448" i="1"/>
  <c r="P448" i="1" s="1"/>
  <c r="O256" i="1"/>
  <c r="P256" i="1" s="1"/>
  <c r="O64" i="1"/>
  <c r="P64" i="1" s="1"/>
  <c r="O148" i="1"/>
  <c r="P148" i="1" s="1"/>
  <c r="O700" i="1"/>
  <c r="P700" i="1" s="1"/>
  <c r="O124" i="1"/>
  <c r="P124" i="1" s="1"/>
  <c r="O424" i="1"/>
  <c r="P424" i="1" s="1"/>
  <c r="O592" i="1"/>
  <c r="P592" i="1" s="1"/>
  <c r="O100" i="1"/>
  <c r="P100" i="1" s="1"/>
  <c r="O616" i="1"/>
  <c r="P616" i="1" s="1"/>
  <c r="O460" i="1"/>
  <c r="P460" i="1" s="1"/>
  <c r="O16" i="1"/>
  <c r="P16" i="1" s="1"/>
  <c r="O388" i="1"/>
  <c r="P388" i="1" s="1"/>
  <c r="O532" i="1"/>
  <c r="P532" i="1" s="1"/>
  <c r="O364" i="1"/>
  <c r="P364" i="1" s="1"/>
  <c r="O568" i="1"/>
  <c r="P568" i="1" s="1"/>
  <c r="O376" i="1"/>
  <c r="P376" i="1" s="1"/>
  <c r="O184" i="1"/>
  <c r="P184" i="1" s="1"/>
  <c r="O268" i="1"/>
  <c r="P268" i="1" s="1"/>
  <c r="O76" i="1"/>
  <c r="P76" i="1" s="1"/>
  <c r="O580" i="1"/>
  <c r="P580" i="1" s="1"/>
  <c r="O232" i="1"/>
  <c r="P232" i="1" s="1"/>
  <c r="O484" i="1"/>
  <c r="P484" i="1" s="1"/>
  <c r="O400" i="1"/>
  <c r="P400" i="1" s="1"/>
  <c r="O292" i="1"/>
  <c r="P292" i="1" s="1"/>
  <c r="O436" i="1"/>
  <c r="P436" i="1" s="1"/>
  <c r="O736" i="1"/>
  <c r="P736" i="1" s="1"/>
  <c r="O544" i="1"/>
  <c r="P544" i="1" s="1"/>
  <c r="O352" i="1"/>
  <c r="P352" i="1" s="1"/>
  <c r="O160" i="1"/>
  <c r="P160" i="1" s="1"/>
  <c r="O244" i="1"/>
  <c r="P244" i="1" s="1"/>
  <c r="O556" i="1"/>
  <c r="P556" i="1" s="1"/>
  <c r="O40" i="1"/>
  <c r="P40" i="1" s="1"/>
  <c r="O628" i="1"/>
  <c r="P628" i="1" s="1"/>
  <c r="O208" i="1"/>
  <c r="P208" i="1" s="1"/>
  <c r="O724" i="1"/>
  <c r="P724" i="1" s="1"/>
  <c r="O340" i="1"/>
  <c r="P340" i="1" s="1"/>
  <c r="O712" i="1"/>
  <c r="P712" i="1" s="1"/>
  <c r="O520" i="1"/>
  <c r="P520" i="1" s="1"/>
  <c r="O328" i="1"/>
  <c r="P328" i="1" s="1"/>
  <c r="O136" i="1"/>
  <c r="P136" i="1" s="1"/>
  <c r="O82" i="1"/>
  <c r="P82" i="1" s="1"/>
  <c r="O622" i="1"/>
  <c r="P622" i="1" s="1"/>
  <c r="O430" i="1"/>
  <c r="P430" i="1" s="1"/>
  <c r="O106" i="1"/>
  <c r="P106" i="1" s="1"/>
  <c r="O634" i="1"/>
  <c r="P634" i="1" s="1"/>
  <c r="O442" i="1"/>
  <c r="P442" i="1" s="1"/>
  <c r="O154" i="1"/>
  <c r="P154" i="1" s="1"/>
  <c r="O118" i="1"/>
  <c r="P118" i="1" s="1"/>
  <c r="O711" i="1"/>
  <c r="P711" i="1" s="1"/>
  <c r="O567" i="1"/>
  <c r="P567" i="1" s="1"/>
  <c r="O399" i="1"/>
  <c r="P399" i="1" s="1"/>
  <c r="O555" i="1"/>
  <c r="P555" i="1" s="1"/>
  <c r="O274" i="1"/>
  <c r="P274" i="1" s="1"/>
  <c r="O718" i="1"/>
  <c r="P718" i="1" s="1"/>
  <c r="O526" i="1"/>
  <c r="P526" i="1" s="1"/>
  <c r="O334" i="1"/>
  <c r="P334" i="1" s="1"/>
  <c r="O34" i="1"/>
  <c r="P34" i="1" s="1"/>
  <c r="O538" i="1"/>
  <c r="P538" i="1" s="1"/>
  <c r="O346" i="1"/>
  <c r="P346" i="1" s="1"/>
  <c r="O214" i="1"/>
  <c r="P214" i="1" s="1"/>
  <c r="O22" i="1"/>
  <c r="P22" i="1" s="1"/>
  <c r="O639" i="1"/>
  <c r="P639" i="1" s="1"/>
  <c r="O723" i="1"/>
  <c r="P723" i="1" s="1"/>
  <c r="O651" i="1"/>
  <c r="P651" i="1" s="1"/>
  <c r="O459" i="1"/>
  <c r="P459" i="1" s="1"/>
  <c r="O255" i="1"/>
  <c r="P255" i="1" s="1"/>
  <c r="O87" i="1"/>
  <c r="P87" i="1" s="1"/>
  <c r="O147" i="1"/>
  <c r="P147" i="1" s="1"/>
  <c r="O715" i="1"/>
  <c r="P715" i="1" s="1"/>
  <c r="O703" i="1"/>
  <c r="P703" i="1" s="1"/>
  <c r="O463" i="1"/>
  <c r="P463" i="1" s="1"/>
  <c r="O499" i="1"/>
  <c r="P499" i="1" s="1"/>
  <c r="O307" i="1"/>
  <c r="P307" i="1" s="1"/>
  <c r="O127" i="1"/>
  <c r="P127" i="1" s="1"/>
  <c r="O211" i="1"/>
  <c r="P211" i="1" s="1"/>
  <c r="O19" i="1"/>
  <c r="P19" i="1" s="1"/>
  <c r="O201" i="1"/>
  <c r="P201" i="1" s="1"/>
  <c r="O645" i="1"/>
  <c r="P645" i="1" s="1"/>
  <c r="O453" i="1"/>
  <c r="P453" i="1" s="1"/>
  <c r="O273" i="1"/>
  <c r="P273" i="1" s="1"/>
  <c r="O609" i="1"/>
  <c r="P609" i="1" s="1"/>
  <c r="O417" i="1"/>
  <c r="P417" i="1" s="1"/>
  <c r="O57" i="1"/>
  <c r="P57" i="1" s="1"/>
  <c r="O93" i="1"/>
  <c r="P93" i="1" s="1"/>
  <c r="O455" i="1"/>
  <c r="P455" i="1" s="1"/>
  <c r="O683" i="1"/>
  <c r="P683" i="1" s="1"/>
  <c r="O719" i="1"/>
  <c r="P719" i="1" s="1"/>
  <c r="O635" i="1"/>
  <c r="P635" i="1" s="1"/>
  <c r="O443" i="1"/>
  <c r="P443" i="1" s="1"/>
  <c r="O215" i="1"/>
  <c r="P215" i="1" s="1"/>
  <c r="O23" i="1"/>
  <c r="P23" i="1" s="1"/>
  <c r="O83" i="1"/>
  <c r="P83" i="1" s="1"/>
  <c r="O452" i="1"/>
  <c r="P452" i="1" s="1"/>
  <c r="O380" i="1"/>
  <c r="P380" i="1" s="1"/>
  <c r="O728" i="1"/>
  <c r="P728" i="1" s="1"/>
  <c r="O536" i="1"/>
  <c r="P536" i="1" s="1"/>
  <c r="O344" i="1"/>
  <c r="P344" i="1" s="1"/>
  <c r="O128" i="1"/>
  <c r="P128" i="1" s="1"/>
  <c r="O212" i="1"/>
  <c r="P212" i="1" s="1"/>
  <c r="O20" i="1"/>
  <c r="P20" i="1" s="1"/>
  <c r="O654" i="1"/>
  <c r="P654" i="1" s="1"/>
  <c r="O462" i="1"/>
  <c r="P462" i="1" s="1"/>
  <c r="O234" i="1"/>
  <c r="P234" i="1" s="1"/>
  <c r="O642" i="1"/>
  <c r="P642" i="1" s="1"/>
  <c r="O450" i="1"/>
  <c r="P450" i="1" s="1"/>
  <c r="O186" i="1"/>
  <c r="P186" i="1" s="1"/>
  <c r="O126" i="1"/>
  <c r="P126" i="1" s="1"/>
  <c r="O420" i="1"/>
  <c r="P420" i="1" s="1"/>
  <c r="O468" i="1"/>
  <c r="P468" i="1" s="1"/>
  <c r="O300" i="1"/>
  <c r="P300" i="1" s="1"/>
  <c r="O552" i="1"/>
  <c r="P552" i="1" s="1"/>
  <c r="O360" i="1"/>
  <c r="P360" i="1" s="1"/>
  <c r="O168" i="1"/>
  <c r="P168" i="1" s="1"/>
  <c r="O252" i="1"/>
  <c r="P252" i="1" s="1"/>
  <c r="O60" i="1"/>
  <c r="P60" i="1" s="1"/>
  <c r="O113" i="1"/>
  <c r="P113" i="1" s="1"/>
  <c r="O557" i="1"/>
  <c r="P557" i="1" s="1"/>
  <c r="O365" i="1"/>
  <c r="P365" i="1" s="1"/>
  <c r="O689" i="1"/>
  <c r="P689" i="1" s="1"/>
  <c r="O497" i="1"/>
  <c r="P497" i="1" s="1"/>
  <c r="O305" i="1"/>
  <c r="P305" i="1" s="1"/>
  <c r="O173" i="1"/>
  <c r="P173" i="1" s="1"/>
  <c r="O50" i="1"/>
  <c r="P50" i="1" s="1"/>
  <c r="O590" i="1"/>
  <c r="P590" i="1" s="1"/>
  <c r="O398" i="1"/>
  <c r="P398" i="1" s="1"/>
  <c r="O194" i="1"/>
  <c r="P194" i="1" s="1"/>
  <c r="O578" i="1"/>
  <c r="P578" i="1" s="1"/>
  <c r="O386" i="1"/>
  <c r="P386" i="1" s="1"/>
  <c r="O254" i="1"/>
  <c r="P254" i="1" s="1"/>
  <c r="O62" i="1"/>
  <c r="P62" i="1" s="1"/>
  <c r="O241" i="1"/>
  <c r="P241" i="1" s="1"/>
  <c r="O589" i="1"/>
  <c r="P589" i="1" s="1"/>
  <c r="O397" i="1"/>
  <c r="P397" i="1" s="1"/>
  <c r="O673" i="1"/>
  <c r="P673" i="1" s="1"/>
  <c r="O481" i="1"/>
  <c r="P481" i="1" s="1"/>
  <c r="O289" i="1"/>
  <c r="P289" i="1" s="1"/>
  <c r="O181" i="1"/>
  <c r="P181" i="1" s="1"/>
  <c r="O52" i="1"/>
  <c r="P52" i="1" s="1"/>
  <c r="O694" i="1"/>
  <c r="P694" i="1" s="1"/>
  <c r="O502" i="1"/>
  <c r="P502" i="1" s="1"/>
  <c r="O310" i="1"/>
  <c r="P310" i="1" s="1"/>
  <c r="O706" i="1"/>
  <c r="P706" i="1" s="1"/>
  <c r="O514" i="1"/>
  <c r="P514" i="1" s="1"/>
  <c r="O322" i="1"/>
  <c r="P322" i="1" s="1"/>
  <c r="O190" i="1"/>
  <c r="P190" i="1" s="1"/>
  <c r="O519" i="1"/>
  <c r="P519" i="1" s="1"/>
  <c r="O543" i="1"/>
  <c r="P543" i="1" s="1"/>
  <c r="O699" i="1"/>
  <c r="P699" i="1" s="1"/>
  <c r="O627" i="1"/>
  <c r="P627" i="1" s="1"/>
  <c r="O435" i="1"/>
  <c r="P435" i="1" s="1"/>
  <c r="O267" i="1"/>
  <c r="P267" i="1" s="1"/>
  <c r="O63" i="1"/>
  <c r="P63" i="1" s="1"/>
  <c r="O123" i="1"/>
  <c r="P123" i="1" s="1"/>
  <c r="O487" i="1"/>
  <c r="P487" i="1" s="1"/>
  <c r="O631" i="1"/>
  <c r="P631" i="1" s="1"/>
  <c r="O367" i="1"/>
  <c r="P367" i="1" s="1"/>
  <c r="O475" i="1"/>
  <c r="P475" i="1" s="1"/>
  <c r="O283" i="1"/>
  <c r="P283" i="1" s="1"/>
  <c r="O103" i="1"/>
  <c r="P103" i="1" s="1"/>
  <c r="O187" i="1"/>
  <c r="P187" i="1" s="1"/>
  <c r="O729" i="1"/>
  <c r="P729" i="1" s="1"/>
  <c r="O621" i="1"/>
  <c r="P621" i="1" s="1"/>
  <c r="O429" i="1"/>
  <c r="P429" i="1" s="1"/>
  <c r="O225" i="1"/>
  <c r="P225" i="1" s="1"/>
  <c r="O585" i="1"/>
  <c r="P585" i="1" s="1"/>
  <c r="O393" i="1"/>
  <c r="P393" i="1" s="1"/>
  <c r="O261" i="1"/>
  <c r="P261" i="1" s="1"/>
  <c r="O69" i="1"/>
  <c r="P69" i="1" s="1"/>
  <c r="O671" i="1"/>
  <c r="P671" i="1" s="1"/>
  <c r="O599" i="1"/>
  <c r="P599" i="1" s="1"/>
  <c r="O623" i="1"/>
  <c r="P623" i="1" s="1"/>
  <c r="O611" i="1"/>
  <c r="P611" i="1" s="1"/>
  <c r="O419" i="1"/>
  <c r="P419" i="1" s="1"/>
  <c r="O191" i="1"/>
  <c r="P191" i="1" s="1"/>
  <c r="O251" i="1"/>
  <c r="P251" i="1" s="1"/>
  <c r="O59" i="1"/>
  <c r="P59" i="1" s="1"/>
  <c r="O356" i="1"/>
  <c r="P356" i="1" s="1"/>
  <c r="O284" i="1"/>
  <c r="P284" i="1" s="1"/>
  <c r="O704" i="1"/>
  <c r="P704" i="1" s="1"/>
  <c r="O512" i="1"/>
  <c r="P512" i="1" s="1"/>
  <c r="O320" i="1"/>
  <c r="P320" i="1" s="1"/>
  <c r="O104" i="1"/>
  <c r="P104" i="1" s="1"/>
  <c r="O188" i="1"/>
  <c r="P188" i="1" s="1"/>
  <c r="O114" i="1"/>
  <c r="P114" i="1" s="1"/>
  <c r="O630" i="1"/>
  <c r="P630" i="1" s="1"/>
  <c r="O438" i="1"/>
  <c r="P438" i="1" s="1"/>
  <c r="O138" i="1"/>
  <c r="P138" i="1" s="1"/>
  <c r="O618" i="1"/>
  <c r="P618" i="1" s="1"/>
  <c r="O426" i="1"/>
  <c r="P426" i="1" s="1"/>
  <c r="O90" i="1"/>
  <c r="P90" i="1" s="1"/>
  <c r="O102" i="1"/>
  <c r="P102" i="1" s="1"/>
  <c r="O324" i="1"/>
  <c r="P324" i="1" s="1"/>
  <c r="O372" i="1"/>
  <c r="P372" i="1" s="1"/>
  <c r="O720" i="1"/>
  <c r="P720" i="1" s="1"/>
  <c r="O528" i="1"/>
  <c r="P528" i="1" s="1"/>
  <c r="O336" i="1"/>
  <c r="P336" i="1" s="1"/>
  <c r="O144" i="1"/>
  <c r="P144" i="1" s="1"/>
  <c r="O228" i="1"/>
  <c r="P228" i="1" s="1"/>
  <c r="O36" i="1"/>
  <c r="P36" i="1" s="1"/>
  <c r="O17" i="1"/>
  <c r="P17" i="1" s="1"/>
  <c r="O533" i="1"/>
  <c r="P533" i="1" s="1"/>
  <c r="O341" i="1"/>
  <c r="P341" i="1" s="1"/>
  <c r="O665" i="1"/>
  <c r="P665" i="1" s="1"/>
  <c r="O473" i="1"/>
  <c r="P473" i="1" s="1"/>
  <c r="O281" i="1"/>
  <c r="P281" i="1" s="1"/>
  <c r="O149" i="1"/>
  <c r="P149" i="1" s="1"/>
  <c r="O266" i="1"/>
  <c r="P266" i="1" s="1"/>
  <c r="O566" i="1"/>
  <c r="P566" i="1" s="1"/>
  <c r="O374" i="1"/>
  <c r="P374" i="1" s="1"/>
  <c r="O98" i="1"/>
  <c r="P98" i="1" s="1"/>
  <c r="O554" i="1"/>
  <c r="P554" i="1" s="1"/>
  <c r="O362" i="1"/>
  <c r="P362" i="1" s="1"/>
  <c r="O230" i="1"/>
  <c r="P230" i="1" s="1"/>
  <c r="O38" i="1"/>
  <c r="P38" i="1" s="1"/>
  <c r="O145" i="1"/>
  <c r="P145" i="1" s="1"/>
  <c r="O565" i="1"/>
  <c r="P565" i="1" s="1"/>
  <c r="O373" i="1"/>
  <c r="P373" i="1" s="1"/>
  <c r="O649" i="1"/>
  <c r="P649" i="1" s="1"/>
  <c r="O457" i="1"/>
  <c r="P457" i="1" s="1"/>
  <c r="O217" i="1"/>
  <c r="P217" i="1" s="1"/>
  <c r="O157" i="1"/>
  <c r="P157" i="1" s="1"/>
  <c r="O220" i="1"/>
  <c r="P220" i="1" s="1"/>
  <c r="O28" i="1"/>
  <c r="P28" i="1" s="1"/>
  <c r="O670" i="1"/>
  <c r="P670" i="1" s="1"/>
  <c r="O478" i="1"/>
  <c r="P478" i="1" s="1"/>
  <c r="O286" i="1"/>
  <c r="P286" i="1" s="1"/>
  <c r="O682" i="1"/>
  <c r="P682" i="1" s="1"/>
  <c r="O490" i="1"/>
  <c r="P490" i="1" s="1"/>
  <c r="O298" i="1"/>
  <c r="P298" i="1" s="1"/>
  <c r="O166" i="1"/>
  <c r="P166" i="1" s="1"/>
  <c r="O327" i="1"/>
  <c r="P327" i="1" s="1"/>
  <c r="O447" i="1"/>
  <c r="P447" i="1" s="1"/>
  <c r="O591" i="1"/>
  <c r="P591" i="1" s="1"/>
  <c r="O603" i="1"/>
  <c r="P603" i="1" s="1"/>
  <c r="O411" i="1"/>
  <c r="P411" i="1" s="1"/>
  <c r="O231" i="1"/>
  <c r="P231" i="1" s="1"/>
  <c r="O39" i="1"/>
  <c r="P39" i="1" s="1"/>
  <c r="O99" i="1"/>
  <c r="P99" i="1" s="1"/>
  <c r="O295" i="1"/>
  <c r="P295" i="1" s="1"/>
  <c r="O535" i="1"/>
  <c r="P535" i="1" s="1"/>
  <c r="O643" i="1"/>
  <c r="P643" i="1" s="1"/>
  <c r="O451" i="1"/>
  <c r="P451" i="1" s="1"/>
  <c r="O271" i="1"/>
  <c r="P271" i="1" s="1"/>
  <c r="O79" i="1"/>
  <c r="P79" i="1" s="1"/>
  <c r="O163" i="1"/>
  <c r="P163" i="1" s="1"/>
  <c r="O9" i="1"/>
  <c r="P9" i="1" s="1"/>
  <c r="O597" i="1"/>
  <c r="P597" i="1" s="1"/>
  <c r="O405" i="1"/>
  <c r="P405" i="1" s="1"/>
  <c r="O129" i="1"/>
  <c r="P129" i="1" s="1"/>
  <c r="O561" i="1"/>
  <c r="P561" i="1" s="1"/>
  <c r="O369" i="1"/>
  <c r="P369" i="1" s="1"/>
  <c r="O237" i="1"/>
  <c r="P237" i="1" s="1"/>
  <c r="O45" i="1"/>
  <c r="P45" i="1" s="1"/>
  <c r="O551" i="1"/>
  <c r="P551" i="1" s="1"/>
  <c r="O503" i="1"/>
  <c r="P503" i="1" s="1"/>
  <c r="O527" i="1"/>
  <c r="P527" i="1" s="1"/>
  <c r="O587" i="1"/>
  <c r="P587" i="1" s="1"/>
  <c r="O395" i="1"/>
  <c r="P395" i="1" s="1"/>
  <c r="O167" i="1"/>
  <c r="P167" i="1" s="1"/>
  <c r="O227" i="1"/>
  <c r="P227" i="1" s="1"/>
  <c r="O35" i="1"/>
  <c r="P35" i="1" s="1"/>
  <c r="O572" i="1"/>
  <c r="P572" i="1" s="1"/>
  <c r="O716" i="1"/>
  <c r="P716" i="1" s="1"/>
  <c r="O680" i="1"/>
  <c r="P680" i="1" s="1"/>
  <c r="O488" i="1"/>
  <c r="P488" i="1" s="1"/>
  <c r="O296" i="1"/>
  <c r="P296" i="1" s="1"/>
  <c r="O80" i="1"/>
  <c r="P80" i="1" s="1"/>
  <c r="O164" i="1"/>
  <c r="P164" i="1" s="1"/>
  <c r="O210" i="1"/>
  <c r="P210" i="1" s="1"/>
  <c r="O606" i="1"/>
  <c r="P606" i="1" s="1"/>
  <c r="O414" i="1"/>
  <c r="P414" i="1" s="1"/>
  <c r="O42" i="1"/>
  <c r="P42" i="1" s="1"/>
  <c r="O594" i="1"/>
  <c r="P594" i="1" s="1"/>
  <c r="O402" i="1"/>
  <c r="P402" i="1" s="1"/>
  <c r="O270" i="1"/>
  <c r="P270" i="1" s="1"/>
  <c r="O78" i="1"/>
  <c r="P78" i="1" s="1"/>
  <c r="O708" i="1"/>
  <c r="P708" i="1" s="1"/>
  <c r="O636" i="1"/>
  <c r="P636" i="1" s="1"/>
  <c r="O696" i="1"/>
  <c r="P696" i="1" s="1"/>
  <c r="O504" i="1"/>
  <c r="P504" i="1" s="1"/>
  <c r="O312" i="1"/>
  <c r="P312" i="1" s="1"/>
  <c r="O120" i="1"/>
  <c r="P120" i="1" s="1"/>
  <c r="O204" i="1"/>
  <c r="P204" i="1" s="1"/>
  <c r="O12" i="1"/>
  <c r="P12" i="1" s="1"/>
  <c r="O701" i="1"/>
  <c r="P701" i="1" s="1"/>
  <c r="O509" i="1"/>
  <c r="P509" i="1" s="1"/>
  <c r="O317" i="1"/>
  <c r="P317" i="1" s="1"/>
  <c r="O641" i="1"/>
  <c r="P641" i="1" s="1"/>
  <c r="O449" i="1"/>
  <c r="P449" i="1" s="1"/>
  <c r="O185" i="1"/>
  <c r="P185" i="1" s="1"/>
  <c r="O125" i="1"/>
  <c r="P125" i="1" s="1"/>
  <c r="O146" i="1"/>
  <c r="P146" i="1" s="1"/>
  <c r="O542" i="1"/>
  <c r="P542" i="1" s="1"/>
  <c r="O350" i="1"/>
  <c r="P350" i="1" s="1"/>
  <c r="O4" i="1"/>
  <c r="P4" i="1" s="1"/>
  <c r="O2" i="1"/>
  <c r="P2" i="1" s="1"/>
  <c r="O530" i="1"/>
  <c r="P530" i="1" s="1"/>
  <c r="O338" i="1"/>
  <c r="P338" i="1" s="1"/>
  <c r="O206" i="1"/>
  <c r="P206" i="1" s="1"/>
  <c r="O14" i="1"/>
  <c r="P14" i="1" s="1"/>
  <c r="O49" i="1"/>
  <c r="P49" i="1" s="1"/>
  <c r="O541" i="1"/>
  <c r="P541" i="1" s="1"/>
  <c r="O349" i="1"/>
  <c r="P349" i="1" s="1"/>
  <c r="O625" i="1"/>
  <c r="P625" i="1" s="1"/>
  <c r="O433" i="1"/>
  <c r="P433" i="1" s="1"/>
  <c r="O121" i="1"/>
  <c r="P121" i="1" s="1"/>
  <c r="O133" i="1"/>
  <c r="P133" i="1" s="1"/>
  <c r="O646" i="1"/>
  <c r="P646" i="1" s="1"/>
  <c r="O454" i="1"/>
  <c r="P454" i="1" s="1"/>
  <c r="O202" i="1"/>
  <c r="P202" i="1" s="1"/>
  <c r="O658" i="1"/>
  <c r="P658" i="1" s="1"/>
  <c r="O466" i="1"/>
  <c r="P466" i="1" s="1"/>
  <c r="O250" i="1"/>
  <c r="P250" i="1" s="1"/>
  <c r="O142" i="1"/>
  <c r="P142" i="1" s="1"/>
  <c r="O735" i="1"/>
  <c r="P735" i="1" s="1"/>
  <c r="O351" i="1"/>
  <c r="P351" i="1" s="1"/>
  <c r="O495" i="1"/>
  <c r="P495" i="1" s="1"/>
  <c r="O579" i="1"/>
  <c r="P579" i="1" s="1"/>
  <c r="O387" i="1"/>
  <c r="P387" i="1" s="1"/>
  <c r="O207" i="1"/>
  <c r="P207" i="1" s="1"/>
  <c r="O15" i="1"/>
  <c r="P15" i="1" s="1"/>
  <c r="O75" i="1"/>
  <c r="P75" i="1" s="1"/>
  <c r="O667" i="1"/>
  <c r="P667" i="1" s="1"/>
  <c r="O439" i="1"/>
  <c r="P439" i="1" s="1"/>
  <c r="O619" i="1"/>
  <c r="P619" i="1" s="1"/>
  <c r="O427" i="1"/>
  <c r="P427" i="1" s="1"/>
  <c r="O247" i="1"/>
  <c r="P247" i="1" s="1"/>
  <c r="O55" i="1"/>
  <c r="P55" i="1" s="1"/>
  <c r="O139" i="1"/>
  <c r="P139" i="1" s="1"/>
  <c r="O177" i="1"/>
  <c r="P177" i="1" s="1"/>
  <c r="O573" i="1"/>
  <c r="P573" i="1" s="1"/>
  <c r="O381" i="1"/>
  <c r="P381" i="1" s="1"/>
  <c r="O33" i="1"/>
  <c r="P33" i="1" s="1"/>
  <c r="O537" i="1"/>
  <c r="P537" i="1" s="1"/>
  <c r="O345" i="1"/>
  <c r="P345" i="1" s="1"/>
  <c r="O213" i="1"/>
  <c r="P213" i="1" s="1"/>
  <c r="O21" i="1"/>
  <c r="P21" i="1" s="1"/>
  <c r="O359" i="1"/>
  <c r="P359" i="1" s="1"/>
  <c r="O407" i="1"/>
  <c r="P407" i="1" s="1"/>
  <c r="O431" i="1"/>
  <c r="P431" i="1" s="1"/>
  <c r="O563" i="1"/>
  <c r="P563" i="1" s="1"/>
  <c r="O371" i="1"/>
  <c r="P371" i="1" s="1"/>
  <c r="O143" i="1"/>
  <c r="P143" i="1" s="1"/>
  <c r="O203" i="1"/>
  <c r="P203" i="1" s="1"/>
  <c r="O11" i="1"/>
  <c r="P11" i="1" s="1"/>
  <c r="O476" i="1"/>
  <c r="P476" i="1" s="1"/>
  <c r="O620" i="1"/>
  <c r="P620" i="1" s="1"/>
  <c r="O656" i="1"/>
  <c r="P656" i="1" s="1"/>
  <c r="O464" i="1"/>
  <c r="P464" i="1" s="1"/>
  <c r="O248" i="1"/>
  <c r="P248" i="1" s="1"/>
  <c r="O56" i="1"/>
  <c r="P56" i="1" s="1"/>
  <c r="O140" i="1"/>
  <c r="P140" i="1" s="1"/>
  <c r="O18" i="1"/>
  <c r="P18" i="1" s="1"/>
  <c r="O582" i="1"/>
  <c r="P582" i="1" s="1"/>
  <c r="O390" i="1"/>
  <c r="P390" i="1" s="1"/>
  <c r="O162" i="1"/>
  <c r="P162" i="1" s="1"/>
  <c r="O570" i="1"/>
  <c r="P570" i="1" s="1"/>
  <c r="O378" i="1"/>
  <c r="P378" i="1" s="1"/>
  <c r="O246" i="1"/>
  <c r="P246" i="1" s="1"/>
  <c r="O54" i="1"/>
  <c r="P54" i="1" s="1"/>
  <c r="O684" i="1"/>
  <c r="P684" i="1" s="1"/>
  <c r="O540" i="1"/>
  <c r="P540" i="1" s="1"/>
  <c r="O672" i="1"/>
  <c r="P672" i="1" s="1"/>
  <c r="O480" i="1"/>
  <c r="P480" i="1" s="1"/>
  <c r="O288" i="1"/>
  <c r="P288" i="1" s="1"/>
  <c r="O96" i="1"/>
  <c r="P96" i="1" s="1"/>
  <c r="O180" i="1"/>
  <c r="P180" i="1" s="1"/>
  <c r="O725" i="1"/>
  <c r="P725" i="1" s="1"/>
  <c r="O677" i="1"/>
  <c r="P677" i="1" s="1"/>
  <c r="O485" i="1"/>
  <c r="P485" i="1" s="1"/>
  <c r="O293" i="1"/>
  <c r="P293" i="1" s="1"/>
  <c r="O617" i="1"/>
  <c r="P617" i="1" s="1"/>
  <c r="O425" i="1"/>
  <c r="P425" i="1" s="1"/>
  <c r="O89" i="1"/>
  <c r="P89" i="1" s="1"/>
  <c r="O101" i="1"/>
  <c r="P101" i="1" s="1"/>
  <c r="O710" i="1"/>
  <c r="P710" i="1" s="1"/>
  <c r="O518" i="1"/>
  <c r="P518" i="1" s="1"/>
  <c r="O326" i="1"/>
  <c r="P326" i="1" s="1"/>
  <c r="O698" i="1"/>
  <c r="P698" i="1" s="1"/>
  <c r="O506" i="1"/>
  <c r="P506" i="1" s="1"/>
  <c r="O314" i="1"/>
  <c r="P314" i="1" s="1"/>
  <c r="O182" i="1"/>
  <c r="P182" i="1" s="1"/>
  <c r="O733" i="1"/>
  <c r="P733" i="1" s="1"/>
  <c r="O709" i="1"/>
  <c r="P709" i="1" s="1"/>
  <c r="O517" i="1"/>
  <c r="P517" i="1" s="1"/>
  <c r="O325" i="1"/>
  <c r="P325" i="1" s="1"/>
  <c r="O601" i="1"/>
  <c r="P601" i="1" s="1"/>
  <c r="O409" i="1"/>
  <c r="P409" i="1" s="1"/>
  <c r="O25" i="1"/>
  <c r="P25" i="1" s="1"/>
  <c r="O109" i="1"/>
  <c r="P109" i="1" s="1"/>
  <c r="O363" i="1"/>
  <c r="P363" i="1" s="1"/>
  <c r="O183" i="1"/>
  <c r="P183" i="1" s="1"/>
  <c r="O243" i="1"/>
  <c r="P243" i="1" s="1"/>
  <c r="O51" i="1"/>
  <c r="P51" i="1" s="1"/>
  <c r="O727" i="1"/>
  <c r="P727" i="1" s="1"/>
  <c r="O607" i="1"/>
  <c r="P607" i="1" s="1"/>
  <c r="O343" i="1"/>
  <c r="P343" i="1" s="1"/>
  <c r="O595" i="1"/>
  <c r="P595" i="1" s="1"/>
  <c r="O403" i="1"/>
  <c r="P403" i="1" s="1"/>
  <c r="O223" i="1"/>
  <c r="P223" i="1" s="1"/>
  <c r="O31" i="1"/>
  <c r="P31" i="1" s="1"/>
  <c r="O115" i="1"/>
  <c r="P115" i="1" s="1"/>
  <c r="O81" i="1"/>
  <c r="P81" i="1" s="1"/>
  <c r="O549" i="1"/>
  <c r="P549" i="1" s="1"/>
  <c r="O357" i="1"/>
  <c r="P357" i="1" s="1"/>
  <c r="O705" i="1"/>
  <c r="P705" i="1" s="1"/>
  <c r="O513" i="1"/>
  <c r="P513" i="1" s="1"/>
  <c r="O321" i="1"/>
  <c r="P321" i="1" s="1"/>
  <c r="O189" i="1"/>
  <c r="P189" i="1" s="1"/>
  <c r="O575" i="1"/>
  <c r="P575" i="1" s="1"/>
  <c r="O311" i="1"/>
  <c r="P311" i="1" s="1"/>
  <c r="O335" i="1"/>
  <c r="P335" i="1" s="1"/>
  <c r="O539" i="1"/>
  <c r="P539" i="1" s="1"/>
  <c r="O347" i="1"/>
  <c r="P347" i="1" s="1"/>
  <c r="O119" i="1"/>
  <c r="P119" i="1" s="1"/>
  <c r="O179" i="1"/>
  <c r="P179" i="1" s="1"/>
  <c r="O692" i="1"/>
  <c r="P692" i="1" s="1"/>
  <c r="O596" i="1"/>
  <c r="P596" i="1" s="1"/>
  <c r="O524" i="1"/>
  <c r="P524" i="1" s="1"/>
  <c r="O632" i="1"/>
  <c r="P632" i="1" s="1"/>
  <c r="O440" i="1"/>
  <c r="P440" i="1" s="1"/>
  <c r="O224" i="1"/>
  <c r="P224" i="1" s="1"/>
  <c r="O32" i="1"/>
  <c r="P32" i="1" s="1"/>
  <c r="O116" i="1"/>
  <c r="P116" i="1" s="1"/>
  <c r="O258" i="1"/>
  <c r="P258" i="1" s="1"/>
  <c r="O558" i="1"/>
  <c r="P558" i="1" s="1"/>
  <c r="O366" i="1"/>
  <c r="P366" i="1" s="1"/>
  <c r="O66" i="1"/>
  <c r="P66" i="1" s="1"/>
  <c r="O546" i="1"/>
  <c r="P546" i="1" s="1"/>
  <c r="O354" i="1"/>
  <c r="P354" i="1" s="1"/>
  <c r="O222" i="1"/>
  <c r="P222" i="1" s="1"/>
  <c r="O30" i="1"/>
  <c r="P30" i="1" s="1"/>
  <c r="O732" i="1"/>
  <c r="P732" i="1" s="1"/>
  <c r="O444" i="1"/>
  <c r="P444" i="1" s="1"/>
  <c r="O648" i="1"/>
  <c r="P648" i="1" s="1"/>
  <c r="O456" i="1"/>
  <c r="P456" i="1" s="1"/>
  <c r="O264" i="1"/>
  <c r="P264" i="1" s="1"/>
  <c r="O72" i="1"/>
  <c r="P72" i="1" s="1"/>
  <c r="O156" i="1"/>
  <c r="P156" i="1" s="1"/>
  <c r="O233" i="1"/>
  <c r="P233" i="1" s="1"/>
  <c r="O653" i="1"/>
  <c r="P653" i="1" s="1"/>
  <c r="O461" i="1"/>
  <c r="P461" i="1" s="1"/>
  <c r="O257" i="1"/>
  <c r="P257" i="1" s="1"/>
  <c r="O593" i="1"/>
  <c r="P593" i="1" s="1"/>
  <c r="O401" i="1"/>
  <c r="P401" i="1" s="1"/>
  <c r="O269" i="1"/>
  <c r="P269" i="1" s="1"/>
  <c r="O77" i="1"/>
  <c r="P77" i="1" s="1"/>
  <c r="O686" i="1"/>
  <c r="P686" i="1" s="1"/>
  <c r="O494" i="1"/>
  <c r="P494" i="1" s="1"/>
  <c r="O302" i="1"/>
  <c r="P302" i="1" s="1"/>
  <c r="O674" i="1"/>
  <c r="P674" i="1" s="1"/>
  <c r="O482" i="1"/>
  <c r="P482" i="1" s="1"/>
  <c r="O290" i="1"/>
  <c r="P290" i="1" s="1"/>
  <c r="O158" i="1"/>
  <c r="P158" i="1" s="1"/>
  <c r="O721" i="1"/>
  <c r="P721" i="1" s="1"/>
  <c r="O685" i="1"/>
  <c r="P685" i="1" s="1"/>
  <c r="O493" i="1"/>
  <c r="P493" i="1" s="1"/>
  <c r="O301" i="1"/>
  <c r="P301" i="1" s="1"/>
  <c r="O577" i="1"/>
  <c r="P577" i="1" s="1"/>
  <c r="O385" i="1"/>
  <c r="P385" i="1" s="1"/>
  <c r="O277" i="1"/>
  <c r="P277" i="1" s="1"/>
  <c r="O85" i="1"/>
  <c r="P85" i="1" s="1"/>
  <c r="O178" i="1"/>
  <c r="P178" i="1" s="1"/>
  <c r="O598" i="1"/>
  <c r="P598" i="1" s="1"/>
  <c r="O406" i="1"/>
  <c r="P406" i="1" s="1"/>
  <c r="O10" i="1"/>
  <c r="P10" i="1" s="1"/>
  <c r="O610" i="1"/>
  <c r="P610" i="1" s="1"/>
  <c r="O418" i="1"/>
  <c r="P418" i="1" s="1"/>
  <c r="O58" i="1"/>
  <c r="P58" i="1" s="1"/>
  <c r="O94" i="1"/>
  <c r="P94" i="1" s="1"/>
  <c r="O615" i="1"/>
  <c r="P615" i="1" s="1"/>
  <c r="O471" i="1"/>
  <c r="P471" i="1" s="1"/>
  <c r="O303" i="1"/>
  <c r="P303" i="1" s="1"/>
  <c r="O531" i="1"/>
  <c r="P531" i="1" s="1"/>
  <c r="O339" i="1"/>
  <c r="P339" i="1" s="1"/>
  <c r="O159" i="1"/>
  <c r="P159" i="1" s="1"/>
  <c r="O219" i="1"/>
  <c r="P219" i="1" s="1"/>
  <c r="O27" i="1"/>
  <c r="P27" i="1" s="1"/>
  <c r="O583" i="1"/>
  <c r="P583" i="1" s="1"/>
  <c r="O511" i="1"/>
  <c r="P511" i="1" s="1"/>
  <c r="O679" i="1"/>
  <c r="P679" i="1" s="1"/>
  <c r="O571" i="1"/>
  <c r="P571" i="1" s="1"/>
  <c r="O379" i="1"/>
  <c r="P379" i="1" s="1"/>
  <c r="O199" i="1"/>
  <c r="P199" i="1" s="1"/>
  <c r="O7" i="1"/>
  <c r="P7" i="1" s="1"/>
  <c r="O91" i="1"/>
  <c r="P91" i="1" s="1"/>
  <c r="O717" i="1"/>
  <c r="P717" i="1" s="1"/>
  <c r="O525" i="1"/>
  <c r="P525" i="1" s="1"/>
  <c r="O333" i="1"/>
  <c r="P333" i="1" s="1"/>
  <c r="O681" i="1"/>
  <c r="P681" i="1" s="1"/>
  <c r="O489" i="1"/>
  <c r="P489" i="1" s="1"/>
  <c r="O297" i="1"/>
  <c r="P297" i="1" s="1"/>
  <c r="O165" i="1"/>
  <c r="P165" i="1" s="1"/>
  <c r="O479" i="1"/>
  <c r="P479" i="1" s="1"/>
  <c r="O731" i="1"/>
  <c r="P731" i="1" s="1"/>
  <c r="O695" i="1"/>
  <c r="P695" i="1" s="1"/>
  <c r="O515" i="1"/>
  <c r="P515" i="1" s="1"/>
  <c r="O323" i="1"/>
  <c r="P323" i="1" s="1"/>
  <c r="O95" i="1"/>
  <c r="P95" i="1" s="1"/>
  <c r="O155" i="1"/>
  <c r="P155" i="1" s="1"/>
  <c r="O668" i="1"/>
  <c r="P668" i="1" s="1"/>
  <c r="O500" i="1"/>
  <c r="P500" i="1" s="1"/>
  <c r="O428" i="1"/>
  <c r="P428" i="1" s="1"/>
  <c r="O608" i="1"/>
  <c r="P608" i="1" s="1"/>
  <c r="O416" i="1"/>
  <c r="P416" i="1" s="1"/>
  <c r="O200" i="1"/>
  <c r="P200" i="1" s="1"/>
  <c r="O8" i="1"/>
  <c r="P8" i="1" s="1"/>
  <c r="O92" i="1"/>
  <c r="P92" i="1" s="1"/>
  <c r="O726" i="1"/>
  <c r="P726" i="1" s="1"/>
  <c r="O534" i="1"/>
  <c r="P534" i="1" s="1"/>
  <c r="O342" i="1"/>
  <c r="P342" i="1" s="1"/>
  <c r="O714" i="1"/>
  <c r="P714" i="1" s="1"/>
  <c r="O522" i="1"/>
  <c r="P522" i="1" s="1"/>
  <c r="O330" i="1"/>
  <c r="P330" i="1" s="1"/>
  <c r="O198" i="1"/>
  <c r="P198" i="1" s="1"/>
  <c r="O6" i="1"/>
  <c r="P6" i="1" s="1"/>
  <c r="O660" i="1"/>
  <c r="P660" i="1" s="1"/>
  <c r="O588" i="1"/>
  <c r="P588" i="1" s="1"/>
  <c r="O624" i="1"/>
  <c r="P624" i="1" s="1"/>
  <c r="O432" i="1"/>
  <c r="P432" i="1" s="1"/>
  <c r="O240" i="1"/>
  <c r="P240" i="1" s="1"/>
  <c r="O48" i="1"/>
  <c r="P48" i="1" s="1"/>
  <c r="O132" i="1"/>
  <c r="P132" i="1" s="1"/>
  <c r="O41" i="1"/>
  <c r="P41" i="1" s="1"/>
  <c r="O629" i="1"/>
  <c r="P629" i="1" s="1"/>
  <c r="O437" i="1"/>
  <c r="P437" i="1" s="1"/>
  <c r="O161" i="1"/>
  <c r="P161" i="1" s="1"/>
  <c r="O569" i="1"/>
  <c r="P569" i="1" s="1"/>
  <c r="O377" i="1"/>
  <c r="P377" i="1" s="1"/>
  <c r="O245" i="1"/>
  <c r="P245" i="1" s="1"/>
  <c r="O53" i="1"/>
  <c r="P53" i="1" s="1"/>
  <c r="O242" i="1"/>
  <c r="P242" i="1" s="1"/>
  <c r="O662" i="1"/>
  <c r="P662" i="1" s="1"/>
  <c r="O470" i="1"/>
  <c r="P470" i="1" s="1"/>
  <c r="O278" i="1"/>
  <c r="P278" i="1" s="1"/>
  <c r="O650" i="1"/>
  <c r="P650" i="1" s="1"/>
  <c r="O458" i="1"/>
  <c r="P458" i="1" s="1"/>
  <c r="O218" i="1"/>
  <c r="P218" i="1" s="1"/>
  <c r="O134" i="1"/>
  <c r="P134" i="1" s="1"/>
  <c r="O169" i="1"/>
  <c r="P169" i="1" s="1"/>
  <c r="O661" i="1"/>
  <c r="P661" i="1" s="1"/>
  <c r="O469" i="1"/>
  <c r="P469" i="1" s="1"/>
  <c r="O193" i="1"/>
  <c r="P193" i="1" s="1"/>
  <c r="O553" i="1"/>
  <c r="P553" i="1" s="1"/>
  <c r="O361" i="1"/>
  <c r="P361" i="1" s="1"/>
  <c r="O253" i="1"/>
  <c r="P253" i="1" s="1"/>
  <c r="O61" i="1"/>
  <c r="P61" i="1" s="1"/>
  <c r="O574" i="1"/>
  <c r="P574" i="1" s="1"/>
  <c r="O382" i="1"/>
  <c r="P382" i="1" s="1"/>
  <c r="O226" i="1"/>
  <c r="P226" i="1" s="1"/>
  <c r="O586" i="1"/>
  <c r="P586" i="1" s="1"/>
  <c r="O394" i="1"/>
  <c r="P394" i="1" s="1"/>
  <c r="O262" i="1"/>
  <c r="P262" i="1" s="1"/>
  <c r="O70" i="1"/>
  <c r="P70" i="1" s="1"/>
  <c r="O423" i="1"/>
  <c r="P423" i="1" s="1"/>
  <c r="O375" i="1"/>
  <c r="P375" i="1" s="1"/>
  <c r="O663" i="1"/>
  <c r="P663" i="1" s="1"/>
  <c r="O507" i="1"/>
  <c r="P507" i="1" s="1"/>
  <c r="O315" i="1"/>
  <c r="P315" i="1" s="1"/>
  <c r="O135" i="1"/>
  <c r="P135" i="1" s="1"/>
  <c r="O195" i="1"/>
  <c r="P195" i="1" s="1"/>
  <c r="O3" i="1"/>
  <c r="P3" i="1" s="1"/>
  <c r="O391" i="1"/>
  <c r="P391" i="1" s="1"/>
  <c r="O415" i="1"/>
  <c r="P415" i="1" s="1"/>
  <c r="O655" i="1"/>
  <c r="P655" i="1" s="1"/>
  <c r="O547" i="1"/>
  <c r="P547" i="1" s="1"/>
  <c r="O355" i="1"/>
  <c r="P355" i="1" s="1"/>
  <c r="O175" i="1"/>
  <c r="P175" i="1" s="1"/>
  <c r="O259" i="1"/>
  <c r="P259" i="1" s="1"/>
  <c r="O67" i="1"/>
  <c r="P67" i="1" s="1"/>
  <c r="O693" i="1"/>
  <c r="P693" i="1" s="1"/>
  <c r="O501" i="1"/>
  <c r="P501" i="1" s="1"/>
  <c r="O309" i="1"/>
  <c r="P309" i="1" s="1"/>
  <c r="O657" i="1"/>
  <c r="P657" i="1" s="1"/>
  <c r="O465" i="1"/>
  <c r="P465" i="1" s="1"/>
  <c r="O249" i="1"/>
  <c r="P249" i="1" s="1"/>
  <c r="O141" i="1"/>
  <c r="P141" i="1" s="1"/>
  <c r="O383" i="1"/>
  <c r="P383" i="1" s="1"/>
  <c r="O659" i="1"/>
  <c r="P659" i="1" s="1"/>
  <c r="O275" i="1"/>
  <c r="P275" i="1" s="1"/>
  <c r="O491" i="1"/>
  <c r="P491" i="1" s="1"/>
  <c r="O299" i="1"/>
  <c r="P299" i="1" s="1"/>
  <c r="O71" i="1"/>
  <c r="P71" i="1" s="1"/>
  <c r="O131" i="1"/>
  <c r="P131" i="1" s="1"/>
  <c r="O644" i="1"/>
  <c r="P644" i="1" s="1"/>
  <c r="O404" i="1"/>
  <c r="P404" i="1" s="1"/>
  <c r="O332" i="1"/>
  <c r="P332" i="1" s="1"/>
  <c r="O584" i="1"/>
  <c r="P584" i="1" s="1"/>
  <c r="O392" i="1"/>
  <c r="P392" i="1" s="1"/>
  <c r="O176" i="1"/>
  <c r="P176" i="1" s="1"/>
  <c r="O260" i="1"/>
  <c r="P260" i="1" s="1"/>
  <c r="O68" i="1"/>
  <c r="P68" i="1" s="1"/>
  <c r="O702" i="1"/>
  <c r="P702" i="1" s="1"/>
  <c r="O510" i="1"/>
  <c r="P510" i="1" s="1"/>
  <c r="O318" i="1"/>
  <c r="P318" i="1" s="1"/>
  <c r="O690" i="1"/>
  <c r="P690" i="1" s="1"/>
  <c r="O498" i="1"/>
  <c r="P498" i="1" s="1"/>
  <c r="O306" i="1"/>
  <c r="P306" i="1" s="1"/>
  <c r="O174" i="1"/>
  <c r="P174" i="1" s="1"/>
  <c r="O612" i="1"/>
  <c r="P612" i="1" s="1"/>
  <c r="O348" i="1"/>
  <c r="P348" i="1" s="1"/>
  <c r="O492" i="1"/>
  <c r="P492" i="1" s="1"/>
  <c r="O600" i="1"/>
  <c r="P600" i="1" s="1"/>
  <c r="O408" i="1"/>
  <c r="P408" i="1" s="1"/>
  <c r="O216" i="1"/>
  <c r="P216" i="1" s="1"/>
  <c r="O24" i="1"/>
  <c r="P24" i="1" s="1"/>
  <c r="O108" i="1"/>
  <c r="P108" i="1" s="1"/>
  <c r="O137" i="1"/>
  <c r="P137" i="1" s="1"/>
  <c r="O605" i="1"/>
  <c r="P605" i="1" s="1"/>
  <c r="O413" i="1"/>
  <c r="P413" i="1" s="1"/>
  <c r="O65" i="1"/>
  <c r="P65" i="1" s="1"/>
  <c r="O545" i="1"/>
  <c r="P545" i="1" s="1"/>
  <c r="O353" i="1"/>
  <c r="P353" i="1" s="1"/>
  <c r="O221" i="1"/>
  <c r="P221" i="1" s="1"/>
  <c r="O29" i="1"/>
  <c r="P29" i="1" s="1"/>
  <c r="O734" i="1"/>
  <c r="P734" i="1" s="1"/>
  <c r="O638" i="1"/>
  <c r="P638" i="1" s="1"/>
  <c r="O446" i="1"/>
  <c r="P446" i="1" s="1"/>
  <c r="O170" i="1"/>
  <c r="P170" i="1" s="1"/>
  <c r="O626" i="1"/>
  <c r="P626" i="1" s="1"/>
  <c r="O434" i="1"/>
  <c r="P434" i="1" s="1"/>
  <c r="O122" i="1"/>
  <c r="P122" i="1" s="1"/>
  <c r="O110" i="1"/>
  <c r="P110" i="1" s="1"/>
  <c r="O73" i="1"/>
  <c r="P73" i="1" s="1"/>
  <c r="O637" i="1"/>
  <c r="P637" i="1" s="1"/>
  <c r="O445" i="1"/>
  <c r="P445" i="1" s="1"/>
  <c r="O97" i="1"/>
  <c r="P97" i="1" s="1"/>
  <c r="O529" i="1"/>
  <c r="P529" i="1" s="1"/>
  <c r="O337" i="1"/>
  <c r="P337" i="1" s="1"/>
  <c r="O229" i="1"/>
  <c r="P229" i="1" s="1"/>
  <c r="O37" i="1"/>
  <c r="P37" i="1" s="1"/>
  <c r="O730" i="1"/>
  <c r="P730" i="1" s="1"/>
  <c r="O550" i="1"/>
  <c r="P550" i="1" s="1"/>
  <c r="O358" i="1"/>
  <c r="P358" i="1" s="1"/>
  <c r="O130" i="1"/>
  <c r="P130" i="1" s="1"/>
  <c r="O562" i="1"/>
  <c r="P562" i="1" s="1"/>
  <c r="O370" i="1"/>
  <c r="P370" i="1" s="1"/>
  <c r="O238" i="1"/>
  <c r="P238" i="1" s="1"/>
  <c r="O46" i="1"/>
  <c r="P46" i="1" s="1"/>
  <c r="O687" i="1"/>
  <c r="P687" i="1" s="1"/>
  <c r="O279" i="1"/>
  <c r="P279" i="1" s="1"/>
  <c r="O675" i="1"/>
  <c r="P675" i="1" s="1"/>
  <c r="O483" i="1"/>
  <c r="P483" i="1" s="1"/>
  <c r="O291" i="1"/>
  <c r="P291" i="1" s="1"/>
  <c r="O111" i="1"/>
  <c r="P111" i="1" s="1"/>
  <c r="O171" i="1"/>
  <c r="P171" i="1" s="1"/>
  <c r="O691" i="1"/>
  <c r="P691" i="1" s="1"/>
  <c r="O319" i="1"/>
  <c r="P319" i="1" s="1"/>
  <c r="O559" i="1"/>
  <c r="P559" i="1" s="1"/>
  <c r="O523" i="1"/>
  <c r="P523" i="1" s="1"/>
  <c r="O331" i="1"/>
  <c r="P331" i="1" s="1"/>
  <c r="O151" i="1"/>
  <c r="P151" i="1" s="1"/>
  <c r="O235" i="1"/>
  <c r="P235" i="1" s="1"/>
  <c r="O43" i="1"/>
  <c r="P43" i="1" s="1"/>
  <c r="O105" i="1"/>
  <c r="P105" i="1" s="1"/>
  <c r="O669" i="1"/>
  <c r="P669" i="1" s="1"/>
  <c r="O477" i="1"/>
  <c r="P477" i="1" s="1"/>
  <c r="O285" i="1"/>
  <c r="P285" i="1" s="1"/>
  <c r="O633" i="1"/>
  <c r="P633" i="1" s="1"/>
  <c r="O441" i="1"/>
  <c r="P441" i="1" s="1"/>
  <c r="O153" i="1"/>
  <c r="P153" i="1" s="1"/>
  <c r="O117" i="1"/>
  <c r="P117" i="1" s="1"/>
  <c r="O647" i="1"/>
  <c r="P647" i="1" s="1"/>
  <c r="O287" i="1"/>
  <c r="P287" i="1" s="1"/>
  <c r="O707" i="1"/>
  <c r="P707" i="1" s="1"/>
  <c r="O263" i="1"/>
  <c r="P263" i="1" s="1"/>
  <c r="O467" i="1"/>
  <c r="P467" i="1" s="1"/>
  <c r="O239" i="1"/>
  <c r="P239" i="1" s="1"/>
  <c r="O47" i="1"/>
  <c r="P47" i="1" s="1"/>
  <c r="O107" i="1"/>
  <c r="P107" i="1" s="1"/>
  <c r="O548" i="1"/>
  <c r="P548" i="1" s="1"/>
  <c r="O308" i="1"/>
  <c r="P308" i="1" s="1"/>
  <c r="O272" i="1"/>
  <c r="P272" i="1" s="1"/>
  <c r="O560" i="1"/>
  <c r="P560" i="1" s="1"/>
  <c r="O368" i="1"/>
  <c r="P368" i="1" s="1"/>
  <c r="O152" i="1"/>
  <c r="P152" i="1" s="1"/>
  <c r="O236" i="1"/>
  <c r="P236" i="1" s="1"/>
  <c r="O44" i="1"/>
  <c r="P44" i="1" s="1"/>
  <c r="O678" i="1"/>
  <c r="P678" i="1" s="1"/>
  <c r="O486" i="1"/>
  <c r="P486" i="1" s="1"/>
  <c r="O294" i="1"/>
  <c r="P294" i="1" s="1"/>
  <c r="O666" i="1"/>
  <c r="P666" i="1" s="1"/>
  <c r="O474" i="1"/>
  <c r="P474" i="1" s="1"/>
  <c r="O282" i="1"/>
  <c r="P282" i="1" s="1"/>
  <c r="O150" i="1"/>
  <c r="P150" i="1" s="1"/>
  <c r="O516" i="1"/>
  <c r="P516" i="1" s="1"/>
  <c r="O564" i="1"/>
  <c r="P564" i="1" s="1"/>
  <c r="O396" i="1"/>
  <c r="P396" i="1" s="1"/>
  <c r="O576" i="1"/>
  <c r="P576" i="1" s="1"/>
  <c r="O384" i="1"/>
  <c r="P384" i="1" s="1"/>
  <c r="O192" i="1"/>
  <c r="P192" i="1" s="1"/>
  <c r="O276" i="1"/>
  <c r="P276" i="1" s="1"/>
  <c r="O84" i="1"/>
  <c r="P84" i="1" s="1"/>
  <c r="O209" i="1"/>
  <c r="P209" i="1" s="1"/>
  <c r="O581" i="1"/>
  <c r="P581" i="1" s="1"/>
  <c r="O389" i="1"/>
  <c r="P389" i="1" s="1"/>
  <c r="O713" i="1"/>
  <c r="P713" i="1" s="1"/>
  <c r="O521" i="1"/>
  <c r="P521" i="1" s="1"/>
  <c r="O329" i="1"/>
  <c r="P329" i="1" s="1"/>
  <c r="O197" i="1"/>
  <c r="P197" i="1" s="1"/>
  <c r="O5" i="1"/>
  <c r="P5" i="1" s="1"/>
  <c r="O722" i="1"/>
  <c r="P722" i="1" s="1"/>
  <c r="O614" i="1"/>
  <c r="P614" i="1" s="1"/>
  <c r="O422" i="1"/>
  <c r="P422" i="1" s="1"/>
  <c r="O74" i="1"/>
  <c r="P74" i="1" s="1"/>
  <c r="O602" i="1"/>
  <c r="P602" i="1" s="1"/>
  <c r="O410" i="1"/>
  <c r="P410" i="1" s="1"/>
  <c r="O26" i="1"/>
  <c r="P26" i="1" s="1"/>
  <c r="O86" i="1"/>
  <c r="P86" i="1" s="1"/>
  <c r="O265" i="1"/>
  <c r="P265" i="1" s="1"/>
  <c r="O613" i="1"/>
  <c r="P613" i="1" s="1"/>
  <c r="O421" i="1"/>
  <c r="P421" i="1" s="1"/>
  <c r="O697" i="1"/>
  <c r="P697" i="1" s="1"/>
  <c r="O505" i="1"/>
  <c r="P505" i="1" s="1"/>
  <c r="O313" i="1"/>
  <c r="P313" i="1" s="1"/>
  <c r="O205" i="1"/>
  <c r="P205" i="1" s="1"/>
  <c r="O13" i="1"/>
  <c r="P13" i="1" s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V121" i="2" l="1"/>
  <c r="W121" i="2"/>
  <c r="Y121" i="2" s="1"/>
  <c r="V97" i="2"/>
  <c r="X97" i="2" s="1"/>
  <c r="W97" i="2"/>
  <c r="Y97" i="2" s="1"/>
  <c r="V81" i="2"/>
  <c r="X81" i="2" s="1"/>
  <c r="W81" i="2"/>
  <c r="Y81" i="2" s="1"/>
  <c r="W57" i="2"/>
  <c r="Y57" i="2" s="1"/>
  <c r="V57" i="2"/>
  <c r="X57" i="2" s="1"/>
  <c r="V33" i="2"/>
  <c r="X33" i="2" s="1"/>
  <c r="W33" i="2"/>
  <c r="Y33" i="2" s="1"/>
  <c r="V9" i="2"/>
  <c r="X9" i="2" s="1"/>
  <c r="W9" i="2"/>
  <c r="Y9" i="2" s="1"/>
  <c r="W120" i="2"/>
  <c r="Y120" i="2" s="1"/>
  <c r="V120" i="2"/>
  <c r="X120" i="2" s="1"/>
  <c r="W112" i="2"/>
  <c r="Y112" i="2" s="1"/>
  <c r="V112" i="2"/>
  <c r="X112" i="2" s="1"/>
  <c r="W104" i="2"/>
  <c r="Y104" i="2" s="1"/>
  <c r="V104" i="2"/>
  <c r="X104" i="2" s="1"/>
  <c r="W96" i="2"/>
  <c r="Y96" i="2" s="1"/>
  <c r="V96" i="2"/>
  <c r="X96" i="2" s="1"/>
  <c r="W88" i="2"/>
  <c r="Y88" i="2" s="1"/>
  <c r="V88" i="2"/>
  <c r="X88" i="2" s="1"/>
  <c r="W80" i="2"/>
  <c r="Y80" i="2" s="1"/>
  <c r="V80" i="2"/>
  <c r="X80" i="2" s="1"/>
  <c r="W72" i="2"/>
  <c r="Y72" i="2" s="1"/>
  <c r="V72" i="2"/>
  <c r="X72" i="2" s="1"/>
  <c r="W64" i="2"/>
  <c r="Y64" i="2" s="1"/>
  <c r="V64" i="2"/>
  <c r="X64" i="2" s="1"/>
  <c r="W56" i="2"/>
  <c r="Y56" i="2" s="1"/>
  <c r="V56" i="2"/>
  <c r="X56" i="2" s="1"/>
  <c r="W48" i="2"/>
  <c r="Y48" i="2" s="1"/>
  <c r="V48" i="2"/>
  <c r="X48" i="2" s="1"/>
  <c r="W40" i="2"/>
  <c r="Y40" i="2" s="1"/>
  <c r="V40" i="2"/>
  <c r="X40" i="2" s="1"/>
  <c r="W32" i="2"/>
  <c r="Y32" i="2" s="1"/>
  <c r="V32" i="2"/>
  <c r="X32" i="2" s="1"/>
  <c r="W24" i="2"/>
  <c r="Y24" i="2" s="1"/>
  <c r="V24" i="2"/>
  <c r="X24" i="2" s="1"/>
  <c r="W16" i="2"/>
  <c r="Y16" i="2" s="1"/>
  <c r="V16" i="2"/>
  <c r="X16" i="2" s="1"/>
  <c r="W8" i="2"/>
  <c r="Y8" i="2" s="1"/>
  <c r="V8" i="2"/>
  <c r="X8" i="2" s="1"/>
  <c r="V113" i="2"/>
  <c r="X113" i="2" s="1"/>
  <c r="W113" i="2"/>
  <c r="Y113" i="2" s="1"/>
  <c r="W89" i="2"/>
  <c r="Y89" i="2" s="1"/>
  <c r="V89" i="2"/>
  <c r="X89" i="2" s="1"/>
  <c r="V65" i="2"/>
  <c r="X65" i="2" s="1"/>
  <c r="W65" i="2"/>
  <c r="Y65" i="2" s="1"/>
  <c r="V49" i="2"/>
  <c r="X49" i="2" s="1"/>
  <c r="W49" i="2"/>
  <c r="Y49" i="2" s="1"/>
  <c r="W41" i="2"/>
  <c r="Y41" i="2" s="1"/>
  <c r="V41" i="2"/>
  <c r="X41" i="2" s="1"/>
  <c r="V17" i="2"/>
  <c r="X17" i="2" s="1"/>
  <c r="W17" i="2"/>
  <c r="Y17" i="2" s="1"/>
  <c r="V119" i="2"/>
  <c r="X119" i="2" s="1"/>
  <c r="W119" i="2"/>
  <c r="Y119" i="2" s="1"/>
  <c r="W111" i="2"/>
  <c r="Y111" i="2" s="1"/>
  <c r="V111" i="2"/>
  <c r="X111" i="2" s="1"/>
  <c r="W103" i="2"/>
  <c r="Y103" i="2" s="1"/>
  <c r="V103" i="2"/>
  <c r="X103" i="2" s="1"/>
  <c r="V95" i="2"/>
  <c r="X95" i="2" s="1"/>
  <c r="W95" i="2"/>
  <c r="Y95" i="2" s="1"/>
  <c r="W87" i="2"/>
  <c r="Y87" i="2" s="1"/>
  <c r="V87" i="2"/>
  <c r="X87" i="2" s="1"/>
  <c r="V79" i="2"/>
  <c r="X79" i="2" s="1"/>
  <c r="W79" i="2"/>
  <c r="Y79" i="2" s="1"/>
  <c r="V71" i="2"/>
  <c r="X71" i="2" s="1"/>
  <c r="W71" i="2"/>
  <c r="Y71" i="2" s="1"/>
  <c r="V63" i="2"/>
  <c r="X63" i="2" s="1"/>
  <c r="W63" i="2"/>
  <c r="Y63" i="2" s="1"/>
  <c r="W55" i="2"/>
  <c r="Y55" i="2" s="1"/>
  <c r="V55" i="2"/>
  <c r="X55" i="2" s="1"/>
  <c r="V47" i="2"/>
  <c r="X47" i="2" s="1"/>
  <c r="W47" i="2"/>
  <c r="Y47" i="2" s="1"/>
  <c r="V39" i="2"/>
  <c r="X39" i="2" s="1"/>
  <c r="W39" i="2"/>
  <c r="Y39" i="2" s="1"/>
  <c r="W31" i="2"/>
  <c r="Y31" i="2" s="1"/>
  <c r="V31" i="2"/>
  <c r="X31" i="2" s="1"/>
  <c r="V23" i="2"/>
  <c r="X23" i="2" s="1"/>
  <c r="W23" i="2"/>
  <c r="Y23" i="2" s="1"/>
  <c r="W15" i="2"/>
  <c r="Y15" i="2" s="1"/>
  <c r="V15" i="2"/>
  <c r="X15" i="2" s="1"/>
  <c r="V7" i="2"/>
  <c r="X7" i="2" s="1"/>
  <c r="W7" i="2"/>
  <c r="Y7" i="2" s="1"/>
  <c r="V105" i="2"/>
  <c r="X105" i="2" s="1"/>
  <c r="W105" i="2"/>
  <c r="Y105" i="2" s="1"/>
  <c r="W118" i="2"/>
  <c r="Y118" i="2" s="1"/>
  <c r="V118" i="2"/>
  <c r="X118" i="2" s="1"/>
  <c r="V110" i="2"/>
  <c r="X110" i="2" s="1"/>
  <c r="W110" i="2"/>
  <c r="Y110" i="2" s="1"/>
  <c r="W102" i="2"/>
  <c r="Y102" i="2" s="1"/>
  <c r="V102" i="2"/>
  <c r="X102" i="2" s="1"/>
  <c r="V94" i="2"/>
  <c r="X94" i="2" s="1"/>
  <c r="W94" i="2"/>
  <c r="Y94" i="2" s="1"/>
  <c r="V86" i="2"/>
  <c r="X86" i="2" s="1"/>
  <c r="W86" i="2"/>
  <c r="Y86" i="2" s="1"/>
  <c r="W78" i="2"/>
  <c r="Y78" i="2" s="1"/>
  <c r="V78" i="2"/>
  <c r="X78" i="2" s="1"/>
  <c r="V70" i="2"/>
  <c r="X70" i="2" s="1"/>
  <c r="W70" i="2"/>
  <c r="Y70" i="2" s="1"/>
  <c r="V62" i="2"/>
  <c r="X62" i="2" s="1"/>
  <c r="W62" i="2"/>
  <c r="Y62" i="2" s="1"/>
  <c r="W54" i="2"/>
  <c r="Y54" i="2" s="1"/>
  <c r="V54" i="2"/>
  <c r="X54" i="2" s="1"/>
  <c r="V46" i="2"/>
  <c r="X46" i="2" s="1"/>
  <c r="W46" i="2"/>
  <c r="Y46" i="2" s="1"/>
  <c r="V38" i="2"/>
  <c r="X38" i="2" s="1"/>
  <c r="W38" i="2"/>
  <c r="Y38" i="2" s="1"/>
  <c r="W30" i="2"/>
  <c r="Y30" i="2" s="1"/>
  <c r="V30" i="2"/>
  <c r="X30" i="2" s="1"/>
  <c r="V22" i="2"/>
  <c r="X22" i="2" s="1"/>
  <c r="W22" i="2"/>
  <c r="Y22" i="2" s="1"/>
  <c r="W14" i="2"/>
  <c r="Y14" i="2" s="1"/>
  <c r="V14" i="2"/>
  <c r="X14" i="2" s="1"/>
  <c r="W6" i="2"/>
  <c r="Y6" i="2" s="1"/>
  <c r="V6" i="2"/>
  <c r="X6" i="2" s="1"/>
  <c r="V109" i="2"/>
  <c r="X109" i="2" s="1"/>
  <c r="W109" i="2"/>
  <c r="Y109" i="2" s="1"/>
  <c r="W93" i="2"/>
  <c r="Y93" i="2" s="1"/>
  <c r="V93" i="2"/>
  <c r="X93" i="2" s="1"/>
  <c r="W69" i="2"/>
  <c r="Y69" i="2" s="1"/>
  <c r="V69" i="2"/>
  <c r="X69" i="2" s="1"/>
  <c r="W53" i="2"/>
  <c r="Y53" i="2" s="1"/>
  <c r="V53" i="2"/>
  <c r="X53" i="2" s="1"/>
  <c r="W37" i="2"/>
  <c r="Y37" i="2" s="1"/>
  <c r="V37" i="2"/>
  <c r="X37" i="2" s="1"/>
  <c r="W5" i="2"/>
  <c r="Y5" i="2" s="1"/>
  <c r="V5" i="2"/>
  <c r="X5" i="2" s="1"/>
  <c r="W117" i="2"/>
  <c r="Y117" i="2" s="1"/>
  <c r="V117" i="2"/>
  <c r="X117" i="2" s="1"/>
  <c r="W101" i="2"/>
  <c r="Y101" i="2" s="1"/>
  <c r="V101" i="2"/>
  <c r="X101" i="2" s="1"/>
  <c r="W85" i="2"/>
  <c r="Y85" i="2" s="1"/>
  <c r="V85" i="2"/>
  <c r="X85" i="2" s="1"/>
  <c r="W77" i="2"/>
  <c r="Y77" i="2" s="1"/>
  <c r="V77" i="2"/>
  <c r="X77" i="2" s="1"/>
  <c r="W61" i="2"/>
  <c r="Y61" i="2" s="1"/>
  <c r="V61" i="2"/>
  <c r="X61" i="2" s="1"/>
  <c r="W45" i="2"/>
  <c r="Y45" i="2" s="1"/>
  <c r="V45" i="2"/>
  <c r="X45" i="2" s="1"/>
  <c r="W29" i="2"/>
  <c r="Y29" i="2" s="1"/>
  <c r="V29" i="2"/>
  <c r="X29" i="2" s="1"/>
  <c r="W21" i="2"/>
  <c r="Y21" i="2" s="1"/>
  <c r="V21" i="2"/>
  <c r="X21" i="2" s="1"/>
  <c r="W13" i="2"/>
  <c r="Y13" i="2" s="1"/>
  <c r="V13" i="2"/>
  <c r="X13" i="2" s="1"/>
  <c r="W116" i="2"/>
  <c r="Y116" i="2" s="1"/>
  <c r="V116" i="2"/>
  <c r="X116" i="2" s="1"/>
  <c r="W108" i="2"/>
  <c r="Y108" i="2" s="1"/>
  <c r="V108" i="2"/>
  <c r="X108" i="2" s="1"/>
  <c r="W100" i="2"/>
  <c r="Y100" i="2" s="1"/>
  <c r="V100" i="2"/>
  <c r="X100" i="2" s="1"/>
  <c r="W92" i="2"/>
  <c r="Y92" i="2" s="1"/>
  <c r="V92" i="2"/>
  <c r="X92" i="2" s="1"/>
  <c r="W84" i="2"/>
  <c r="Y84" i="2" s="1"/>
  <c r="V84" i="2"/>
  <c r="X84" i="2" s="1"/>
  <c r="W76" i="2"/>
  <c r="Y76" i="2" s="1"/>
  <c r="V76" i="2"/>
  <c r="X76" i="2" s="1"/>
  <c r="W68" i="2"/>
  <c r="Y68" i="2" s="1"/>
  <c r="V68" i="2"/>
  <c r="X68" i="2" s="1"/>
  <c r="W60" i="2"/>
  <c r="Y60" i="2" s="1"/>
  <c r="V60" i="2"/>
  <c r="X60" i="2" s="1"/>
  <c r="W52" i="2"/>
  <c r="Y52" i="2" s="1"/>
  <c r="V52" i="2"/>
  <c r="X52" i="2" s="1"/>
  <c r="W44" i="2"/>
  <c r="Y44" i="2" s="1"/>
  <c r="V44" i="2"/>
  <c r="X44" i="2" s="1"/>
  <c r="W36" i="2"/>
  <c r="Y36" i="2" s="1"/>
  <c r="V36" i="2"/>
  <c r="X36" i="2" s="1"/>
  <c r="W28" i="2"/>
  <c r="Y28" i="2" s="1"/>
  <c r="V28" i="2"/>
  <c r="X28" i="2" s="1"/>
  <c r="W20" i="2"/>
  <c r="Y20" i="2" s="1"/>
  <c r="V20" i="2"/>
  <c r="X20" i="2" s="1"/>
  <c r="W12" i="2"/>
  <c r="Y12" i="2" s="1"/>
  <c r="V12" i="2"/>
  <c r="X12" i="2" s="1"/>
  <c r="W4" i="2"/>
  <c r="Y4" i="2" s="1"/>
  <c r="V4" i="2"/>
  <c r="X4" i="2" s="1"/>
  <c r="V73" i="2"/>
  <c r="X73" i="2" s="1"/>
  <c r="W73" i="2"/>
  <c r="Y73" i="2" s="1"/>
  <c r="W115" i="2"/>
  <c r="Y115" i="2" s="1"/>
  <c r="V115" i="2"/>
  <c r="X115" i="2" s="1"/>
  <c r="V107" i="2"/>
  <c r="X107" i="2" s="1"/>
  <c r="W107" i="2"/>
  <c r="Y107" i="2" s="1"/>
  <c r="W99" i="2"/>
  <c r="Y99" i="2" s="1"/>
  <c r="V99" i="2"/>
  <c r="X99" i="2" s="1"/>
  <c r="W83" i="2"/>
  <c r="Y83" i="2" s="1"/>
  <c r="V83" i="2"/>
  <c r="X83" i="2" s="1"/>
  <c r="W75" i="2"/>
  <c r="Y75" i="2" s="1"/>
  <c r="V75" i="2"/>
  <c r="X75" i="2" s="1"/>
  <c r="V67" i="2"/>
  <c r="X67" i="2" s="1"/>
  <c r="W67" i="2"/>
  <c r="Y67" i="2" s="1"/>
  <c r="W59" i="2"/>
  <c r="Y59" i="2" s="1"/>
  <c r="V59" i="2"/>
  <c r="X59" i="2" s="1"/>
  <c r="V51" i="2"/>
  <c r="X51" i="2" s="1"/>
  <c r="W51" i="2"/>
  <c r="Y51" i="2" s="1"/>
  <c r="W43" i="2"/>
  <c r="Y43" i="2" s="1"/>
  <c r="V43" i="2"/>
  <c r="X43" i="2" s="1"/>
  <c r="W35" i="2"/>
  <c r="Y35" i="2" s="1"/>
  <c r="V35" i="2"/>
  <c r="X35" i="2" s="1"/>
  <c r="V27" i="2"/>
  <c r="X27" i="2" s="1"/>
  <c r="W27" i="2"/>
  <c r="Y27" i="2" s="1"/>
  <c r="W19" i="2"/>
  <c r="Y19" i="2" s="1"/>
  <c r="V19" i="2"/>
  <c r="X19" i="2" s="1"/>
  <c r="W11" i="2"/>
  <c r="Y11" i="2" s="1"/>
  <c r="V11" i="2"/>
  <c r="X11" i="2" s="1"/>
  <c r="W3" i="2"/>
  <c r="Y3" i="2" s="1"/>
  <c r="V3" i="2"/>
  <c r="X3" i="2" s="1"/>
  <c r="W25" i="2"/>
  <c r="Y25" i="2" s="1"/>
  <c r="V25" i="2"/>
  <c r="X25" i="2" s="1"/>
  <c r="V91" i="2"/>
  <c r="X91" i="2" s="1"/>
  <c r="W91" i="2"/>
  <c r="Y91" i="2" s="1"/>
  <c r="W114" i="2"/>
  <c r="Y114" i="2" s="1"/>
  <c r="V114" i="2"/>
  <c r="X114" i="2" s="1"/>
  <c r="W106" i="2"/>
  <c r="Y106" i="2" s="1"/>
  <c r="V106" i="2"/>
  <c r="X106" i="2" s="1"/>
  <c r="W98" i="2"/>
  <c r="Y98" i="2" s="1"/>
  <c r="V98" i="2"/>
  <c r="X98" i="2" s="1"/>
  <c r="W90" i="2"/>
  <c r="Y90" i="2" s="1"/>
  <c r="V90" i="2"/>
  <c r="X90" i="2" s="1"/>
  <c r="W82" i="2"/>
  <c r="Y82" i="2" s="1"/>
  <c r="V82" i="2"/>
  <c r="X82" i="2" s="1"/>
  <c r="W74" i="2"/>
  <c r="Y74" i="2" s="1"/>
  <c r="V74" i="2"/>
  <c r="X74" i="2" s="1"/>
  <c r="W66" i="2"/>
  <c r="Y66" i="2" s="1"/>
  <c r="V66" i="2"/>
  <c r="X66" i="2" s="1"/>
  <c r="W58" i="2"/>
  <c r="Y58" i="2" s="1"/>
  <c r="V58" i="2"/>
  <c r="X58" i="2" s="1"/>
  <c r="W50" i="2"/>
  <c r="Y50" i="2" s="1"/>
  <c r="V50" i="2"/>
  <c r="X50" i="2" s="1"/>
  <c r="W42" i="2"/>
  <c r="Y42" i="2" s="1"/>
  <c r="V42" i="2"/>
  <c r="X42" i="2" s="1"/>
  <c r="W34" i="2"/>
  <c r="Y34" i="2" s="1"/>
  <c r="V34" i="2"/>
  <c r="X34" i="2" s="1"/>
  <c r="W26" i="2"/>
  <c r="Y26" i="2" s="1"/>
  <c r="V26" i="2"/>
  <c r="X26" i="2" s="1"/>
  <c r="W18" i="2"/>
  <c r="Y18" i="2" s="1"/>
  <c r="V18" i="2"/>
  <c r="X18" i="2" s="1"/>
  <c r="W10" i="2"/>
  <c r="Y10" i="2" s="1"/>
  <c r="V10" i="2"/>
  <c r="X10" i="2" s="1"/>
  <c r="W2" i="2"/>
  <c r="Y2" i="2" s="1"/>
  <c r="V2" i="2"/>
  <c r="X2" i="2" s="1"/>
  <c r="E209" i="5"/>
  <c r="H209" i="5" s="1"/>
  <c r="G209" i="5"/>
  <c r="I209" i="5" s="1"/>
  <c r="E169" i="5"/>
  <c r="H169" i="5" s="1"/>
  <c r="G169" i="5"/>
  <c r="I169" i="5" s="1"/>
  <c r="E145" i="5"/>
  <c r="H145" i="5" s="1"/>
  <c r="G145" i="5"/>
  <c r="I145" i="5" s="1"/>
  <c r="E113" i="5"/>
  <c r="H113" i="5" s="1"/>
  <c r="G113" i="5"/>
  <c r="I113" i="5" s="1"/>
  <c r="E81" i="5"/>
  <c r="H81" i="5" s="1"/>
  <c r="G81" i="5"/>
  <c r="I81" i="5" s="1"/>
  <c r="E33" i="5"/>
  <c r="H33" i="5" s="1"/>
  <c r="G33" i="5"/>
  <c r="I33" i="5" s="1"/>
  <c r="E208" i="5"/>
  <c r="H208" i="5" s="1"/>
  <c r="G208" i="5"/>
  <c r="I208" i="5" s="1"/>
  <c r="E176" i="5"/>
  <c r="H176" i="5" s="1"/>
  <c r="G176" i="5"/>
  <c r="I176" i="5" s="1"/>
  <c r="E128" i="5"/>
  <c r="H128" i="5" s="1"/>
  <c r="G128" i="5"/>
  <c r="I128" i="5" s="1"/>
  <c r="E88" i="5"/>
  <c r="H88" i="5" s="1"/>
  <c r="G88" i="5"/>
  <c r="I88" i="5" s="1"/>
  <c r="E48" i="5"/>
  <c r="H48" i="5" s="1"/>
  <c r="G48" i="5"/>
  <c r="I48" i="5" s="1"/>
  <c r="E8" i="5"/>
  <c r="H8" i="5" s="1"/>
  <c r="G8" i="5"/>
  <c r="I8" i="5" s="1"/>
  <c r="E239" i="5"/>
  <c r="H239" i="5" s="1"/>
  <c r="G239" i="5"/>
  <c r="I239" i="5" s="1"/>
  <c r="E231" i="5"/>
  <c r="H231" i="5" s="1"/>
  <c r="G231" i="5"/>
  <c r="I231" i="5" s="1"/>
  <c r="E223" i="5"/>
  <c r="H223" i="5" s="1"/>
  <c r="G223" i="5"/>
  <c r="I223" i="5" s="1"/>
  <c r="E215" i="5"/>
  <c r="H215" i="5" s="1"/>
  <c r="G215" i="5"/>
  <c r="I215" i="5" s="1"/>
  <c r="E207" i="5"/>
  <c r="H207" i="5" s="1"/>
  <c r="G207" i="5"/>
  <c r="I207" i="5" s="1"/>
  <c r="E199" i="5"/>
  <c r="H199" i="5" s="1"/>
  <c r="G199" i="5"/>
  <c r="I199" i="5" s="1"/>
  <c r="E191" i="5"/>
  <c r="H191" i="5" s="1"/>
  <c r="G191" i="5"/>
  <c r="I191" i="5" s="1"/>
  <c r="E183" i="5"/>
  <c r="H183" i="5" s="1"/>
  <c r="G183" i="5"/>
  <c r="I183" i="5" s="1"/>
  <c r="E175" i="5"/>
  <c r="H175" i="5" s="1"/>
  <c r="G175" i="5"/>
  <c r="I175" i="5" s="1"/>
  <c r="E167" i="5"/>
  <c r="H167" i="5" s="1"/>
  <c r="G167" i="5"/>
  <c r="I167" i="5" s="1"/>
  <c r="E159" i="5"/>
  <c r="H159" i="5" s="1"/>
  <c r="G159" i="5"/>
  <c r="I159" i="5" s="1"/>
  <c r="E151" i="5"/>
  <c r="H151" i="5" s="1"/>
  <c r="G151" i="5"/>
  <c r="I151" i="5" s="1"/>
  <c r="E143" i="5"/>
  <c r="H143" i="5" s="1"/>
  <c r="G143" i="5"/>
  <c r="I143" i="5" s="1"/>
  <c r="E135" i="5"/>
  <c r="H135" i="5" s="1"/>
  <c r="G135" i="5"/>
  <c r="I135" i="5" s="1"/>
  <c r="E127" i="5"/>
  <c r="H127" i="5" s="1"/>
  <c r="G127" i="5"/>
  <c r="I127" i="5" s="1"/>
  <c r="E119" i="5"/>
  <c r="H119" i="5" s="1"/>
  <c r="G119" i="5"/>
  <c r="I119" i="5" s="1"/>
  <c r="E111" i="5"/>
  <c r="H111" i="5" s="1"/>
  <c r="G111" i="5"/>
  <c r="I111" i="5" s="1"/>
  <c r="E103" i="5"/>
  <c r="H103" i="5" s="1"/>
  <c r="G103" i="5"/>
  <c r="I103" i="5" s="1"/>
  <c r="E95" i="5"/>
  <c r="H95" i="5" s="1"/>
  <c r="G95" i="5"/>
  <c r="I95" i="5" s="1"/>
  <c r="E87" i="5"/>
  <c r="H87" i="5" s="1"/>
  <c r="G87" i="5"/>
  <c r="I87" i="5" s="1"/>
  <c r="E79" i="5"/>
  <c r="H79" i="5" s="1"/>
  <c r="G79" i="5"/>
  <c r="I79" i="5" s="1"/>
  <c r="E71" i="5"/>
  <c r="H71" i="5" s="1"/>
  <c r="G71" i="5"/>
  <c r="I71" i="5" s="1"/>
  <c r="E63" i="5"/>
  <c r="H63" i="5" s="1"/>
  <c r="G63" i="5"/>
  <c r="I63" i="5" s="1"/>
  <c r="E55" i="5"/>
  <c r="H55" i="5" s="1"/>
  <c r="G55" i="5"/>
  <c r="I55" i="5" s="1"/>
  <c r="E47" i="5"/>
  <c r="H47" i="5" s="1"/>
  <c r="G47" i="5"/>
  <c r="I47" i="5" s="1"/>
  <c r="E39" i="5"/>
  <c r="H39" i="5" s="1"/>
  <c r="G39" i="5"/>
  <c r="I39" i="5" s="1"/>
  <c r="E31" i="5"/>
  <c r="H31" i="5" s="1"/>
  <c r="G31" i="5"/>
  <c r="I31" i="5" s="1"/>
  <c r="E23" i="5"/>
  <c r="H23" i="5" s="1"/>
  <c r="G23" i="5"/>
  <c r="I23" i="5" s="1"/>
  <c r="E15" i="5"/>
  <c r="H15" i="5" s="1"/>
  <c r="G15" i="5"/>
  <c r="I15" i="5" s="1"/>
  <c r="E7" i="5"/>
  <c r="H7" i="5" s="1"/>
  <c r="G7" i="5"/>
  <c r="I7" i="5" s="1"/>
  <c r="E241" i="5"/>
  <c r="H241" i="5" s="1"/>
  <c r="J241" i="5" s="1"/>
  <c r="G241" i="5"/>
  <c r="I241" i="5" s="1"/>
  <c r="E201" i="5"/>
  <c r="H201" i="5" s="1"/>
  <c r="G201" i="5"/>
  <c r="I201" i="5" s="1"/>
  <c r="E137" i="5"/>
  <c r="H137" i="5" s="1"/>
  <c r="G137" i="5"/>
  <c r="I137" i="5" s="1"/>
  <c r="E97" i="5"/>
  <c r="H97" i="5" s="1"/>
  <c r="G97" i="5"/>
  <c r="I97" i="5" s="1"/>
  <c r="E73" i="5"/>
  <c r="H73" i="5" s="1"/>
  <c r="G73" i="5"/>
  <c r="I73" i="5" s="1"/>
  <c r="E25" i="5"/>
  <c r="H25" i="5" s="1"/>
  <c r="G25" i="5"/>
  <c r="I25" i="5" s="1"/>
  <c r="E232" i="5"/>
  <c r="H232" i="5" s="1"/>
  <c r="G232" i="5"/>
  <c r="I232" i="5" s="1"/>
  <c r="E192" i="5"/>
  <c r="H192" i="5" s="1"/>
  <c r="G192" i="5"/>
  <c r="I192" i="5" s="1"/>
  <c r="E144" i="5"/>
  <c r="H144" i="5" s="1"/>
  <c r="G144" i="5"/>
  <c r="I144" i="5" s="1"/>
  <c r="E112" i="5"/>
  <c r="H112" i="5" s="1"/>
  <c r="G112" i="5"/>
  <c r="I112" i="5" s="1"/>
  <c r="E64" i="5"/>
  <c r="H64" i="5" s="1"/>
  <c r="G64" i="5"/>
  <c r="I64" i="5" s="1"/>
  <c r="E16" i="5"/>
  <c r="H16" i="5" s="1"/>
  <c r="G16" i="5"/>
  <c r="I16" i="5" s="1"/>
  <c r="E238" i="5"/>
  <c r="H238" i="5" s="1"/>
  <c r="G238" i="5"/>
  <c r="I238" i="5" s="1"/>
  <c r="E230" i="5"/>
  <c r="H230" i="5" s="1"/>
  <c r="G230" i="5"/>
  <c r="I230" i="5" s="1"/>
  <c r="E222" i="5"/>
  <c r="H222" i="5" s="1"/>
  <c r="G222" i="5"/>
  <c r="I222" i="5" s="1"/>
  <c r="E214" i="5"/>
  <c r="H214" i="5" s="1"/>
  <c r="G214" i="5"/>
  <c r="I214" i="5" s="1"/>
  <c r="E206" i="5"/>
  <c r="H206" i="5" s="1"/>
  <c r="G206" i="5"/>
  <c r="I206" i="5" s="1"/>
  <c r="E198" i="5"/>
  <c r="H198" i="5" s="1"/>
  <c r="G198" i="5"/>
  <c r="I198" i="5" s="1"/>
  <c r="E190" i="5"/>
  <c r="H190" i="5" s="1"/>
  <c r="G190" i="5"/>
  <c r="I190" i="5" s="1"/>
  <c r="E182" i="5"/>
  <c r="H182" i="5" s="1"/>
  <c r="G182" i="5"/>
  <c r="I182" i="5" s="1"/>
  <c r="E174" i="5"/>
  <c r="H174" i="5" s="1"/>
  <c r="G174" i="5"/>
  <c r="I174" i="5" s="1"/>
  <c r="E166" i="5"/>
  <c r="H166" i="5" s="1"/>
  <c r="G166" i="5"/>
  <c r="I166" i="5" s="1"/>
  <c r="E158" i="5"/>
  <c r="H158" i="5" s="1"/>
  <c r="G158" i="5"/>
  <c r="I158" i="5" s="1"/>
  <c r="E150" i="5"/>
  <c r="H150" i="5" s="1"/>
  <c r="G150" i="5"/>
  <c r="I150" i="5" s="1"/>
  <c r="E142" i="5"/>
  <c r="H142" i="5" s="1"/>
  <c r="G142" i="5"/>
  <c r="I142" i="5" s="1"/>
  <c r="E134" i="5"/>
  <c r="H134" i="5" s="1"/>
  <c r="G134" i="5"/>
  <c r="I134" i="5" s="1"/>
  <c r="E126" i="5"/>
  <c r="H126" i="5" s="1"/>
  <c r="G126" i="5"/>
  <c r="I126" i="5" s="1"/>
  <c r="E118" i="5"/>
  <c r="H118" i="5" s="1"/>
  <c r="G118" i="5"/>
  <c r="I118" i="5" s="1"/>
  <c r="E110" i="5"/>
  <c r="H110" i="5" s="1"/>
  <c r="G110" i="5"/>
  <c r="I110" i="5" s="1"/>
  <c r="E102" i="5"/>
  <c r="H102" i="5" s="1"/>
  <c r="G102" i="5"/>
  <c r="I102" i="5" s="1"/>
  <c r="E94" i="5"/>
  <c r="H94" i="5" s="1"/>
  <c r="G94" i="5"/>
  <c r="I94" i="5" s="1"/>
  <c r="E86" i="5"/>
  <c r="H86" i="5" s="1"/>
  <c r="G86" i="5"/>
  <c r="I86" i="5" s="1"/>
  <c r="E78" i="5"/>
  <c r="H78" i="5" s="1"/>
  <c r="G78" i="5"/>
  <c r="I78" i="5" s="1"/>
  <c r="E70" i="5"/>
  <c r="H70" i="5" s="1"/>
  <c r="G70" i="5"/>
  <c r="I70" i="5" s="1"/>
  <c r="E62" i="5"/>
  <c r="H62" i="5" s="1"/>
  <c r="G62" i="5"/>
  <c r="I62" i="5" s="1"/>
  <c r="E54" i="5"/>
  <c r="H54" i="5" s="1"/>
  <c r="G54" i="5"/>
  <c r="I54" i="5" s="1"/>
  <c r="E46" i="5"/>
  <c r="H46" i="5" s="1"/>
  <c r="G46" i="5"/>
  <c r="I46" i="5" s="1"/>
  <c r="E38" i="5"/>
  <c r="H38" i="5" s="1"/>
  <c r="G38" i="5"/>
  <c r="I38" i="5" s="1"/>
  <c r="E30" i="5"/>
  <c r="H30" i="5" s="1"/>
  <c r="G30" i="5"/>
  <c r="I30" i="5" s="1"/>
  <c r="E22" i="5"/>
  <c r="H22" i="5" s="1"/>
  <c r="G22" i="5"/>
  <c r="I22" i="5" s="1"/>
  <c r="E14" i="5"/>
  <c r="H14" i="5" s="1"/>
  <c r="G14" i="5"/>
  <c r="I14" i="5" s="1"/>
  <c r="E6" i="5"/>
  <c r="H6" i="5" s="1"/>
  <c r="G6" i="5"/>
  <c r="I6" i="5" s="1"/>
  <c r="E225" i="5"/>
  <c r="H225" i="5" s="1"/>
  <c r="G225" i="5"/>
  <c r="I225" i="5" s="1"/>
  <c r="E161" i="5"/>
  <c r="H161" i="5" s="1"/>
  <c r="G161" i="5"/>
  <c r="I161" i="5" s="1"/>
  <c r="E41" i="5"/>
  <c r="H41" i="5" s="1"/>
  <c r="G41" i="5"/>
  <c r="I41" i="5" s="1"/>
  <c r="E168" i="5"/>
  <c r="H168" i="5" s="1"/>
  <c r="G168" i="5"/>
  <c r="I168" i="5" s="1"/>
  <c r="E40" i="5"/>
  <c r="H40" i="5" s="1"/>
  <c r="G40" i="5"/>
  <c r="I40" i="5" s="1"/>
  <c r="E237" i="5"/>
  <c r="H237" i="5" s="1"/>
  <c r="G237" i="5"/>
  <c r="I237" i="5" s="1"/>
  <c r="E229" i="5"/>
  <c r="H229" i="5" s="1"/>
  <c r="G229" i="5"/>
  <c r="I229" i="5" s="1"/>
  <c r="E221" i="5"/>
  <c r="H221" i="5" s="1"/>
  <c r="G221" i="5"/>
  <c r="I221" i="5" s="1"/>
  <c r="E213" i="5"/>
  <c r="H213" i="5" s="1"/>
  <c r="G213" i="5"/>
  <c r="I213" i="5" s="1"/>
  <c r="E205" i="5"/>
  <c r="H205" i="5" s="1"/>
  <c r="G205" i="5"/>
  <c r="I205" i="5" s="1"/>
  <c r="E197" i="5"/>
  <c r="H197" i="5" s="1"/>
  <c r="G197" i="5"/>
  <c r="I197" i="5" s="1"/>
  <c r="E189" i="5"/>
  <c r="H189" i="5" s="1"/>
  <c r="G189" i="5"/>
  <c r="I189" i="5" s="1"/>
  <c r="E181" i="5"/>
  <c r="H181" i="5" s="1"/>
  <c r="G181" i="5"/>
  <c r="I181" i="5" s="1"/>
  <c r="E173" i="5"/>
  <c r="H173" i="5" s="1"/>
  <c r="G173" i="5"/>
  <c r="I173" i="5" s="1"/>
  <c r="E165" i="5"/>
  <c r="H165" i="5" s="1"/>
  <c r="G165" i="5"/>
  <c r="I165" i="5" s="1"/>
  <c r="E157" i="5"/>
  <c r="H157" i="5" s="1"/>
  <c r="G157" i="5"/>
  <c r="I157" i="5" s="1"/>
  <c r="E149" i="5"/>
  <c r="H149" i="5" s="1"/>
  <c r="G149" i="5"/>
  <c r="I149" i="5" s="1"/>
  <c r="E141" i="5"/>
  <c r="H141" i="5" s="1"/>
  <c r="G141" i="5"/>
  <c r="I141" i="5" s="1"/>
  <c r="E133" i="5"/>
  <c r="H133" i="5" s="1"/>
  <c r="G133" i="5"/>
  <c r="I133" i="5" s="1"/>
  <c r="E125" i="5"/>
  <c r="H125" i="5" s="1"/>
  <c r="G125" i="5"/>
  <c r="I125" i="5" s="1"/>
  <c r="E117" i="5"/>
  <c r="H117" i="5" s="1"/>
  <c r="G117" i="5"/>
  <c r="I117" i="5" s="1"/>
  <c r="E109" i="5"/>
  <c r="H109" i="5" s="1"/>
  <c r="G109" i="5"/>
  <c r="I109" i="5" s="1"/>
  <c r="E101" i="5"/>
  <c r="H101" i="5" s="1"/>
  <c r="G101" i="5"/>
  <c r="I101" i="5" s="1"/>
  <c r="E93" i="5"/>
  <c r="H93" i="5" s="1"/>
  <c r="G93" i="5"/>
  <c r="I93" i="5" s="1"/>
  <c r="E85" i="5"/>
  <c r="H85" i="5" s="1"/>
  <c r="G85" i="5"/>
  <c r="I85" i="5" s="1"/>
  <c r="E77" i="5"/>
  <c r="H77" i="5" s="1"/>
  <c r="G77" i="5"/>
  <c r="I77" i="5" s="1"/>
  <c r="E69" i="5"/>
  <c r="H69" i="5" s="1"/>
  <c r="G69" i="5"/>
  <c r="I69" i="5" s="1"/>
  <c r="E61" i="5"/>
  <c r="H61" i="5" s="1"/>
  <c r="G61" i="5"/>
  <c r="I61" i="5" s="1"/>
  <c r="E53" i="5"/>
  <c r="H53" i="5" s="1"/>
  <c r="G53" i="5"/>
  <c r="I53" i="5" s="1"/>
  <c r="E45" i="5"/>
  <c r="H45" i="5" s="1"/>
  <c r="G45" i="5"/>
  <c r="I45" i="5" s="1"/>
  <c r="E37" i="5"/>
  <c r="H37" i="5" s="1"/>
  <c r="G37" i="5"/>
  <c r="I37" i="5" s="1"/>
  <c r="E29" i="5"/>
  <c r="H29" i="5" s="1"/>
  <c r="G29" i="5"/>
  <c r="I29" i="5" s="1"/>
  <c r="E21" i="5"/>
  <c r="H21" i="5" s="1"/>
  <c r="G21" i="5"/>
  <c r="I21" i="5" s="1"/>
  <c r="E13" i="5"/>
  <c r="H13" i="5" s="1"/>
  <c r="G13" i="5"/>
  <c r="I13" i="5" s="1"/>
  <c r="E5" i="5"/>
  <c r="H5" i="5" s="1"/>
  <c r="G5" i="5"/>
  <c r="I5" i="5" s="1"/>
  <c r="E217" i="5"/>
  <c r="H217" i="5" s="1"/>
  <c r="G217" i="5"/>
  <c r="I217" i="5" s="1"/>
  <c r="E177" i="5"/>
  <c r="H177" i="5" s="1"/>
  <c r="G177" i="5"/>
  <c r="I177" i="5" s="1"/>
  <c r="E153" i="5"/>
  <c r="H153" i="5" s="1"/>
  <c r="G153" i="5"/>
  <c r="I153" i="5" s="1"/>
  <c r="E105" i="5"/>
  <c r="H105" i="5" s="1"/>
  <c r="G105" i="5"/>
  <c r="I105" i="5" s="1"/>
  <c r="E65" i="5"/>
  <c r="H65" i="5" s="1"/>
  <c r="G65" i="5"/>
  <c r="I65" i="5" s="1"/>
  <c r="E9" i="5"/>
  <c r="H9" i="5" s="1"/>
  <c r="G9" i="5"/>
  <c r="I9" i="5" s="1"/>
  <c r="E216" i="5"/>
  <c r="H216" i="5" s="1"/>
  <c r="G216" i="5"/>
  <c r="I216" i="5" s="1"/>
  <c r="E184" i="5"/>
  <c r="H184" i="5" s="1"/>
  <c r="G184" i="5"/>
  <c r="I184" i="5" s="1"/>
  <c r="E136" i="5"/>
  <c r="H136" i="5" s="1"/>
  <c r="G136" i="5"/>
  <c r="I136" i="5" s="1"/>
  <c r="E96" i="5"/>
  <c r="H96" i="5" s="1"/>
  <c r="G96" i="5"/>
  <c r="I96" i="5" s="1"/>
  <c r="E56" i="5"/>
  <c r="H56" i="5" s="1"/>
  <c r="G56" i="5"/>
  <c r="I56" i="5" s="1"/>
  <c r="E32" i="5"/>
  <c r="H32" i="5" s="1"/>
  <c r="G32" i="5"/>
  <c r="I32" i="5" s="1"/>
  <c r="E236" i="5"/>
  <c r="H236" i="5" s="1"/>
  <c r="G236" i="5"/>
  <c r="I236" i="5" s="1"/>
  <c r="E228" i="5"/>
  <c r="H228" i="5" s="1"/>
  <c r="G228" i="5"/>
  <c r="I228" i="5" s="1"/>
  <c r="E220" i="5"/>
  <c r="H220" i="5" s="1"/>
  <c r="G220" i="5"/>
  <c r="I220" i="5" s="1"/>
  <c r="E212" i="5"/>
  <c r="H212" i="5" s="1"/>
  <c r="G212" i="5"/>
  <c r="I212" i="5" s="1"/>
  <c r="E204" i="5"/>
  <c r="H204" i="5" s="1"/>
  <c r="G204" i="5"/>
  <c r="I204" i="5" s="1"/>
  <c r="E196" i="5"/>
  <c r="H196" i="5" s="1"/>
  <c r="G196" i="5"/>
  <c r="I196" i="5" s="1"/>
  <c r="E188" i="5"/>
  <c r="H188" i="5" s="1"/>
  <c r="G188" i="5"/>
  <c r="I188" i="5" s="1"/>
  <c r="E180" i="5"/>
  <c r="H180" i="5" s="1"/>
  <c r="G180" i="5"/>
  <c r="I180" i="5" s="1"/>
  <c r="E172" i="5"/>
  <c r="H172" i="5" s="1"/>
  <c r="G172" i="5"/>
  <c r="I172" i="5" s="1"/>
  <c r="E164" i="5"/>
  <c r="H164" i="5" s="1"/>
  <c r="G164" i="5"/>
  <c r="I164" i="5" s="1"/>
  <c r="E156" i="5"/>
  <c r="H156" i="5" s="1"/>
  <c r="G156" i="5"/>
  <c r="I156" i="5" s="1"/>
  <c r="E148" i="5"/>
  <c r="H148" i="5" s="1"/>
  <c r="G148" i="5"/>
  <c r="I148" i="5" s="1"/>
  <c r="E140" i="5"/>
  <c r="H140" i="5" s="1"/>
  <c r="G140" i="5"/>
  <c r="I140" i="5" s="1"/>
  <c r="E132" i="5"/>
  <c r="H132" i="5" s="1"/>
  <c r="G132" i="5"/>
  <c r="I132" i="5" s="1"/>
  <c r="E124" i="5"/>
  <c r="H124" i="5" s="1"/>
  <c r="G124" i="5"/>
  <c r="I124" i="5" s="1"/>
  <c r="E116" i="5"/>
  <c r="H116" i="5" s="1"/>
  <c r="G116" i="5"/>
  <c r="I116" i="5" s="1"/>
  <c r="E108" i="5"/>
  <c r="H108" i="5" s="1"/>
  <c r="G108" i="5"/>
  <c r="I108" i="5" s="1"/>
  <c r="E100" i="5"/>
  <c r="H100" i="5" s="1"/>
  <c r="G100" i="5"/>
  <c r="I100" i="5" s="1"/>
  <c r="E92" i="5"/>
  <c r="H92" i="5" s="1"/>
  <c r="G92" i="5"/>
  <c r="I92" i="5" s="1"/>
  <c r="E84" i="5"/>
  <c r="H84" i="5" s="1"/>
  <c r="G84" i="5"/>
  <c r="I84" i="5" s="1"/>
  <c r="E76" i="5"/>
  <c r="H76" i="5" s="1"/>
  <c r="G76" i="5"/>
  <c r="I76" i="5" s="1"/>
  <c r="E68" i="5"/>
  <c r="H68" i="5" s="1"/>
  <c r="G68" i="5"/>
  <c r="I68" i="5" s="1"/>
  <c r="E60" i="5"/>
  <c r="H60" i="5" s="1"/>
  <c r="G60" i="5"/>
  <c r="I60" i="5" s="1"/>
  <c r="E52" i="5"/>
  <c r="H52" i="5" s="1"/>
  <c r="G52" i="5"/>
  <c r="I52" i="5" s="1"/>
  <c r="E44" i="5"/>
  <c r="H44" i="5" s="1"/>
  <c r="G44" i="5"/>
  <c r="I44" i="5" s="1"/>
  <c r="E36" i="5"/>
  <c r="H36" i="5" s="1"/>
  <c r="G36" i="5"/>
  <c r="I36" i="5" s="1"/>
  <c r="E28" i="5"/>
  <c r="H28" i="5" s="1"/>
  <c r="G28" i="5"/>
  <c r="I28" i="5" s="1"/>
  <c r="E20" i="5"/>
  <c r="H20" i="5" s="1"/>
  <c r="G20" i="5"/>
  <c r="I20" i="5" s="1"/>
  <c r="E12" i="5"/>
  <c r="H12" i="5" s="1"/>
  <c r="G12" i="5"/>
  <c r="I12" i="5" s="1"/>
  <c r="E4" i="5"/>
  <c r="H4" i="5" s="1"/>
  <c r="G4" i="5"/>
  <c r="I4" i="5" s="1"/>
  <c r="E233" i="5"/>
  <c r="H233" i="5" s="1"/>
  <c r="G233" i="5"/>
  <c r="I233" i="5" s="1"/>
  <c r="E185" i="5"/>
  <c r="H185" i="5" s="1"/>
  <c r="G185" i="5"/>
  <c r="I185" i="5" s="1"/>
  <c r="E129" i="5"/>
  <c r="H129" i="5" s="1"/>
  <c r="G129" i="5"/>
  <c r="I129" i="5" s="1"/>
  <c r="E89" i="5"/>
  <c r="H89" i="5" s="1"/>
  <c r="G89" i="5"/>
  <c r="I89" i="5" s="1"/>
  <c r="E57" i="5"/>
  <c r="H57" i="5" s="1"/>
  <c r="G57" i="5"/>
  <c r="I57" i="5" s="1"/>
  <c r="E17" i="5"/>
  <c r="H17" i="5" s="1"/>
  <c r="G17" i="5"/>
  <c r="I17" i="5" s="1"/>
  <c r="E240" i="5"/>
  <c r="H240" i="5" s="1"/>
  <c r="J240" i="5" s="1"/>
  <c r="G240" i="5"/>
  <c r="I240" i="5" s="1"/>
  <c r="E200" i="5"/>
  <c r="H200" i="5" s="1"/>
  <c r="G200" i="5"/>
  <c r="I200" i="5" s="1"/>
  <c r="E152" i="5"/>
  <c r="H152" i="5" s="1"/>
  <c r="G152" i="5"/>
  <c r="I152" i="5" s="1"/>
  <c r="E120" i="5"/>
  <c r="H120" i="5" s="1"/>
  <c r="G120" i="5"/>
  <c r="I120" i="5" s="1"/>
  <c r="E104" i="5"/>
  <c r="H104" i="5" s="1"/>
  <c r="G104" i="5"/>
  <c r="I104" i="5" s="1"/>
  <c r="E72" i="5"/>
  <c r="H72" i="5" s="1"/>
  <c r="G72" i="5"/>
  <c r="I72" i="5" s="1"/>
  <c r="E24" i="5"/>
  <c r="H24" i="5" s="1"/>
  <c r="G24" i="5"/>
  <c r="I24" i="5" s="1"/>
  <c r="E235" i="5"/>
  <c r="H235" i="5" s="1"/>
  <c r="G235" i="5"/>
  <c r="I235" i="5" s="1"/>
  <c r="E227" i="5"/>
  <c r="H227" i="5" s="1"/>
  <c r="G227" i="5"/>
  <c r="I227" i="5" s="1"/>
  <c r="E219" i="5"/>
  <c r="H219" i="5" s="1"/>
  <c r="G219" i="5"/>
  <c r="I219" i="5" s="1"/>
  <c r="E211" i="5"/>
  <c r="H211" i="5" s="1"/>
  <c r="G211" i="5"/>
  <c r="I211" i="5" s="1"/>
  <c r="E203" i="5"/>
  <c r="H203" i="5" s="1"/>
  <c r="G203" i="5"/>
  <c r="I203" i="5" s="1"/>
  <c r="E195" i="5"/>
  <c r="H195" i="5" s="1"/>
  <c r="G195" i="5"/>
  <c r="I195" i="5" s="1"/>
  <c r="E187" i="5"/>
  <c r="H187" i="5" s="1"/>
  <c r="G187" i="5"/>
  <c r="I187" i="5" s="1"/>
  <c r="E179" i="5"/>
  <c r="H179" i="5" s="1"/>
  <c r="G179" i="5"/>
  <c r="I179" i="5" s="1"/>
  <c r="E171" i="5"/>
  <c r="H171" i="5" s="1"/>
  <c r="G171" i="5"/>
  <c r="I171" i="5" s="1"/>
  <c r="E163" i="5"/>
  <c r="H163" i="5" s="1"/>
  <c r="G163" i="5"/>
  <c r="I163" i="5" s="1"/>
  <c r="E155" i="5"/>
  <c r="H155" i="5" s="1"/>
  <c r="G155" i="5"/>
  <c r="I155" i="5" s="1"/>
  <c r="E147" i="5"/>
  <c r="H147" i="5" s="1"/>
  <c r="G147" i="5"/>
  <c r="I147" i="5" s="1"/>
  <c r="E139" i="5"/>
  <c r="H139" i="5" s="1"/>
  <c r="G139" i="5"/>
  <c r="I139" i="5" s="1"/>
  <c r="E131" i="5"/>
  <c r="H131" i="5" s="1"/>
  <c r="G131" i="5"/>
  <c r="I131" i="5" s="1"/>
  <c r="E123" i="5"/>
  <c r="H123" i="5" s="1"/>
  <c r="G123" i="5"/>
  <c r="I123" i="5" s="1"/>
  <c r="E115" i="5"/>
  <c r="H115" i="5" s="1"/>
  <c r="G115" i="5"/>
  <c r="I115" i="5" s="1"/>
  <c r="E107" i="5"/>
  <c r="H107" i="5" s="1"/>
  <c r="G107" i="5"/>
  <c r="I107" i="5" s="1"/>
  <c r="E99" i="5"/>
  <c r="H99" i="5" s="1"/>
  <c r="G99" i="5"/>
  <c r="I99" i="5" s="1"/>
  <c r="E91" i="5"/>
  <c r="H91" i="5" s="1"/>
  <c r="G91" i="5"/>
  <c r="I91" i="5" s="1"/>
  <c r="E83" i="5"/>
  <c r="H83" i="5" s="1"/>
  <c r="G83" i="5"/>
  <c r="I83" i="5" s="1"/>
  <c r="E75" i="5"/>
  <c r="H75" i="5" s="1"/>
  <c r="G75" i="5"/>
  <c r="I75" i="5" s="1"/>
  <c r="E67" i="5"/>
  <c r="H67" i="5" s="1"/>
  <c r="G67" i="5"/>
  <c r="I67" i="5" s="1"/>
  <c r="E59" i="5"/>
  <c r="H59" i="5" s="1"/>
  <c r="G59" i="5"/>
  <c r="I59" i="5" s="1"/>
  <c r="E51" i="5"/>
  <c r="H51" i="5" s="1"/>
  <c r="G51" i="5"/>
  <c r="I51" i="5" s="1"/>
  <c r="E43" i="5"/>
  <c r="H43" i="5" s="1"/>
  <c r="G43" i="5"/>
  <c r="I43" i="5" s="1"/>
  <c r="E35" i="5"/>
  <c r="H35" i="5" s="1"/>
  <c r="G35" i="5"/>
  <c r="I35" i="5" s="1"/>
  <c r="E27" i="5"/>
  <c r="H27" i="5" s="1"/>
  <c r="G27" i="5"/>
  <c r="I27" i="5" s="1"/>
  <c r="E19" i="5"/>
  <c r="H19" i="5" s="1"/>
  <c r="G19" i="5"/>
  <c r="I19" i="5" s="1"/>
  <c r="E11" i="5"/>
  <c r="H11" i="5" s="1"/>
  <c r="G11" i="5"/>
  <c r="I11" i="5" s="1"/>
  <c r="E3" i="5"/>
  <c r="H3" i="5" s="1"/>
  <c r="J3" i="5" s="1"/>
  <c r="G3" i="5"/>
  <c r="I3" i="5" s="1"/>
  <c r="E193" i="5"/>
  <c r="H193" i="5" s="1"/>
  <c r="G193" i="5"/>
  <c r="I193" i="5" s="1"/>
  <c r="E121" i="5"/>
  <c r="H121" i="5" s="1"/>
  <c r="G121" i="5"/>
  <c r="I121" i="5" s="1"/>
  <c r="E49" i="5"/>
  <c r="H49" i="5" s="1"/>
  <c r="G49" i="5"/>
  <c r="I49" i="5" s="1"/>
  <c r="E224" i="5"/>
  <c r="H224" i="5" s="1"/>
  <c r="G224" i="5"/>
  <c r="I224" i="5" s="1"/>
  <c r="E160" i="5"/>
  <c r="H160" i="5" s="1"/>
  <c r="G160" i="5"/>
  <c r="I160" i="5" s="1"/>
  <c r="E80" i="5"/>
  <c r="H80" i="5" s="1"/>
  <c r="G80" i="5"/>
  <c r="I80" i="5" s="1"/>
  <c r="E234" i="5"/>
  <c r="H234" i="5" s="1"/>
  <c r="G234" i="5"/>
  <c r="I234" i="5" s="1"/>
  <c r="E226" i="5"/>
  <c r="H226" i="5" s="1"/>
  <c r="G226" i="5"/>
  <c r="I226" i="5" s="1"/>
  <c r="E218" i="5"/>
  <c r="H218" i="5" s="1"/>
  <c r="G218" i="5"/>
  <c r="I218" i="5" s="1"/>
  <c r="E210" i="5"/>
  <c r="H210" i="5" s="1"/>
  <c r="G210" i="5"/>
  <c r="I210" i="5" s="1"/>
  <c r="E202" i="5"/>
  <c r="H202" i="5" s="1"/>
  <c r="G202" i="5"/>
  <c r="I202" i="5" s="1"/>
  <c r="E194" i="5"/>
  <c r="H194" i="5" s="1"/>
  <c r="G194" i="5"/>
  <c r="I194" i="5" s="1"/>
  <c r="E186" i="5"/>
  <c r="H186" i="5" s="1"/>
  <c r="G186" i="5"/>
  <c r="I186" i="5" s="1"/>
  <c r="E178" i="5"/>
  <c r="H178" i="5" s="1"/>
  <c r="G178" i="5"/>
  <c r="I178" i="5" s="1"/>
  <c r="E170" i="5"/>
  <c r="H170" i="5" s="1"/>
  <c r="G170" i="5"/>
  <c r="I170" i="5" s="1"/>
  <c r="E162" i="5"/>
  <c r="H162" i="5" s="1"/>
  <c r="G162" i="5"/>
  <c r="I162" i="5" s="1"/>
  <c r="E154" i="5"/>
  <c r="H154" i="5" s="1"/>
  <c r="G154" i="5"/>
  <c r="I154" i="5" s="1"/>
  <c r="E146" i="5"/>
  <c r="H146" i="5" s="1"/>
  <c r="G146" i="5"/>
  <c r="I146" i="5" s="1"/>
  <c r="E138" i="5"/>
  <c r="H138" i="5" s="1"/>
  <c r="G138" i="5"/>
  <c r="I138" i="5" s="1"/>
  <c r="E130" i="5"/>
  <c r="H130" i="5" s="1"/>
  <c r="G130" i="5"/>
  <c r="I130" i="5" s="1"/>
  <c r="E122" i="5"/>
  <c r="H122" i="5" s="1"/>
  <c r="G122" i="5"/>
  <c r="I122" i="5" s="1"/>
  <c r="E114" i="5"/>
  <c r="H114" i="5" s="1"/>
  <c r="G114" i="5"/>
  <c r="I114" i="5" s="1"/>
  <c r="E106" i="5"/>
  <c r="H106" i="5" s="1"/>
  <c r="G106" i="5"/>
  <c r="I106" i="5" s="1"/>
  <c r="E98" i="5"/>
  <c r="H98" i="5" s="1"/>
  <c r="G98" i="5"/>
  <c r="I98" i="5" s="1"/>
  <c r="E90" i="5"/>
  <c r="H90" i="5" s="1"/>
  <c r="G90" i="5"/>
  <c r="I90" i="5" s="1"/>
  <c r="E82" i="5"/>
  <c r="H82" i="5" s="1"/>
  <c r="G82" i="5"/>
  <c r="I82" i="5" s="1"/>
  <c r="E74" i="5"/>
  <c r="H74" i="5" s="1"/>
  <c r="G74" i="5"/>
  <c r="I74" i="5" s="1"/>
  <c r="E66" i="5"/>
  <c r="H66" i="5" s="1"/>
  <c r="G66" i="5"/>
  <c r="I66" i="5" s="1"/>
  <c r="E58" i="5"/>
  <c r="H58" i="5" s="1"/>
  <c r="G58" i="5"/>
  <c r="I58" i="5" s="1"/>
  <c r="E50" i="5"/>
  <c r="H50" i="5" s="1"/>
  <c r="G50" i="5"/>
  <c r="I50" i="5" s="1"/>
  <c r="E42" i="5"/>
  <c r="H42" i="5" s="1"/>
  <c r="G42" i="5"/>
  <c r="I42" i="5" s="1"/>
  <c r="E34" i="5"/>
  <c r="H34" i="5" s="1"/>
  <c r="G34" i="5"/>
  <c r="I34" i="5" s="1"/>
  <c r="E26" i="5"/>
  <c r="H26" i="5" s="1"/>
  <c r="G26" i="5"/>
  <c r="I26" i="5" s="1"/>
  <c r="E18" i="5"/>
  <c r="H18" i="5" s="1"/>
  <c r="G18" i="5"/>
  <c r="I18" i="5" s="1"/>
  <c r="E10" i="5"/>
  <c r="H10" i="5" s="1"/>
  <c r="G10" i="5"/>
  <c r="I10" i="5" s="1"/>
  <c r="E2" i="5"/>
  <c r="H2" i="5" s="1"/>
  <c r="J2" i="5" s="1"/>
  <c r="G2" i="5"/>
  <c r="I2" i="5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J66" i="5" l="1"/>
  <c r="J226" i="5"/>
  <c r="J131" i="5"/>
  <c r="J129" i="5"/>
  <c r="J172" i="5"/>
  <c r="J217" i="5"/>
  <c r="J189" i="5"/>
  <c r="K187" i="5" s="1"/>
  <c r="M187" i="5" s="1"/>
  <c r="J102" i="5"/>
  <c r="J201" i="5"/>
  <c r="J183" i="5"/>
  <c r="J34" i="5"/>
  <c r="J163" i="5"/>
  <c r="J12" i="5"/>
  <c r="J204" i="5"/>
  <c r="K203" i="5" s="1"/>
  <c r="J61" i="5"/>
  <c r="J6" i="5"/>
  <c r="J166" i="5"/>
  <c r="J23" i="5"/>
  <c r="J113" i="5"/>
  <c r="J10" i="5"/>
  <c r="J42" i="5"/>
  <c r="J74" i="5"/>
  <c r="K76" i="5" s="1"/>
  <c r="M76" i="5" s="1"/>
  <c r="J106" i="5"/>
  <c r="J138" i="5"/>
  <c r="J170" i="5"/>
  <c r="J202" i="5"/>
  <c r="J234" i="5"/>
  <c r="J49" i="5"/>
  <c r="J11" i="5"/>
  <c r="J43" i="5"/>
  <c r="J75" i="5"/>
  <c r="J107" i="5"/>
  <c r="J139" i="5"/>
  <c r="J171" i="5"/>
  <c r="J203" i="5"/>
  <c r="J235" i="5"/>
  <c r="J120" i="5"/>
  <c r="J17" i="5"/>
  <c r="K16" i="5" s="1"/>
  <c r="J185" i="5"/>
  <c r="J20" i="5"/>
  <c r="J52" i="5"/>
  <c r="J84" i="5"/>
  <c r="J116" i="5"/>
  <c r="J148" i="5"/>
  <c r="J180" i="5"/>
  <c r="J212" i="5"/>
  <c r="J32" i="5"/>
  <c r="J184" i="5"/>
  <c r="J105" i="5"/>
  <c r="J5" i="5"/>
  <c r="J37" i="5"/>
  <c r="J69" i="5"/>
  <c r="J101" i="5"/>
  <c r="K100" i="5" s="1"/>
  <c r="J133" i="5"/>
  <c r="J165" i="5"/>
  <c r="J197" i="5"/>
  <c r="J229" i="5"/>
  <c r="J41" i="5"/>
  <c r="J14" i="5"/>
  <c r="J46" i="5"/>
  <c r="J78" i="5"/>
  <c r="K80" i="5" s="1"/>
  <c r="M80" i="5" s="1"/>
  <c r="J110" i="5"/>
  <c r="J142" i="5"/>
  <c r="J174" i="5"/>
  <c r="J206" i="5"/>
  <c r="J238" i="5"/>
  <c r="J144" i="5"/>
  <c r="J73" i="5"/>
  <c r="J31" i="5"/>
  <c r="K30" i="5" s="1"/>
  <c r="J63" i="5"/>
  <c r="J95" i="5"/>
  <c r="J127" i="5"/>
  <c r="J159" i="5"/>
  <c r="J191" i="5"/>
  <c r="J223" i="5"/>
  <c r="J48" i="5"/>
  <c r="L48" i="5"/>
  <c r="J208" i="5"/>
  <c r="J145" i="5"/>
  <c r="J98" i="5"/>
  <c r="J224" i="5"/>
  <c r="J140" i="5"/>
  <c r="J29" i="5"/>
  <c r="J221" i="5"/>
  <c r="J134" i="5"/>
  <c r="K135" i="5" s="1"/>
  <c r="J25" i="5"/>
  <c r="J151" i="5"/>
  <c r="J194" i="5"/>
  <c r="J99" i="5"/>
  <c r="J227" i="5"/>
  <c r="J76" i="5"/>
  <c r="J136" i="5"/>
  <c r="J125" i="5"/>
  <c r="J38" i="5"/>
  <c r="J230" i="5"/>
  <c r="J87" i="5"/>
  <c r="J8" i="5"/>
  <c r="J18" i="5"/>
  <c r="J50" i="5"/>
  <c r="J82" i="5"/>
  <c r="J114" i="5"/>
  <c r="J146" i="5"/>
  <c r="J178" i="5"/>
  <c r="J210" i="5"/>
  <c r="J80" i="5"/>
  <c r="J121" i="5"/>
  <c r="J19" i="5"/>
  <c r="J51" i="5"/>
  <c r="J83" i="5"/>
  <c r="K85" i="5" s="1"/>
  <c r="J115" i="5"/>
  <c r="J147" i="5"/>
  <c r="K147" i="5" s="1"/>
  <c r="J179" i="5"/>
  <c r="J211" i="5"/>
  <c r="J24" i="5"/>
  <c r="J152" i="5"/>
  <c r="J57" i="5"/>
  <c r="K59" i="5" s="1"/>
  <c r="J233" i="5"/>
  <c r="J28" i="5"/>
  <c r="J60" i="5"/>
  <c r="K61" i="5" s="1"/>
  <c r="M61" i="5" s="1"/>
  <c r="J92" i="5"/>
  <c r="J124" i="5"/>
  <c r="J156" i="5"/>
  <c r="J188" i="5"/>
  <c r="J220" i="5"/>
  <c r="K222" i="5" s="1"/>
  <c r="J56" i="5"/>
  <c r="J216" i="5"/>
  <c r="J153" i="5"/>
  <c r="K153" i="5" s="1"/>
  <c r="M153" i="5" s="1"/>
  <c r="J13" i="5"/>
  <c r="J45" i="5"/>
  <c r="J77" i="5"/>
  <c r="J109" i="5"/>
  <c r="J141" i="5"/>
  <c r="K140" i="5" s="1"/>
  <c r="J173" i="5"/>
  <c r="J205" i="5"/>
  <c r="J237" i="5"/>
  <c r="K239" i="5" s="1"/>
  <c r="L239" i="5" s="1"/>
  <c r="J161" i="5"/>
  <c r="J22" i="5"/>
  <c r="J54" i="5"/>
  <c r="J86" i="5"/>
  <c r="J118" i="5"/>
  <c r="J150" i="5"/>
  <c r="J182" i="5"/>
  <c r="J214" i="5"/>
  <c r="J16" i="5"/>
  <c r="J192" i="5"/>
  <c r="J97" i="5"/>
  <c r="J7" i="5"/>
  <c r="J39" i="5"/>
  <c r="J71" i="5"/>
  <c r="J103" i="5"/>
  <c r="J135" i="5"/>
  <c r="J167" i="5"/>
  <c r="J199" i="5"/>
  <c r="J231" i="5"/>
  <c r="J88" i="5"/>
  <c r="K86" i="5" s="1"/>
  <c r="J33" i="5"/>
  <c r="J169" i="5"/>
  <c r="J162" i="5"/>
  <c r="J67" i="5"/>
  <c r="K65" i="5" s="1"/>
  <c r="J104" i="5"/>
  <c r="J108" i="5"/>
  <c r="J65" i="5"/>
  <c r="J157" i="5"/>
  <c r="K155" i="5" s="1"/>
  <c r="M155" i="5" s="1"/>
  <c r="J70" i="5"/>
  <c r="J112" i="5"/>
  <c r="J119" i="5"/>
  <c r="J215" i="5"/>
  <c r="J130" i="5"/>
  <c r="J35" i="5"/>
  <c r="J195" i="5"/>
  <c r="J44" i="5"/>
  <c r="J236" i="5"/>
  <c r="J93" i="5"/>
  <c r="J168" i="5"/>
  <c r="K166" i="5" s="1"/>
  <c r="M166" i="5" s="1"/>
  <c r="J198" i="5"/>
  <c r="J55" i="5"/>
  <c r="J176" i="5"/>
  <c r="J26" i="5"/>
  <c r="J58" i="5"/>
  <c r="K60" i="5" s="1"/>
  <c r="M60" i="5" s="1"/>
  <c r="J90" i="5"/>
  <c r="J122" i="5"/>
  <c r="J154" i="5"/>
  <c r="J186" i="5"/>
  <c r="K188" i="5" s="1"/>
  <c r="M188" i="5" s="1"/>
  <c r="J218" i="5"/>
  <c r="J160" i="5"/>
  <c r="J193" i="5"/>
  <c r="J27" i="5"/>
  <c r="K26" i="5" s="1"/>
  <c r="J59" i="5"/>
  <c r="J91" i="5"/>
  <c r="J123" i="5"/>
  <c r="J155" i="5"/>
  <c r="J187" i="5"/>
  <c r="J219" i="5"/>
  <c r="J72" i="5"/>
  <c r="J200" i="5"/>
  <c r="K202" i="5" s="1"/>
  <c r="M202" i="5" s="1"/>
  <c r="J89" i="5"/>
  <c r="J4" i="5"/>
  <c r="J36" i="5"/>
  <c r="K38" i="5" s="1"/>
  <c r="J68" i="5"/>
  <c r="J100" i="5"/>
  <c r="J132" i="5"/>
  <c r="J164" i="5"/>
  <c r="J196" i="5"/>
  <c r="K198" i="5" s="1"/>
  <c r="J228" i="5"/>
  <c r="J96" i="5"/>
  <c r="J9" i="5"/>
  <c r="J177" i="5"/>
  <c r="J21" i="5"/>
  <c r="J53" i="5"/>
  <c r="J85" i="5"/>
  <c r="J117" i="5"/>
  <c r="K118" i="5" s="1"/>
  <c r="M118" i="5" s="1"/>
  <c r="J149" i="5"/>
  <c r="J181" i="5"/>
  <c r="J213" i="5"/>
  <c r="K214" i="5" s="1"/>
  <c r="J40" i="5"/>
  <c r="K41" i="5" s="1"/>
  <c r="M41" i="5" s="1"/>
  <c r="J225" i="5"/>
  <c r="J30" i="5"/>
  <c r="J62" i="5"/>
  <c r="K64" i="5" s="1"/>
  <c r="J94" i="5"/>
  <c r="J126" i="5"/>
  <c r="J158" i="5"/>
  <c r="J190" i="5"/>
  <c r="J222" i="5"/>
  <c r="J64" i="5"/>
  <c r="J232" i="5"/>
  <c r="K234" i="5" s="1"/>
  <c r="J137" i="5"/>
  <c r="K137" i="5" s="1"/>
  <c r="J15" i="5"/>
  <c r="J47" i="5"/>
  <c r="J79" i="5"/>
  <c r="J111" i="5"/>
  <c r="K113" i="5" s="1"/>
  <c r="J143" i="5"/>
  <c r="J175" i="5"/>
  <c r="J207" i="5"/>
  <c r="J239" i="5"/>
  <c r="M239" i="5" s="1"/>
  <c r="J128" i="5"/>
  <c r="J81" i="5"/>
  <c r="J209" i="5"/>
  <c r="K210" i="5" s="1"/>
  <c r="K145" i="5"/>
  <c r="L145" i="5" s="1"/>
  <c r="K117" i="5"/>
  <c r="K154" i="5"/>
  <c r="M154" i="5" s="1"/>
  <c r="K150" i="5"/>
  <c r="M150" i="5" s="1"/>
  <c r="K39" i="5"/>
  <c r="M39" i="5" s="1"/>
  <c r="K48" i="5"/>
  <c r="M48" i="5" s="1"/>
  <c r="K144" i="5"/>
  <c r="M144" i="5" s="1"/>
  <c r="K238" i="5"/>
  <c r="M238" i="5" s="1"/>
  <c r="K95" i="5"/>
  <c r="K13" i="5"/>
  <c r="L13" i="5" s="1"/>
  <c r="K168" i="5"/>
  <c r="K22" i="5"/>
  <c r="M22" i="5" s="1"/>
  <c r="K74" i="5"/>
  <c r="K143" i="5"/>
  <c r="K24" i="5"/>
  <c r="K216" i="5"/>
  <c r="K18" i="5"/>
  <c r="K127" i="5"/>
  <c r="M127" i="5" s="1"/>
  <c r="K92" i="5"/>
  <c r="K171" i="5"/>
  <c r="K223" i="5"/>
  <c r="K228" i="5"/>
  <c r="M228" i="5" s="1"/>
  <c r="K165" i="5"/>
  <c r="K229" i="5"/>
  <c r="M229" i="5" s="1"/>
  <c r="K151" i="5"/>
  <c r="K42" i="5"/>
  <c r="M42" i="5" s="1"/>
  <c r="K227" i="5"/>
  <c r="M227" i="5" s="1"/>
  <c r="K66" i="5"/>
  <c r="M66" i="5" s="1"/>
  <c r="K51" i="5"/>
  <c r="K121" i="5"/>
  <c r="K164" i="5"/>
  <c r="K14" i="5"/>
  <c r="K177" i="5"/>
  <c r="K130" i="5"/>
  <c r="L214" i="5" l="1"/>
  <c r="M214" i="5"/>
  <c r="L16" i="5"/>
  <c r="M16" i="5"/>
  <c r="M30" i="5"/>
  <c r="L30" i="5"/>
  <c r="L59" i="5"/>
  <c r="M59" i="5"/>
  <c r="L26" i="5"/>
  <c r="M26" i="5"/>
  <c r="L86" i="5"/>
  <c r="M86" i="5"/>
  <c r="K209" i="5"/>
  <c r="M209" i="5" s="1"/>
  <c r="K63" i="5"/>
  <c r="M63" i="5" s="1"/>
  <c r="K40" i="5"/>
  <c r="M40" i="5" s="1"/>
  <c r="K103" i="5"/>
  <c r="M103" i="5" s="1"/>
  <c r="K149" i="5"/>
  <c r="K152" i="5"/>
  <c r="L152" i="5" s="1"/>
  <c r="K57" i="5"/>
  <c r="K235" i="5"/>
  <c r="L235" i="5" s="1"/>
  <c r="K141" i="5"/>
  <c r="M141" i="5" s="1"/>
  <c r="K215" i="5"/>
  <c r="M215" i="5" s="1"/>
  <c r="K138" i="5"/>
  <c r="L138" i="5" s="1"/>
  <c r="K111" i="5"/>
  <c r="M111" i="5" s="1"/>
  <c r="K189" i="5"/>
  <c r="M189" i="5" s="1"/>
  <c r="K148" i="5"/>
  <c r="K75" i="5"/>
  <c r="K142" i="5"/>
  <c r="M142" i="5" s="1"/>
  <c r="K15" i="5"/>
  <c r="M15" i="5" s="1"/>
  <c r="M145" i="5"/>
  <c r="K33" i="5"/>
  <c r="K84" i="5"/>
  <c r="M84" i="5" s="1"/>
  <c r="K110" i="5"/>
  <c r="K146" i="5"/>
  <c r="M146" i="5" s="1"/>
  <c r="K211" i="5"/>
  <c r="M211" i="5" s="1"/>
  <c r="K119" i="5"/>
  <c r="L119" i="5" s="1"/>
  <c r="K27" i="5"/>
  <c r="M27" i="5" s="1"/>
  <c r="K204" i="5"/>
  <c r="K88" i="5"/>
  <c r="M13" i="5"/>
  <c r="K159" i="5"/>
  <c r="K23" i="5"/>
  <c r="K46" i="5"/>
  <c r="K163" i="5"/>
  <c r="K83" i="5"/>
  <c r="K17" i="5"/>
  <c r="L17" i="5" s="1"/>
  <c r="K87" i="5"/>
  <c r="M87" i="5" s="1"/>
  <c r="K29" i="5"/>
  <c r="K62" i="5"/>
  <c r="M62" i="5" s="1"/>
  <c r="K31" i="5"/>
  <c r="K56" i="5"/>
  <c r="M56" i="5" s="1"/>
  <c r="K58" i="5"/>
  <c r="K176" i="5"/>
  <c r="L176" i="5" s="1"/>
  <c r="K25" i="5"/>
  <c r="L150" i="5"/>
  <c r="K105" i="5"/>
  <c r="M235" i="5"/>
  <c r="M234" i="5"/>
  <c r="L234" i="5"/>
  <c r="M46" i="5"/>
  <c r="L46" i="5"/>
  <c r="M105" i="5"/>
  <c r="L105" i="5"/>
  <c r="M121" i="5"/>
  <c r="L121" i="5"/>
  <c r="K124" i="5"/>
  <c r="L124" i="5" s="1"/>
  <c r="K120" i="5"/>
  <c r="K122" i="5"/>
  <c r="L122" i="5" s="1"/>
  <c r="K123" i="5"/>
  <c r="M177" i="5"/>
  <c r="L177" i="5"/>
  <c r="K136" i="5"/>
  <c r="M151" i="5"/>
  <c r="L151" i="5"/>
  <c r="K133" i="5"/>
  <c r="L140" i="5"/>
  <c r="M140" i="5"/>
  <c r="M137" i="5"/>
  <c r="L137" i="5"/>
  <c r="M147" i="5"/>
  <c r="L147" i="5"/>
  <c r="M65" i="5"/>
  <c r="L65" i="5"/>
  <c r="M149" i="5"/>
  <c r="L149" i="5"/>
  <c r="M210" i="5"/>
  <c r="L210" i="5"/>
  <c r="K97" i="5"/>
  <c r="K98" i="5"/>
  <c r="K96" i="5"/>
  <c r="K94" i="5"/>
  <c r="M152" i="5"/>
  <c r="M85" i="5"/>
  <c r="L85" i="5"/>
  <c r="K49" i="5"/>
  <c r="K50" i="5"/>
  <c r="M135" i="5"/>
  <c r="L135" i="5"/>
  <c r="M165" i="5"/>
  <c r="L165" i="5"/>
  <c r="K218" i="5"/>
  <c r="K220" i="5"/>
  <c r="K217" i="5"/>
  <c r="K221" i="5"/>
  <c r="M14" i="5"/>
  <c r="L14" i="5"/>
  <c r="M119" i="5"/>
  <c r="M171" i="5"/>
  <c r="L171" i="5"/>
  <c r="M58" i="5"/>
  <c r="L58" i="5"/>
  <c r="L29" i="5"/>
  <c r="M29" i="5"/>
  <c r="M33" i="5"/>
  <c r="L33" i="5"/>
  <c r="M117" i="5"/>
  <c r="L117" i="5"/>
  <c r="K28" i="5"/>
  <c r="K32" i="5"/>
  <c r="K161" i="5"/>
  <c r="K162" i="5"/>
  <c r="K200" i="5"/>
  <c r="K201" i="5"/>
  <c r="K125" i="5"/>
  <c r="M124" i="5"/>
  <c r="K126" i="5"/>
  <c r="K99" i="5"/>
  <c r="K101" i="5"/>
  <c r="K196" i="5"/>
  <c r="K197" i="5"/>
  <c r="K199" i="5"/>
  <c r="K195" i="5"/>
  <c r="M138" i="5"/>
  <c r="K139" i="5"/>
  <c r="M113" i="5"/>
  <c r="L113" i="5"/>
  <c r="K180" i="5"/>
  <c r="K181" i="5"/>
  <c r="L181" i="5" s="1"/>
  <c r="K183" i="5"/>
  <c r="K179" i="5"/>
  <c r="K232" i="5"/>
  <c r="L232" i="5" s="1"/>
  <c r="K233" i="5"/>
  <c r="K231" i="5"/>
  <c r="K106" i="5"/>
  <c r="K107" i="5"/>
  <c r="K109" i="5"/>
  <c r="M164" i="5"/>
  <c r="L164" i="5"/>
  <c r="K132" i="5"/>
  <c r="M24" i="5"/>
  <c r="L24" i="5"/>
  <c r="M222" i="5"/>
  <c r="L222" i="5"/>
  <c r="K182" i="5"/>
  <c r="K77" i="5"/>
  <c r="K78" i="5"/>
  <c r="K81" i="5"/>
  <c r="K79" i="5"/>
  <c r="K5" i="5"/>
  <c r="K4" i="5"/>
  <c r="K112" i="5"/>
  <c r="K114" i="5"/>
  <c r="K175" i="5"/>
  <c r="K172" i="5"/>
  <c r="K173" i="5"/>
  <c r="K174" i="5"/>
  <c r="L211" i="5"/>
  <c r="K116" i="5"/>
  <c r="K115" i="5"/>
  <c r="M75" i="5"/>
  <c r="L75" i="5"/>
  <c r="K237" i="5"/>
  <c r="K236" i="5"/>
  <c r="K131" i="5"/>
  <c r="M92" i="5"/>
  <c r="L92" i="5"/>
  <c r="K70" i="5"/>
  <c r="K67" i="5"/>
  <c r="K69" i="5"/>
  <c r="M203" i="5"/>
  <c r="L203" i="5"/>
  <c r="M110" i="5"/>
  <c r="L110" i="5"/>
  <c r="M100" i="5"/>
  <c r="L100" i="5"/>
  <c r="K230" i="5"/>
  <c r="K68" i="5"/>
  <c r="M38" i="5"/>
  <c r="L38" i="5"/>
  <c r="K52" i="5"/>
  <c r="K54" i="5"/>
  <c r="K53" i="5"/>
  <c r="K55" i="5"/>
  <c r="K178" i="5"/>
  <c r="M176" i="5"/>
  <c r="K194" i="5"/>
  <c r="K193" i="5"/>
  <c r="K192" i="5"/>
  <c r="K191" i="5"/>
  <c r="K190" i="5"/>
  <c r="K212" i="5"/>
  <c r="K213" i="5"/>
  <c r="K226" i="5"/>
  <c r="K225" i="5"/>
  <c r="K224" i="5"/>
  <c r="K185" i="5"/>
  <c r="K186" i="5"/>
  <c r="K184" i="5"/>
  <c r="K7" i="5"/>
  <c r="M223" i="5"/>
  <c r="L223" i="5"/>
  <c r="M95" i="5"/>
  <c r="L95" i="5"/>
  <c r="K72" i="5"/>
  <c r="K73" i="5"/>
  <c r="K12" i="5"/>
  <c r="K11" i="5"/>
  <c r="M31" i="5"/>
  <c r="L31" i="5"/>
  <c r="K71" i="5"/>
  <c r="K9" i="5"/>
  <c r="K10" i="5"/>
  <c r="M130" i="5"/>
  <c r="L130" i="5"/>
  <c r="M51" i="5"/>
  <c r="L51" i="5"/>
  <c r="M64" i="5"/>
  <c r="L64" i="5"/>
  <c r="M198" i="5"/>
  <c r="L198" i="5"/>
  <c r="K6" i="5"/>
  <c r="M18" i="5"/>
  <c r="L18" i="5"/>
  <c r="M143" i="5"/>
  <c r="L143" i="5"/>
  <c r="M159" i="5"/>
  <c r="L159" i="5"/>
  <c r="K156" i="5"/>
  <c r="K160" i="5"/>
  <c r="K157" i="5"/>
  <c r="K158" i="5"/>
  <c r="K90" i="5"/>
  <c r="K89" i="5"/>
  <c r="K93" i="5"/>
  <c r="K91" i="5"/>
  <c r="K169" i="5"/>
  <c r="K167" i="5"/>
  <c r="K170" i="5"/>
  <c r="L22" i="5"/>
  <c r="M57" i="5"/>
  <c r="L57" i="5"/>
  <c r="L80" i="5"/>
  <c r="L127" i="5"/>
  <c r="L209" i="5"/>
  <c r="K45" i="5"/>
  <c r="K44" i="5"/>
  <c r="K43" i="5"/>
  <c r="K47" i="5"/>
  <c r="K108" i="5"/>
  <c r="M216" i="5"/>
  <c r="L216" i="5"/>
  <c r="L111" i="5"/>
  <c r="M74" i="5"/>
  <c r="L74" i="5"/>
  <c r="M168" i="5"/>
  <c r="L168" i="5"/>
  <c r="K8" i="5"/>
  <c r="K219" i="5"/>
  <c r="K207" i="5"/>
  <c r="K206" i="5"/>
  <c r="K208" i="5"/>
  <c r="K205" i="5"/>
  <c r="K134" i="5"/>
  <c r="K34" i="5"/>
  <c r="K37" i="5"/>
  <c r="K36" i="5"/>
  <c r="K35" i="5"/>
  <c r="M23" i="5"/>
  <c r="L23" i="5"/>
  <c r="K82" i="5"/>
  <c r="K129" i="5"/>
  <c r="L129" i="5" s="1"/>
  <c r="K128" i="5"/>
  <c r="K19" i="5"/>
  <c r="K21" i="5"/>
  <c r="K20" i="5"/>
  <c r="K104" i="5"/>
  <c r="K102" i="5"/>
  <c r="L228" i="5"/>
  <c r="L187" i="5"/>
  <c r="L39" i="5"/>
  <c r="L118" i="5"/>
  <c r="L141" i="5"/>
  <c r="L144" i="5"/>
  <c r="L142" i="5"/>
  <c r="L61" i="5"/>
  <c r="L189" i="5"/>
  <c r="L15" i="5"/>
  <c r="L40" i="5"/>
  <c r="L155" i="5"/>
  <c r="L27" i="5"/>
  <c r="L215" i="5"/>
  <c r="L153" i="5"/>
  <c r="L188" i="5"/>
  <c r="L60" i="5"/>
  <c r="L76" i="5"/>
  <c r="L63" i="5"/>
  <c r="L238" i="5"/>
  <c r="L41" i="5"/>
  <c r="L202" i="5"/>
  <c r="L62" i="5"/>
  <c r="L154" i="5"/>
  <c r="L227" i="5"/>
  <c r="L229" i="5"/>
  <c r="L42" i="5"/>
  <c r="L166" i="5"/>
  <c r="L66" i="5"/>
  <c r="L84" i="5" l="1"/>
  <c r="L146" i="5"/>
  <c r="L25" i="5"/>
  <c r="M25" i="5"/>
  <c r="L88" i="5"/>
  <c r="M88" i="5"/>
  <c r="M17" i="5"/>
  <c r="L204" i="5"/>
  <c r="M204" i="5"/>
  <c r="L103" i="5"/>
  <c r="M83" i="5"/>
  <c r="L83" i="5"/>
  <c r="M163" i="5"/>
  <c r="L163" i="5"/>
  <c r="L56" i="5"/>
  <c r="M148" i="5"/>
  <c r="L148" i="5"/>
  <c r="L87" i="5"/>
  <c r="M221" i="5"/>
  <c r="L221" i="5"/>
  <c r="M82" i="5"/>
  <c r="L82" i="5"/>
  <c r="M178" i="5"/>
  <c r="L178" i="5"/>
  <c r="M132" i="5"/>
  <c r="L132" i="5"/>
  <c r="M102" i="5"/>
  <c r="L102" i="5"/>
  <c r="M208" i="5"/>
  <c r="L208" i="5"/>
  <c r="L44" i="5"/>
  <c r="M44" i="5"/>
  <c r="M170" i="5"/>
  <c r="L170" i="5"/>
  <c r="M157" i="5"/>
  <c r="L157" i="5"/>
  <c r="M12" i="5"/>
  <c r="L12" i="5"/>
  <c r="M184" i="5"/>
  <c r="L184" i="5"/>
  <c r="M55" i="5"/>
  <c r="L55" i="5"/>
  <c r="M68" i="5"/>
  <c r="L68" i="5"/>
  <c r="M69" i="5"/>
  <c r="L69" i="5"/>
  <c r="M237" i="5"/>
  <c r="L237" i="5"/>
  <c r="L172" i="5"/>
  <c r="M172" i="5"/>
  <c r="M78" i="5"/>
  <c r="L78" i="5"/>
  <c r="M179" i="5"/>
  <c r="L179" i="5"/>
  <c r="M220" i="5"/>
  <c r="L220" i="5"/>
  <c r="M50" i="5"/>
  <c r="L50" i="5"/>
  <c r="M98" i="5"/>
  <c r="L98" i="5"/>
  <c r="M120" i="5"/>
  <c r="L120" i="5"/>
  <c r="M47" i="5"/>
  <c r="L47" i="5"/>
  <c r="M133" i="5"/>
  <c r="L133" i="5"/>
  <c r="M212" i="5"/>
  <c r="L212" i="5"/>
  <c r="M122" i="5"/>
  <c r="M104" i="5"/>
  <c r="L104" i="5"/>
  <c r="M206" i="5"/>
  <c r="L206" i="5"/>
  <c r="M45" i="5"/>
  <c r="L45" i="5"/>
  <c r="M167" i="5"/>
  <c r="L167" i="5"/>
  <c r="M160" i="5"/>
  <c r="L160" i="5"/>
  <c r="M6" i="5"/>
  <c r="L6" i="5"/>
  <c r="M73" i="5"/>
  <c r="L73" i="5"/>
  <c r="M186" i="5"/>
  <c r="L186" i="5"/>
  <c r="M190" i="5"/>
  <c r="L190" i="5"/>
  <c r="M53" i="5"/>
  <c r="L53" i="5"/>
  <c r="M230" i="5"/>
  <c r="L230" i="5"/>
  <c r="M67" i="5"/>
  <c r="L67" i="5"/>
  <c r="M175" i="5"/>
  <c r="L175" i="5"/>
  <c r="M77" i="5"/>
  <c r="L77" i="5"/>
  <c r="M183" i="5"/>
  <c r="L183" i="5"/>
  <c r="M195" i="5"/>
  <c r="L195" i="5"/>
  <c r="M125" i="5"/>
  <c r="L125" i="5"/>
  <c r="M218" i="5"/>
  <c r="L218" i="5"/>
  <c r="M49" i="5"/>
  <c r="L49" i="5"/>
  <c r="M97" i="5"/>
  <c r="L97" i="5"/>
  <c r="M232" i="5"/>
  <c r="M233" i="5"/>
  <c r="L233" i="5"/>
  <c r="M11" i="5"/>
  <c r="L11" i="5"/>
  <c r="M236" i="5"/>
  <c r="L236" i="5"/>
  <c r="M126" i="5"/>
  <c r="L126" i="5"/>
  <c r="M96" i="5"/>
  <c r="L96" i="5"/>
  <c r="M20" i="5"/>
  <c r="L20" i="5"/>
  <c r="M35" i="5"/>
  <c r="L35" i="5"/>
  <c r="M207" i="5"/>
  <c r="L207" i="5"/>
  <c r="M169" i="5"/>
  <c r="L169" i="5"/>
  <c r="M156" i="5"/>
  <c r="L156" i="5"/>
  <c r="M10" i="5"/>
  <c r="L10" i="5"/>
  <c r="L72" i="5"/>
  <c r="M72" i="5"/>
  <c r="M185" i="5"/>
  <c r="L185" i="5"/>
  <c r="M191" i="5"/>
  <c r="L191" i="5"/>
  <c r="M54" i="5"/>
  <c r="L54" i="5"/>
  <c r="M70" i="5"/>
  <c r="L70" i="5"/>
  <c r="M114" i="5"/>
  <c r="L114" i="5"/>
  <c r="M182" i="5"/>
  <c r="L182" i="5"/>
  <c r="M109" i="5"/>
  <c r="L109" i="5"/>
  <c r="M181" i="5"/>
  <c r="M199" i="5"/>
  <c r="L199" i="5"/>
  <c r="M201" i="5"/>
  <c r="L201" i="5"/>
  <c r="M136" i="5"/>
  <c r="L136" i="5"/>
  <c r="M90" i="5"/>
  <c r="L90" i="5"/>
  <c r="M213" i="5"/>
  <c r="L213" i="5"/>
  <c r="M79" i="5"/>
  <c r="L79" i="5"/>
  <c r="M32" i="5"/>
  <c r="L32" i="5"/>
  <c r="L94" i="5"/>
  <c r="M94" i="5"/>
  <c r="M158" i="5"/>
  <c r="L158" i="5"/>
  <c r="M139" i="5"/>
  <c r="L139" i="5"/>
  <c r="M21" i="5"/>
  <c r="L21" i="5"/>
  <c r="M36" i="5"/>
  <c r="L36" i="5"/>
  <c r="M219" i="5"/>
  <c r="L219" i="5"/>
  <c r="M91" i="5"/>
  <c r="L91" i="5"/>
  <c r="M9" i="5"/>
  <c r="L9" i="5"/>
  <c r="M224" i="5"/>
  <c r="L224" i="5"/>
  <c r="M192" i="5"/>
  <c r="L192" i="5"/>
  <c r="M52" i="5"/>
  <c r="L52" i="5"/>
  <c r="M115" i="5"/>
  <c r="L115" i="5"/>
  <c r="M112" i="5"/>
  <c r="L112" i="5"/>
  <c r="M107" i="5"/>
  <c r="L107" i="5"/>
  <c r="M197" i="5"/>
  <c r="L197" i="5"/>
  <c r="M200" i="5"/>
  <c r="L200" i="5"/>
  <c r="M174" i="5"/>
  <c r="L174" i="5"/>
  <c r="M205" i="5"/>
  <c r="L205" i="5"/>
  <c r="M173" i="5"/>
  <c r="L173" i="5"/>
  <c r="M28" i="5"/>
  <c r="L28" i="5"/>
  <c r="M19" i="5"/>
  <c r="L19" i="5"/>
  <c r="M37" i="5"/>
  <c r="L37" i="5"/>
  <c r="M8" i="5"/>
  <c r="L8" i="5"/>
  <c r="M93" i="5"/>
  <c r="L93" i="5"/>
  <c r="M71" i="5"/>
  <c r="L71" i="5"/>
  <c r="M225" i="5"/>
  <c r="L225" i="5"/>
  <c r="M193" i="5"/>
  <c r="L193" i="5"/>
  <c r="M116" i="5"/>
  <c r="L116" i="5"/>
  <c r="M4" i="5"/>
  <c r="L4" i="5"/>
  <c r="M106" i="5"/>
  <c r="L106" i="5"/>
  <c r="M180" i="5"/>
  <c r="L180" i="5"/>
  <c r="M196" i="5"/>
  <c r="L196" i="5"/>
  <c r="M162" i="5"/>
  <c r="L162" i="5"/>
  <c r="M134" i="5"/>
  <c r="L134" i="5"/>
  <c r="M131" i="5"/>
  <c r="L131" i="5"/>
  <c r="M99" i="5"/>
  <c r="L99" i="5"/>
  <c r="M43" i="5"/>
  <c r="L43" i="5"/>
  <c r="M7" i="5"/>
  <c r="L7" i="5"/>
  <c r="M81" i="5"/>
  <c r="L81" i="5"/>
  <c r="M217" i="5"/>
  <c r="L217" i="5"/>
  <c r="M128" i="5"/>
  <c r="L128" i="5"/>
  <c r="L34" i="5"/>
  <c r="M34" i="5"/>
  <c r="M108" i="5"/>
  <c r="L108" i="5"/>
  <c r="M89" i="5"/>
  <c r="L89" i="5"/>
  <c r="M226" i="5"/>
  <c r="L226" i="5"/>
  <c r="M194" i="5"/>
  <c r="L194" i="5"/>
  <c r="M129" i="5"/>
  <c r="M5" i="5"/>
  <c r="L5" i="5"/>
  <c r="M231" i="5"/>
  <c r="L231" i="5"/>
  <c r="M101" i="5"/>
  <c r="L101" i="5"/>
  <c r="L161" i="5"/>
  <c r="M161" i="5"/>
  <c r="L123" i="5"/>
  <c r="M123" i="5"/>
  <c r="N57" i="5" l="1"/>
  <c r="N185" i="5"/>
  <c r="N21" i="5"/>
  <c r="N85" i="5"/>
  <c r="N149" i="5"/>
  <c r="N213" i="5"/>
  <c r="N113" i="5"/>
  <c r="N9" i="5"/>
  <c r="O9" i="5" s="1"/>
  <c r="N197" i="5"/>
  <c r="N129" i="5"/>
  <c r="N241" i="5"/>
  <c r="N73" i="5"/>
  <c r="N233" i="5"/>
  <c r="N29" i="5"/>
  <c r="N93" i="5"/>
  <c r="N157" i="5"/>
  <c r="O157" i="5" s="1"/>
  <c r="N221" i="5"/>
  <c r="N161" i="5"/>
  <c r="N97" i="5"/>
  <c r="N5" i="5"/>
  <c r="N13" i="5"/>
  <c r="N121" i="5"/>
  <c r="N49" i="5"/>
  <c r="N37" i="5"/>
  <c r="O37" i="5" s="1"/>
  <c r="N101" i="5"/>
  <c r="N165" i="5"/>
  <c r="N229" i="5"/>
  <c r="N217" i="5"/>
  <c r="N145" i="5"/>
  <c r="N89" i="5"/>
  <c r="N25" i="5"/>
  <c r="N141" i="5"/>
  <c r="O141" i="5" s="1"/>
  <c r="N169" i="5"/>
  <c r="N105" i="5"/>
  <c r="N45" i="5"/>
  <c r="N109" i="5"/>
  <c r="N173" i="5"/>
  <c r="N237" i="5"/>
  <c r="N17" i="5"/>
  <c r="N193" i="5"/>
  <c r="O193" i="5" s="1"/>
  <c r="N177" i="5"/>
  <c r="N205" i="5"/>
  <c r="N225" i="5"/>
  <c r="N153" i="5"/>
  <c r="N53" i="5"/>
  <c r="N117" i="5"/>
  <c r="N181" i="5"/>
  <c r="N41" i="5"/>
  <c r="O41" i="5" s="1"/>
  <c r="N81" i="5"/>
  <c r="N69" i="5"/>
  <c r="N65" i="5"/>
  <c r="N33" i="5"/>
  <c r="N201" i="5"/>
  <c r="N61" i="5"/>
  <c r="N125" i="5"/>
  <c r="N189" i="5"/>
  <c r="O189" i="5" s="1"/>
  <c r="N209" i="5"/>
  <c r="N137" i="5"/>
  <c r="N133" i="5"/>
  <c r="N77" i="5"/>
  <c r="N34" i="5"/>
  <c r="N98" i="5"/>
  <c r="N162" i="5"/>
  <c r="N226" i="5"/>
  <c r="O226" i="5" s="1"/>
  <c r="N54" i="5"/>
  <c r="N118" i="5"/>
  <c r="N182" i="5"/>
  <c r="N146" i="5"/>
  <c r="N110" i="5"/>
  <c r="N42" i="5"/>
  <c r="N106" i="5"/>
  <c r="N170" i="5"/>
  <c r="O170" i="5" s="1"/>
  <c r="N234" i="5"/>
  <c r="N62" i="5"/>
  <c r="N126" i="5"/>
  <c r="N190" i="5"/>
  <c r="N18" i="5"/>
  <c r="N166" i="5"/>
  <c r="N26" i="5"/>
  <c r="N174" i="5"/>
  <c r="O174" i="5" s="1"/>
  <c r="N50" i="5"/>
  <c r="N114" i="5"/>
  <c r="N178" i="5"/>
  <c r="N6" i="5"/>
  <c r="N70" i="5"/>
  <c r="N134" i="5"/>
  <c r="N198" i="5"/>
  <c r="N210" i="5"/>
  <c r="O210" i="5" s="1"/>
  <c r="N90" i="5"/>
  <c r="N58" i="5"/>
  <c r="N122" i="5"/>
  <c r="N186" i="5"/>
  <c r="N14" i="5"/>
  <c r="N78" i="5"/>
  <c r="N142" i="5"/>
  <c r="N206" i="5"/>
  <c r="O206" i="5" s="1"/>
  <c r="N102" i="5"/>
  <c r="N218" i="5"/>
  <c r="N2" i="5"/>
  <c r="N66" i="5"/>
  <c r="N130" i="5"/>
  <c r="N194" i="5"/>
  <c r="N22" i="5"/>
  <c r="N86" i="5"/>
  <c r="O86" i="5" s="1"/>
  <c r="N150" i="5"/>
  <c r="N214" i="5"/>
  <c r="N38" i="5"/>
  <c r="N46" i="5"/>
  <c r="N10" i="5"/>
  <c r="N74" i="5"/>
  <c r="N138" i="5"/>
  <c r="N202" i="5"/>
  <c r="O202" i="5" s="1"/>
  <c r="N30" i="5"/>
  <c r="N94" i="5"/>
  <c r="N158" i="5"/>
  <c r="N222" i="5"/>
  <c r="N82" i="5"/>
  <c r="N230" i="5"/>
  <c r="N154" i="5"/>
  <c r="N238" i="5"/>
  <c r="O238" i="5" s="1"/>
  <c r="N3" i="5"/>
  <c r="N67" i="5"/>
  <c r="N131" i="5"/>
  <c r="N195" i="5"/>
  <c r="N23" i="5"/>
  <c r="N87" i="5"/>
  <c r="N151" i="5"/>
  <c r="N215" i="5"/>
  <c r="O215" i="5" s="1"/>
  <c r="N179" i="5"/>
  <c r="N15" i="5"/>
  <c r="N11" i="5"/>
  <c r="N75" i="5"/>
  <c r="N139" i="5"/>
  <c r="N203" i="5"/>
  <c r="N31" i="5"/>
  <c r="N95" i="5"/>
  <c r="O95" i="5" s="1"/>
  <c r="N159" i="5"/>
  <c r="N223" i="5"/>
  <c r="N71" i="5"/>
  <c r="N79" i="5"/>
  <c r="N19" i="5"/>
  <c r="N83" i="5"/>
  <c r="N147" i="5"/>
  <c r="N211" i="5"/>
  <c r="O211" i="5" s="1"/>
  <c r="N39" i="5"/>
  <c r="N103" i="5"/>
  <c r="N167" i="5"/>
  <c r="N231" i="5"/>
  <c r="N51" i="5"/>
  <c r="N199" i="5"/>
  <c r="N59" i="5"/>
  <c r="N207" i="5"/>
  <c r="O207" i="5" s="1"/>
  <c r="N27" i="5"/>
  <c r="N91" i="5"/>
  <c r="N155" i="5"/>
  <c r="N219" i="5"/>
  <c r="N47" i="5"/>
  <c r="N111" i="5"/>
  <c r="N175" i="5"/>
  <c r="N239" i="5"/>
  <c r="O239" i="5" s="1"/>
  <c r="N7" i="5"/>
  <c r="N187" i="5"/>
  <c r="N35" i="5"/>
  <c r="N99" i="5"/>
  <c r="N163" i="5"/>
  <c r="N227" i="5"/>
  <c r="N55" i="5"/>
  <c r="N119" i="5"/>
  <c r="O119" i="5" s="1"/>
  <c r="N183" i="5"/>
  <c r="N115" i="5"/>
  <c r="N123" i="5"/>
  <c r="N43" i="5"/>
  <c r="N107" i="5"/>
  <c r="N171" i="5"/>
  <c r="N235" i="5"/>
  <c r="N63" i="5"/>
  <c r="O63" i="5" s="1"/>
  <c r="N127" i="5"/>
  <c r="N191" i="5"/>
  <c r="N135" i="5"/>
  <c r="N143" i="5"/>
  <c r="N36" i="5"/>
  <c r="N100" i="5"/>
  <c r="N164" i="5"/>
  <c r="N228" i="5"/>
  <c r="O228" i="5" s="1"/>
  <c r="N56" i="5"/>
  <c r="N120" i="5"/>
  <c r="N184" i="5"/>
  <c r="N84" i="5"/>
  <c r="N168" i="5"/>
  <c r="N156" i="5"/>
  <c r="N44" i="5"/>
  <c r="N108" i="5"/>
  <c r="O108" i="5" s="1"/>
  <c r="N172" i="5"/>
  <c r="N236" i="5"/>
  <c r="N64" i="5"/>
  <c r="N128" i="5"/>
  <c r="N192" i="5"/>
  <c r="N212" i="5"/>
  <c r="N220" i="5"/>
  <c r="N52" i="5"/>
  <c r="O52" i="5" s="1"/>
  <c r="N116" i="5"/>
  <c r="N180" i="5"/>
  <c r="N8" i="5"/>
  <c r="N72" i="5"/>
  <c r="N136" i="5"/>
  <c r="N200" i="5"/>
  <c r="N112" i="5"/>
  <c r="N60" i="5"/>
  <c r="O60" i="5" s="1"/>
  <c r="N124" i="5"/>
  <c r="N188" i="5"/>
  <c r="N16" i="5"/>
  <c r="N80" i="5"/>
  <c r="N144" i="5"/>
  <c r="N208" i="5"/>
  <c r="N148" i="5"/>
  <c r="N232" i="5"/>
  <c r="O232" i="5" s="1"/>
  <c r="N28" i="5"/>
  <c r="O28" i="5" s="1"/>
  <c r="N176" i="5"/>
  <c r="O176" i="5" s="1"/>
  <c r="N4" i="5"/>
  <c r="O4" i="5" s="1"/>
  <c r="N68" i="5"/>
  <c r="O68" i="5" s="1"/>
  <c r="N132" i="5"/>
  <c r="O132" i="5" s="1"/>
  <c r="N196" i="5"/>
  <c r="O196" i="5" s="1"/>
  <c r="N24" i="5"/>
  <c r="O24" i="5" s="1"/>
  <c r="N88" i="5"/>
  <c r="O88" i="5" s="1"/>
  <c r="N152" i="5"/>
  <c r="O152" i="5" s="1"/>
  <c r="N216" i="5"/>
  <c r="O216" i="5" s="1"/>
  <c r="N20" i="5"/>
  <c r="O20" i="5" s="1"/>
  <c r="N104" i="5"/>
  <c r="O104" i="5" s="1"/>
  <c r="N92" i="5"/>
  <c r="O92" i="5" s="1"/>
  <c r="N240" i="5"/>
  <c r="O240" i="5" s="1"/>
  <c r="N12" i="5"/>
  <c r="O12" i="5" s="1"/>
  <c r="N76" i="5"/>
  <c r="O76" i="5" s="1"/>
  <c r="N140" i="5"/>
  <c r="O140" i="5" s="1"/>
  <c r="N204" i="5"/>
  <c r="O204" i="5" s="1"/>
  <c r="N32" i="5"/>
  <c r="O32" i="5" s="1"/>
  <c r="N96" i="5"/>
  <c r="O96" i="5" s="1"/>
  <c r="N160" i="5"/>
  <c r="O160" i="5" s="1"/>
  <c r="N224" i="5"/>
  <c r="O224" i="5" s="1"/>
  <c r="N40" i="5"/>
  <c r="O40" i="5" s="1"/>
  <c r="N48" i="5"/>
  <c r="O48" i="5" s="1"/>
  <c r="O148" i="5" l="1"/>
  <c r="O112" i="5"/>
  <c r="O220" i="5"/>
  <c r="O44" i="5"/>
  <c r="O164" i="5"/>
  <c r="O235" i="5"/>
  <c r="O55" i="5"/>
  <c r="O175" i="5"/>
  <c r="O59" i="5"/>
  <c r="O147" i="5"/>
  <c r="O31" i="5"/>
  <c r="O151" i="5"/>
  <c r="O154" i="5"/>
  <c r="O138" i="5"/>
  <c r="O22" i="5"/>
  <c r="O142" i="5"/>
  <c r="O198" i="5"/>
  <c r="O26" i="5"/>
  <c r="O106" i="5"/>
  <c r="O162" i="5"/>
  <c r="O125" i="5"/>
  <c r="O181" i="5"/>
  <c r="O17" i="5"/>
  <c r="O25" i="5"/>
  <c r="O49" i="5"/>
  <c r="O93" i="5"/>
  <c r="O113" i="5"/>
  <c r="O208" i="5"/>
  <c r="O200" i="5"/>
  <c r="O212" i="5"/>
  <c r="O156" i="5"/>
  <c r="O100" i="5"/>
  <c r="O171" i="5"/>
  <c r="O227" i="5"/>
  <c r="O111" i="5"/>
  <c r="O199" i="5"/>
  <c r="O83" i="5"/>
  <c r="O203" i="5"/>
  <c r="O87" i="5"/>
  <c r="O230" i="5"/>
  <c r="O74" i="5"/>
  <c r="O194" i="5"/>
  <c r="O78" i="5"/>
  <c r="O134" i="5"/>
  <c r="O166" i="5"/>
  <c r="O42" i="5"/>
  <c r="O98" i="5"/>
  <c r="O61" i="5"/>
  <c r="O117" i="5"/>
  <c r="O237" i="5"/>
  <c r="O89" i="5"/>
  <c r="O121" i="5"/>
  <c r="O29" i="5"/>
  <c r="O213" i="5"/>
  <c r="O144" i="5"/>
  <c r="O136" i="5"/>
  <c r="O192" i="5"/>
  <c r="O168" i="5"/>
  <c r="O36" i="5"/>
  <c r="O107" i="5"/>
  <c r="O163" i="5"/>
  <c r="O47" i="5"/>
  <c r="O51" i="5"/>
  <c r="O19" i="5"/>
  <c r="O139" i="5"/>
  <c r="O23" i="5"/>
  <c r="O82" i="5"/>
  <c r="O10" i="5"/>
  <c r="O130" i="5"/>
  <c r="O14" i="5"/>
  <c r="O70" i="5"/>
  <c r="O18" i="5"/>
  <c r="O110" i="5"/>
  <c r="O34" i="5"/>
  <c r="O201" i="5"/>
  <c r="O53" i="5"/>
  <c r="O173" i="5"/>
  <c r="O145" i="5"/>
  <c r="O13" i="5"/>
  <c r="O233" i="5"/>
  <c r="O149" i="5"/>
  <c r="O80" i="5"/>
  <c r="O72" i="5"/>
  <c r="O128" i="5"/>
  <c r="O84" i="5"/>
  <c r="O143" i="5"/>
  <c r="O43" i="5"/>
  <c r="O99" i="5"/>
  <c r="O219" i="5"/>
  <c r="O231" i="5"/>
  <c r="O79" i="5"/>
  <c r="O75" i="5"/>
  <c r="O195" i="5"/>
  <c r="O222" i="5"/>
  <c r="O46" i="5"/>
  <c r="O66" i="5"/>
  <c r="O186" i="5"/>
  <c r="O6" i="5"/>
  <c r="O190" i="5"/>
  <c r="O146" i="5"/>
  <c r="O77" i="5"/>
  <c r="O33" i="5"/>
  <c r="O153" i="5"/>
  <c r="O109" i="5"/>
  <c r="O217" i="5"/>
  <c r="O5" i="5"/>
  <c r="O73" i="5"/>
  <c r="O85" i="5"/>
  <c r="O16" i="5"/>
  <c r="O8" i="5"/>
  <c r="O64" i="5"/>
  <c r="O184" i="5"/>
  <c r="O135" i="5"/>
  <c r="O123" i="5"/>
  <c r="O35" i="5"/>
  <c r="O155" i="5"/>
  <c r="O167" i="5"/>
  <c r="O71" i="5"/>
  <c r="O11" i="5"/>
  <c r="O131" i="5"/>
  <c r="O158" i="5"/>
  <c r="O38" i="5"/>
  <c r="O2" i="5"/>
  <c r="O122" i="5"/>
  <c r="O178" i="5"/>
  <c r="O126" i="5"/>
  <c r="O182" i="5"/>
  <c r="O133" i="5"/>
  <c r="O65" i="5"/>
  <c r="O225" i="5"/>
  <c r="O45" i="5"/>
  <c r="O229" i="5"/>
  <c r="O97" i="5"/>
  <c r="O241" i="5"/>
  <c r="O21" i="5"/>
  <c r="O188" i="5"/>
  <c r="O180" i="5"/>
  <c r="O236" i="5"/>
  <c r="O120" i="5"/>
  <c r="O191" i="5"/>
  <c r="O115" i="5"/>
  <c r="O187" i="5"/>
  <c r="O91" i="5"/>
  <c r="O103" i="5"/>
  <c r="O223" i="5"/>
  <c r="O15" i="5"/>
  <c r="O67" i="5"/>
  <c r="O94" i="5"/>
  <c r="O214" i="5"/>
  <c r="O218" i="5"/>
  <c r="O58" i="5"/>
  <c r="O114" i="5"/>
  <c r="O62" i="5"/>
  <c r="O118" i="5"/>
  <c r="O137" i="5"/>
  <c r="O69" i="5"/>
  <c r="O205" i="5"/>
  <c r="O105" i="5"/>
  <c r="O165" i="5"/>
  <c r="O161" i="5"/>
  <c r="O129" i="5"/>
  <c r="O185" i="5"/>
  <c r="O124" i="5"/>
  <c r="O116" i="5"/>
  <c r="O172" i="5"/>
  <c r="O56" i="5"/>
  <c r="O127" i="5"/>
  <c r="O183" i="5"/>
  <c r="O7" i="5"/>
  <c r="O27" i="5"/>
  <c r="O39" i="5"/>
  <c r="O159" i="5"/>
  <c r="O179" i="5"/>
  <c r="O3" i="5"/>
  <c r="O30" i="5"/>
  <c r="O150" i="5"/>
  <c r="O102" i="5"/>
  <c r="O90" i="5"/>
  <c r="O50" i="5"/>
  <c r="O234" i="5"/>
  <c r="O54" i="5"/>
  <c r="O209" i="5"/>
  <c r="O81" i="5"/>
  <c r="O177" i="5"/>
  <c r="O169" i="5"/>
  <c r="O101" i="5"/>
  <c r="O221" i="5"/>
  <c r="O197" i="5"/>
  <c r="O5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2_mm_mlo" type="103" refreshedVersion="6" minRefreshableVersion="5">
    <extLst>
      <ext xmlns:x15="http://schemas.microsoft.com/office/spreadsheetml/2010/11/main" uri="{DE250136-89BD-433C-8126-D09CA5730AF9}">
        <x15:connection id="co2_mm_mlo" autoDelete="1">
          <x15:textPr firstRow="73" sourceFile="C:\users\crossover\My Documents\ECON102.old\Intro\co2_mm_mlo.txt" space="1" consecutive="1">
            <textFields count="7">
              <textField/>
              <textField/>
              <textField/>
              <textField/>
              <textField/>
              <textField/>
              <textField/>
            </textFields>
          </x15:textPr>
        </x15:connection>
      </ext>
    </extLst>
  </connection>
  <connection id="2" xr16:uid="{00000000-0015-0000-FFFF-FFFF01000000}" keepAlive="1" name="ModelConnection_co2_mm_mlo" description="Data Model" type="5" refreshedVersion="6" minRefreshableVersion="5" saveData="1">
    <dbPr connection="Data Model Connection" command="co2_mm_mlo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keepAlive="1" name="ModelConnection_NH Ts dSST" description="Data Model" type="5" refreshedVersion="6" minRefreshableVersion="5" saveData="1">
    <dbPr connection="Data Model Connection" command="NH Ts dSS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3000000}" name="NH.Ts+dSST" type="103" refreshedVersion="6" minRefreshableVersion="5">
    <extLst>
      <ext xmlns:x15="http://schemas.microsoft.com/office/spreadsheetml/2010/11/main" uri="{DE250136-89BD-433C-8126-D09CA5730AF9}">
        <x15:connection id="NH Ts dSST" autoDelete="1">
          <x15:textPr firstRow="2" sourceFile="C:\users\crossover\My Documents\ECON102.old\Intro\NH.Ts+dSST.csv" tab="0" comma="1">
            <textFields count="19"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  <textField/>
            </textFields>
          </x15:textPr>
          <x15:modelTextPr headers="1"/>
        </x15:connection>
      </ext>
    </extLst>
  </connection>
  <connection id="5" xr16:uid="{00000000-0015-0000-FFFF-FFFF04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<sst xmlns="http://schemas.openxmlformats.org/spreadsheetml/2006/main" count="336" uniqueCount="75">
  <si>
    <t>Year</t>
  </si>
  <si>
    <t>Month</t>
  </si>
  <si>
    <t>Co2</t>
  </si>
  <si>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</si>
  <si>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</si>
  <si>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</si>
  <si>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</si>
  <si>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</si>
  <si>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</si>
  <si>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</si>
  <si>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</si>
  <si>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</si>
  <si>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</si>
  <si>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</si>
  <si>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</si>
  <si>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</si>
  <si>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J-D</t>
  </si>
  <si>
    <t>D-N</t>
  </si>
  <si>
    <t>DJF</t>
  </si>
  <si>
    <t>MAM</t>
  </si>
  <si>
    <t>JJA</t>
  </si>
  <si>
    <t>SON</t>
  </si>
  <si>
    <t xml:space="preserve"> </t>
  </si>
  <si>
    <t>Temp</t>
  </si>
  <si>
    <t>DecDate</t>
  </si>
  <si>
    <t>Quarter</t>
  </si>
  <si>
    <t>Dale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</si>
  <si>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</si>
  <si>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</si>
  <si>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</si>
  <si>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</si>
  <si>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</si>
  <si>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</si>
  <si>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</si>
  <si>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</si>
  <si>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</si>
  <si>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</si>
  <si>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</si>
  <si>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</si>
  <si>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</si>
  <si>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</si>
  <si>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</si>
  <si>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</si>
  <si>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</si>
  <si>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</si>
  <si>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</si>
  <si>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</si>
  <si>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</si>
  <si>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</si>
  <si>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</si>
  <si>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</si>
  <si>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</si>
  <si>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Trend</t>
  </si>
  <si>
    <t>DecDate2</t>
  </si>
  <si>
    <t>X Variable 2</t>
  </si>
  <si>
    <t>Linear Trend</t>
  </si>
  <si>
    <t>Quadratic Trend</t>
  </si>
  <si>
    <t>Log Co2</t>
  </si>
  <si>
    <t>Detrended1</t>
  </si>
  <si>
    <t>Detrended</t>
  </si>
  <si>
    <t>Cycle</t>
  </si>
  <si>
    <t>Low Frequency</t>
  </si>
  <si>
    <t>S0</t>
  </si>
  <si>
    <t>High Frequency</t>
  </si>
  <si>
    <t>Seasonal</t>
  </si>
  <si>
    <t>Adjusted Co2</t>
  </si>
  <si>
    <t>Adjusted Log-Co2</t>
  </si>
  <si>
    <t>Cycle Temperature</t>
  </si>
  <si>
    <t>Cycle Co2</t>
  </si>
  <si>
    <t>SUMMARY OUTPUT (Summer)</t>
  </si>
  <si>
    <t>Trend Summer</t>
  </si>
  <si>
    <t>Trend Winter</t>
  </si>
  <si>
    <t>SUMMARY OUTPUT (Winter)</t>
  </si>
  <si>
    <t>Cycle Summer</t>
  </si>
  <si>
    <t>Cycle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</si>
</sst>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0000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  <xf numFmtId="164" fontId="0" fillId="0" borderId="0" xfId="0" applyNumberFormat="1" applyAlignment="1">
      <alignment horizontal="center"/>
    </xf>
    <xf numFmtId="10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1" fontId="0" fillId="0" borderId="0" xfId="0" applyNumberFormat="1" applyAlignment="1">
      <alignment horizontal="center"/>
    </xf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94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dd/mm/yyyy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6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6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dd/mm/yyyy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numFmt numFmtId="164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Comovement</a:t>
            </a:r>
            <a:r>
              <a:rPr lang="en-US" baseline="0"/>
              <a:t> Between the Cyclical Components of</a:t>
            </a:r>
          </a:p>
          <a:p>
            <a:pPr>
              <a:defRPr/>
            </a:pPr>
            <a:r>
              <a:rPr lang="en-US" baseline="0"/>
              <a:t>Temperature Anomalies and Co2 Emissions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'Co2'!$K$1</c:f>
              <c:strCache>
                <c:ptCount val="1"/>
                <c:pt idx="0">
                  <c:v>Cycle Temperature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'Co2'!$J$2:$J$736</c:f>
              <c:numCache>
                <c:formatCode>General</c:formatCode>
                <c:ptCount val="735"/>
                <c:pt idx="6">
                  <c:v>0.55570220806035964</c:v>
                </c:pt>
                <c:pt idx="7">
                  <c:v>0.64448199344902313</c:v>
                </c:pt>
                <c:pt idx="8">
                  <c:v>0.64308368516327619</c:v>
                </c:pt>
                <c:pt idx="9">
                  <c:v>0.62689189858437322</c:v>
                </c:pt>
                <c:pt idx="10">
                  <c:v>0.51744509525246063</c:v>
                </c:pt>
                <c:pt idx="11">
                  <c:v>0.36935865978292143</c:v>
                </c:pt>
                <c:pt idx="12">
                  <c:v>0.21878643832903977</c:v>
                </c:pt>
                <c:pt idx="13">
                  <c:v>0.15649766165949167</c:v>
                </c:pt>
                <c:pt idx="14">
                  <c:v>0.25403079131497353</c:v>
                </c:pt>
                <c:pt idx="15">
                  <c:v>0.35984736575478737</c:v>
                </c:pt>
                <c:pt idx="16">
                  <c:v>0.42779353882508531</c:v>
                </c:pt>
                <c:pt idx="17">
                  <c:v>0.46402315668195537</c:v>
                </c:pt>
                <c:pt idx="18">
                  <c:v>0.48853621932315366</c:v>
                </c:pt>
                <c:pt idx="19">
                  <c:v>0.59825580367232056</c:v>
                </c:pt>
                <c:pt idx="20">
                  <c:v>0.70779729434595473</c:v>
                </c:pt>
                <c:pt idx="21">
                  <c:v>0.73946838364895484</c:v>
                </c:pt>
                <c:pt idx="22">
                  <c:v>0.67326907158524396</c:v>
                </c:pt>
                <c:pt idx="23">
                  <c:v>0.55612243507565262</c:v>
                </c:pt>
                <c:pt idx="24">
                  <c:v>0.43802847411906387</c:v>
                </c:pt>
                <c:pt idx="25">
                  <c:v>0.36821795794848483</c:v>
                </c:pt>
                <c:pt idx="26">
                  <c:v>0.43284473271776192</c:v>
                </c:pt>
                <c:pt idx="27">
                  <c:v>0.47037033688507368</c:v>
                </c:pt>
                <c:pt idx="28">
                  <c:v>0.50464092430161578</c:v>
                </c:pt>
                <c:pt idx="29">
                  <c:v>0.53257957188766081</c:v>
                </c:pt>
                <c:pt idx="30">
                  <c:v>0.5834170488728625</c:v>
                </c:pt>
                <c:pt idx="31">
                  <c:v>0.65946104756771384</c:v>
                </c:pt>
                <c:pt idx="32">
                  <c:v>0.70917310643206888</c:v>
                </c:pt>
                <c:pt idx="33">
                  <c:v>0.61870707161809746</c:v>
                </c:pt>
                <c:pt idx="34">
                  <c:v>0.46960140466817918</c:v>
                </c:pt>
                <c:pt idx="35">
                  <c:v>0.29185610557951452</c:v>
                </c:pt>
                <c:pt idx="36">
                  <c:v>0.13547117435210182</c:v>
                </c:pt>
                <c:pt idx="37">
                  <c:v>0.15813891868048829</c:v>
                </c:pt>
                <c:pt idx="38">
                  <c:v>0.26139780010146296</c:v>
                </c:pt>
                <c:pt idx="39">
                  <c:v>0.34447858784578611</c:v>
                </c:pt>
                <c:pt idx="40">
                  <c:v>0.40738128191458145</c:v>
                </c:pt>
                <c:pt idx="41">
                  <c:v>0.46087511307483997</c:v>
                </c:pt>
                <c:pt idx="42">
                  <c:v>0.54111392748208909</c:v>
                </c:pt>
                <c:pt idx="43">
                  <c:v>0.62963618667478505</c:v>
                </c:pt>
                <c:pt idx="44">
                  <c:v>0.67490342911390999</c:v>
                </c:pt>
                <c:pt idx="45">
                  <c:v>0.59999257787695093</c:v>
                </c:pt>
                <c:pt idx="46">
                  <c:v>0.51259594065676928</c:v>
                </c:pt>
                <c:pt idx="47">
                  <c:v>0.34963659437420347</c:v>
                </c:pt>
                <c:pt idx="48">
                  <c:v>0.23572992364575804</c:v>
                </c:pt>
                <c:pt idx="49">
                  <c:v>0.21010669770332521</c:v>
                </c:pt>
                <c:pt idx="50">
                  <c:v>0.23738230116060777</c:v>
                </c:pt>
                <c:pt idx="51">
                  <c:v>0.28601827247970191</c:v>
                </c:pt>
                <c:pt idx="52">
                  <c:v>0.34524538089138229</c:v>
                </c:pt>
                <c:pt idx="53">
                  <c:v>0.35890978024235665</c:v>
                </c:pt>
                <c:pt idx="54">
                  <c:v>0.38470377822493707</c:v>
                </c:pt>
                <c:pt idx="55">
                  <c:v>0.44185814406988844</c:v>
                </c:pt>
                <c:pt idx="56">
                  <c:v>0.49191133931511699</c:v>
                </c:pt>
                <c:pt idx="57">
                  <c:v>0.45255567165293087</c:v>
                </c:pt>
                <c:pt idx="58">
                  <c:v>0.31532960262178622</c:v>
                </c:pt>
                <c:pt idx="59">
                  <c:v>0.10100236299147652</c:v>
                </c:pt>
                <c:pt idx="60">
                  <c:v>-6.5810662623173005E-2</c:v>
                </c:pt>
                <c:pt idx="61">
                  <c:v>-0.16203255114467871</c:v>
                </c:pt>
                <c:pt idx="62">
                  <c:v>-0.10689407180437299</c:v>
                </c:pt>
                <c:pt idx="63">
                  <c:v>-5.8087532293440672E-2</c:v>
                </c:pt>
                <c:pt idx="64">
                  <c:v>1.0540913540843086E-2</c:v>
                </c:pt>
                <c:pt idx="65">
                  <c:v>3.6683573390785811E-2</c:v>
                </c:pt>
                <c:pt idx="66">
                  <c:v>8.7263524179469157E-2</c:v>
                </c:pt>
                <c:pt idx="67">
                  <c:v>0.15766538129149957</c:v>
                </c:pt>
                <c:pt idx="68">
                  <c:v>0.14711991395821455</c:v>
                </c:pt>
                <c:pt idx="69">
                  <c:v>4.255019910268542E-2</c:v>
                </c:pt>
                <c:pt idx="70">
                  <c:v>-0.11373607096851401</c:v>
                </c:pt>
                <c:pt idx="71">
                  <c:v>-0.27096966548503165</c:v>
                </c:pt>
                <c:pt idx="72">
                  <c:v>-0.4306890459853277</c:v>
                </c:pt>
                <c:pt idx="73">
                  <c:v>-0.46366344323863234</c:v>
                </c:pt>
                <c:pt idx="74">
                  <c:v>-0.4029697803224333</c:v>
                </c:pt>
                <c:pt idx="75">
                  <c:v>-0.35860805723673106</c:v>
                </c:pt>
                <c:pt idx="76">
                  <c:v>-0.34980904321229045</c:v>
                </c:pt>
                <c:pt idx="77">
                  <c:v>-0.36118812286449697</c:v>
                </c:pt>
                <c:pt idx="78">
                  <c:v>-0.37659145003838673</c:v>
                </c:pt>
                <c:pt idx="79">
                  <c:v>-0.34755748627354094</c:v>
                </c:pt>
                <c:pt idx="80">
                  <c:v>-0.3963939238776456</c:v>
                </c:pt>
                <c:pt idx="81">
                  <c:v>-0.50463922438861064</c:v>
                </c:pt>
                <c:pt idx="82">
                  <c:v>-0.62229338780699317</c:v>
                </c:pt>
                <c:pt idx="83">
                  <c:v>-0.82704872182454037</c:v>
                </c:pt>
                <c:pt idx="84">
                  <c:v>-0.97505907259565783</c:v>
                </c:pt>
                <c:pt idx="85">
                  <c:v>-1.0086321324280378</c:v>
                </c:pt>
                <c:pt idx="86">
                  <c:v>-0.92853713209091471</c:v>
                </c:pt>
                <c:pt idx="87">
                  <c:v>-0.88323561004526363</c:v>
                </c:pt>
                <c:pt idx="88">
                  <c:v>-0.81657372013723684</c:v>
                </c:pt>
                <c:pt idx="89">
                  <c:v>-0.73162838544432307</c:v>
                </c:pt>
                <c:pt idx="90">
                  <c:v>-0.66224575981211209</c:v>
                </c:pt>
                <c:pt idx="91">
                  <c:v>-0.51381045862577734</c:v>
                </c:pt>
                <c:pt idx="92">
                  <c:v>-0.45016863573147686</c:v>
                </c:pt>
                <c:pt idx="93">
                  <c:v>-0.40901259882095842</c:v>
                </c:pt>
                <c:pt idx="94">
                  <c:v>-0.45034234789533928</c:v>
                </c:pt>
                <c:pt idx="95">
                  <c:v>-0.61031172910734399</c:v>
                </c:pt>
                <c:pt idx="96">
                  <c:v>-0.70507458861082406</c:v>
                </c:pt>
                <c:pt idx="97">
                  <c:v>-0.7646309264063339</c:v>
                </c:pt>
                <c:pt idx="98">
                  <c:v>-0.65513458864716345</c:v>
                </c:pt>
                <c:pt idx="99">
                  <c:v>-0.56735480610254507</c:v>
                </c:pt>
                <c:pt idx="100">
                  <c:v>-0.44590696338842079</c:v>
                </c:pt>
                <c:pt idx="101">
                  <c:v>-0.3838679835817122</c:v>
                </c:pt>
                <c:pt idx="102">
                  <c:v>-0.35508402052857069</c:v>
                </c:pt>
                <c:pt idx="103">
                  <c:v>-0.28186276653613401</c:v>
                </c:pt>
                <c:pt idx="104">
                  <c:v>-0.27805037545111699</c:v>
                </c:pt>
                <c:pt idx="105">
                  <c:v>-0.35518530881141974</c:v>
                </c:pt>
                <c:pt idx="106">
                  <c:v>-0.53095987430990677</c:v>
                </c:pt>
                <c:pt idx="107">
                  <c:v>-0.72768176425371134</c:v>
                </c:pt>
                <c:pt idx="108">
                  <c:v>-0.89304328633570462</c:v>
                </c:pt>
                <c:pt idx="109">
                  <c:v>-0.9255059790168616</c:v>
                </c:pt>
                <c:pt idx="110">
                  <c:v>-0.80814676537410768</c:v>
                </c:pt>
                <c:pt idx="111">
                  <c:v>-0.72558103002394936</c:v>
                </c:pt>
                <c:pt idx="112">
                  <c:v>-0.69550108065812732</c:v>
                </c:pt>
                <c:pt idx="113">
                  <c:v>-0.69713768650685692</c:v>
                </c:pt>
                <c:pt idx="114">
                  <c:v>-0.67510623218552068</c:v>
                </c:pt>
                <c:pt idx="115">
                  <c:v>-0.60786825615621887</c:v>
                </c:pt>
                <c:pt idx="116">
                  <c:v>-0.6046545276497175</c:v>
                </c:pt>
                <c:pt idx="117">
                  <c:v>-0.66238812358853216</c:v>
                </c:pt>
                <c:pt idx="118">
                  <c:v>-0.74414596704958913</c:v>
                </c:pt>
                <c:pt idx="119">
                  <c:v>-0.86992805803345163</c:v>
                </c:pt>
                <c:pt idx="120">
                  <c:v>-0.99511901192472751</c:v>
                </c:pt>
                <c:pt idx="121">
                  <c:v>-1.0089495979536309</c:v>
                </c:pt>
                <c:pt idx="122">
                  <c:v>-0.94141981612072045</c:v>
                </c:pt>
                <c:pt idx="123">
                  <c:v>-0.86483735873369261</c:v>
                </c:pt>
                <c:pt idx="124">
                  <c:v>-0.79458684117659351</c:v>
                </c:pt>
                <c:pt idx="125">
                  <c:v>-0.739129801910967</c:v>
                </c:pt>
                <c:pt idx="126">
                  <c:v>-0.6346200870912202</c:v>
                </c:pt>
                <c:pt idx="127">
                  <c:v>-0.50875000440965745</c:v>
                </c:pt>
                <c:pt idx="128">
                  <c:v>-0.41767340001957093</c:v>
                </c:pt>
                <c:pt idx="129">
                  <c:v>-0.41369796622920885</c:v>
                </c:pt>
                <c:pt idx="130">
                  <c:v>-0.46143908765395736</c:v>
                </c:pt>
                <c:pt idx="131">
                  <c:v>-0.58551214890863656</c:v>
                </c:pt>
                <c:pt idx="132">
                  <c:v>-0.64668638076248131</c:v>
                </c:pt>
                <c:pt idx="133">
                  <c:v>-0.62957716783144124</c:v>
                </c:pt>
                <c:pt idx="134">
                  <c:v>-0.51803066396165864</c:v>
                </c:pt>
                <c:pt idx="135">
                  <c:v>-0.39127763838334972</c:v>
                </c:pt>
                <c:pt idx="136">
                  <c:v>-0.3116257834047666</c:v>
                </c:pt>
                <c:pt idx="137">
                  <c:v>-0.24753663748688617</c:v>
                </c:pt>
                <c:pt idx="138">
                  <c:v>-0.14824096986159946</c:v>
                </c:pt>
                <c:pt idx="139">
                  <c:v>-4.6046472835476276E-2</c:v>
                </c:pt>
                <c:pt idx="140">
                  <c:v>-2.7106992562367465E-2</c:v>
                </c:pt>
                <c:pt idx="141">
                  <c:v>-9.2191759812054061E-2</c:v>
                </c:pt>
                <c:pt idx="142">
                  <c:v>-0.21360846689167637</c:v>
                </c:pt>
                <c:pt idx="143">
                  <c:v>-0.39520326764794877</c:v>
                </c:pt>
                <c:pt idx="144">
                  <c:v>-0.52928385438800141</c:v>
                </c:pt>
                <c:pt idx="145">
                  <c:v>-0.55969638095854612</c:v>
                </c:pt>
                <c:pt idx="146">
                  <c:v>-0.48105623197496838</c:v>
                </c:pt>
                <c:pt idx="147">
                  <c:v>-0.39644033051363819</c:v>
                </c:pt>
                <c:pt idx="148">
                  <c:v>-0.3289255996520305</c:v>
                </c:pt>
                <c:pt idx="149">
                  <c:v>-0.29312742400497005</c:v>
                </c:pt>
                <c:pt idx="150">
                  <c:v>-0.29289195741917567</c:v>
                </c:pt>
                <c:pt idx="151">
                  <c:v>-0.31437304604793326</c:v>
                </c:pt>
                <c:pt idx="152">
                  <c:v>-0.34526299758410389</c:v>
                </c:pt>
                <c:pt idx="153">
                  <c:v>-0.39863873510405656</c:v>
                </c:pt>
                <c:pt idx="154">
                  <c:v>-0.51526948937758399</c:v>
                </c:pt>
                <c:pt idx="155">
                  <c:v>-0.67592449117391262</c:v>
                </c:pt>
                <c:pt idx="156">
                  <c:v>-0.87060374049247879</c:v>
                </c:pt>
                <c:pt idx="157">
                  <c:v>-0.92699954502671744</c:v>
                </c:pt>
                <c:pt idx="158">
                  <c:v>-0.89357344323704302</c:v>
                </c:pt>
                <c:pt idx="159">
                  <c:v>-0.83032543512345791</c:v>
                </c:pt>
                <c:pt idx="160">
                  <c:v>-0.7972555206865195</c:v>
                </c:pt>
                <c:pt idx="161">
                  <c:v>-0.77820985377238339</c:v>
                </c:pt>
                <c:pt idx="162">
                  <c:v>-0.78934228053377464</c:v>
                </c:pt>
                <c:pt idx="163">
                  <c:v>-0.68757587789488861</c:v>
                </c:pt>
                <c:pt idx="164">
                  <c:v>-0.60521833816341963</c:v>
                </c:pt>
                <c:pt idx="165">
                  <c:v>-0.68611581518552633</c:v>
                </c:pt>
                <c:pt idx="166">
                  <c:v>-0.8202683089611994</c:v>
                </c:pt>
                <c:pt idx="167">
                  <c:v>-0.99306043487449902</c:v>
                </c:pt>
                <c:pt idx="168">
                  <c:v>-1.1283383467715784</c:v>
                </c:pt>
                <c:pt idx="169">
                  <c:v>-1.0922558908068472</c:v>
                </c:pt>
                <c:pt idx="170">
                  <c:v>-0.96173614390281814</c:v>
                </c:pt>
                <c:pt idx="171">
                  <c:v>-0.84524064452103154</c:v>
                </c:pt>
                <c:pt idx="172">
                  <c:v>-0.74584631573896754</c:v>
                </c:pt>
                <c:pt idx="173">
                  <c:v>-0.62663008063355197</c:v>
                </c:pt>
                <c:pt idx="174">
                  <c:v>-0.51682270843499423</c:v>
                </c:pt>
                <c:pt idx="175">
                  <c:v>-0.32411650683672211</c:v>
                </c:pt>
                <c:pt idx="176">
                  <c:v>-0.20774224506838507</c:v>
                </c:pt>
                <c:pt idx="177">
                  <c:v>-0.15000761543767391</c:v>
                </c:pt>
                <c:pt idx="178">
                  <c:v>-0.10937415640668527</c:v>
                </c:pt>
                <c:pt idx="179">
                  <c:v>-0.10891879105178777</c:v>
                </c:pt>
                <c:pt idx="180">
                  <c:v>-0.11402613475759328</c:v>
                </c:pt>
                <c:pt idx="181">
                  <c:v>-3.777311060158494E-2</c:v>
                </c:pt>
                <c:pt idx="182">
                  <c:v>0.10368643526239268</c:v>
                </c:pt>
                <c:pt idx="183">
                  <c:v>0.17112173360356581</c:v>
                </c:pt>
                <c:pt idx="184">
                  <c:v>0.21222509211424687</c:v>
                </c:pt>
                <c:pt idx="185">
                  <c:v>0.28161189541037418</c:v>
                </c:pt>
                <c:pt idx="186">
                  <c:v>0.33158983579964851</c:v>
                </c:pt>
                <c:pt idx="187">
                  <c:v>0.41446660558863446</c:v>
                </c:pt>
                <c:pt idx="188">
                  <c:v>0.44716528170153408</c:v>
                </c:pt>
                <c:pt idx="189">
                  <c:v>0.32430124875373151</c:v>
                </c:pt>
                <c:pt idx="190">
                  <c:v>0.14895142982158824</c:v>
                </c:pt>
                <c:pt idx="191">
                  <c:v>-8.4268790478950875E-2</c:v>
                </c:pt>
                <c:pt idx="192">
                  <c:v>-0.33612864291767697</c:v>
                </c:pt>
                <c:pt idx="193">
                  <c:v>-0.45278197364843631</c:v>
                </c:pt>
                <c:pt idx="194">
                  <c:v>-0.46576724420968785</c:v>
                </c:pt>
                <c:pt idx="195">
                  <c:v>-0.45585368536954829</c:v>
                </c:pt>
                <c:pt idx="196">
                  <c:v>-0.39457975866758943</c:v>
                </c:pt>
                <c:pt idx="197">
                  <c:v>-0.3319454641038227</c:v>
                </c:pt>
                <c:pt idx="198">
                  <c:v>-0.34025849398537172</c:v>
                </c:pt>
                <c:pt idx="199">
                  <c:v>-0.3102880790820301</c:v>
                </c:pt>
                <c:pt idx="200">
                  <c:v>-0.3112649886240057</c:v>
                </c:pt>
                <c:pt idx="201">
                  <c:v>-0.39241999184263077</c:v>
                </c:pt>
                <c:pt idx="202">
                  <c:v>-0.50683001181482723</c:v>
                </c:pt>
                <c:pt idx="203">
                  <c:v>-0.69372581776968467</c:v>
                </c:pt>
                <c:pt idx="204">
                  <c:v>-0.84233817894021112</c:v>
                </c:pt>
                <c:pt idx="205">
                  <c:v>-0.86497478763410007</c:v>
                </c:pt>
                <c:pt idx="206">
                  <c:v>-0.80548179769526151</c:v>
                </c:pt>
                <c:pt idx="207">
                  <c:v>-0.73155151681825059</c:v>
                </c:pt>
                <c:pt idx="208">
                  <c:v>-0.67933779115634685</c:v>
                </c:pt>
                <c:pt idx="209">
                  <c:v>-0.62576369763151152</c:v>
                </c:pt>
                <c:pt idx="210">
                  <c:v>-0.5692907747069591</c:v>
                </c:pt>
                <c:pt idx="211">
                  <c:v>-0.46068825315136164</c:v>
                </c:pt>
                <c:pt idx="212">
                  <c:v>-0.43995613296360364</c:v>
                </c:pt>
                <c:pt idx="213">
                  <c:v>-0.53863287568325924</c:v>
                </c:pt>
                <c:pt idx="214">
                  <c:v>-0.67133386592571642</c:v>
                </c:pt>
                <c:pt idx="215">
                  <c:v>-0.87421294984370401</c:v>
                </c:pt>
                <c:pt idx="216">
                  <c:v>-1.0541932043630946</c:v>
                </c:pt>
                <c:pt idx="217">
                  <c:v>-1.138197706403048</c:v>
                </c:pt>
                <c:pt idx="218">
                  <c:v>-1.1023803021190894</c:v>
                </c:pt>
                <c:pt idx="219">
                  <c:v>-1.0328948376684235</c:v>
                </c:pt>
                <c:pt idx="220">
                  <c:v>-0.97666438996852689</c:v>
                </c:pt>
                <c:pt idx="221">
                  <c:v>-0.96138126671451118</c:v>
                </c:pt>
                <c:pt idx="222">
                  <c:v>-0.89627623713826443</c:v>
                </c:pt>
                <c:pt idx="223">
                  <c:v>-0.79981083969852307</c:v>
                </c:pt>
                <c:pt idx="224">
                  <c:v>-0.72813892055025398</c:v>
                </c:pt>
                <c:pt idx="225">
                  <c:v>-0.72510663354184912</c:v>
                </c:pt>
                <c:pt idx="226">
                  <c:v>-0.76148320943918602</c:v>
                </c:pt>
                <c:pt idx="227">
                  <c:v>-0.90496095593568693</c:v>
                </c:pt>
                <c:pt idx="228">
                  <c:v>-0.963232180726458</c:v>
                </c:pt>
                <c:pt idx="229">
                  <c:v>-0.89014303765317826</c:v>
                </c:pt>
                <c:pt idx="230">
                  <c:v>-0.71415506518018046</c:v>
                </c:pt>
                <c:pt idx="231">
                  <c:v>-0.55449903253711541</c:v>
                </c:pt>
                <c:pt idx="232">
                  <c:v>-0.40425186279979314</c:v>
                </c:pt>
                <c:pt idx="233">
                  <c:v>-0.31110586366331572</c:v>
                </c:pt>
                <c:pt idx="234">
                  <c:v>-0.14583026589522993</c:v>
                </c:pt>
                <c:pt idx="235">
                  <c:v>-4.150199257246466E-2</c:v>
                </c:pt>
                <c:pt idx="236">
                  <c:v>-1.9671975422939935E-3</c:v>
                </c:pt>
                <c:pt idx="237">
                  <c:v>-2.5687419265693734E-2</c:v>
                </c:pt>
                <c:pt idx="238">
                  <c:v>-0.11420111927944496</c:v>
                </c:pt>
                <c:pt idx="239">
                  <c:v>-0.25750829758634641</c:v>
                </c:pt>
                <c:pt idx="240">
                  <c:v>-0.37945510803087668</c:v>
                </c:pt>
                <c:pt idx="241">
                  <c:v>-0.4008107813817044</c:v>
                </c:pt>
                <c:pt idx="242">
                  <c:v>-0.31772916379435401</c:v>
                </c:pt>
                <c:pt idx="243">
                  <c:v>-0.23405640911442577</c:v>
                </c:pt>
                <c:pt idx="244">
                  <c:v>-0.14671559426499067</c:v>
                </c:pt>
                <c:pt idx="245">
                  <c:v>-0.12109133463010179</c:v>
                </c:pt>
                <c:pt idx="246">
                  <c:v>2.8163697896756135E-3</c:v>
                </c:pt>
                <c:pt idx="247">
                  <c:v>7.039213437895761E-2</c:v>
                </c:pt>
                <c:pt idx="248">
                  <c:v>7.8559036061383619E-2</c:v>
                </c:pt>
                <c:pt idx="249">
                  <c:v>6.4240151760031949E-2</c:v>
                </c:pt>
                <c:pt idx="250">
                  <c:v>-8.1026056987197462E-2</c:v>
                </c:pt>
                <c:pt idx="251">
                  <c:v>-0.24108574402646354</c:v>
                </c:pt>
                <c:pt idx="252">
                  <c:v>-0.38363121704894898</c:v>
                </c:pt>
                <c:pt idx="253">
                  <c:v>-0.35327786067171896</c:v>
                </c:pt>
                <c:pt idx="254">
                  <c:v>-0.24002567489365517</c:v>
                </c:pt>
                <c:pt idx="255">
                  <c:v>-0.11464389048454503</c:v>
                </c:pt>
                <c:pt idx="256">
                  <c:v>5.9444156325324776E-3</c:v>
                </c:pt>
                <c:pt idx="257">
                  <c:v>6.4816166535059408E-2</c:v>
                </c:pt>
                <c:pt idx="258">
                  <c:v>0.20966366991478497</c:v>
                </c:pt>
                <c:pt idx="259">
                  <c:v>0.30356384884919407</c:v>
                </c:pt>
                <c:pt idx="260">
                  <c:v>0.38728593410695566</c:v>
                </c:pt>
                <c:pt idx="261">
                  <c:v>0.43929146415016562</c:v>
                </c:pt>
                <c:pt idx="262">
                  <c:v>0.33881120820903404</c:v>
                </c:pt>
                <c:pt idx="263">
                  <c:v>0.23969132013027442</c:v>
                </c:pt>
                <c:pt idx="264">
                  <c:v>0.16193179991333076</c:v>
                </c:pt>
                <c:pt idx="265">
                  <c:v>0.21707110909665936</c:v>
                </c:pt>
                <c:pt idx="266">
                  <c:v>0.34203232460390171</c:v>
                </c:pt>
                <c:pt idx="267">
                  <c:v>0.46143083105044103</c:v>
                </c:pt>
                <c:pt idx="268">
                  <c:v>0.53988201305054417</c:v>
                </c:pt>
                <c:pt idx="269">
                  <c:v>0.63123202445148341</c:v>
                </c:pt>
                <c:pt idx="270">
                  <c:v>0.77009624986864256</c:v>
                </c:pt>
                <c:pt idx="271">
                  <c:v>0.85109007391684177</c:v>
                </c:pt>
                <c:pt idx="272">
                  <c:v>0.89959811198069961</c:v>
                </c:pt>
                <c:pt idx="273">
                  <c:v>0.86792805636847215</c:v>
                </c:pt>
                <c:pt idx="274">
                  <c:v>0.71223375323344185</c:v>
                </c:pt>
                <c:pt idx="275">
                  <c:v>0.52482289488386435</c:v>
                </c:pt>
                <c:pt idx="276">
                  <c:v>0.35338778901148349</c:v>
                </c:pt>
                <c:pt idx="277">
                  <c:v>0.30792843561629996</c:v>
                </c:pt>
                <c:pt idx="278">
                  <c:v>0.38075252700656831</c:v>
                </c:pt>
                <c:pt idx="279">
                  <c:v>0.46724467856690283</c:v>
                </c:pt>
                <c:pt idx="280">
                  <c:v>0.55586642875827974</c:v>
                </c:pt>
                <c:pt idx="281">
                  <c:v>0.62892546988895393</c:v>
                </c:pt>
                <c:pt idx="282">
                  <c:v>0.68796026349682593</c:v>
                </c:pt>
                <c:pt idx="283">
                  <c:v>0.75450927112035948</c:v>
                </c:pt>
                <c:pt idx="284">
                  <c:v>0.80088018506780567</c:v>
                </c:pt>
                <c:pt idx="285">
                  <c:v>0.74399608226168279</c:v>
                </c:pt>
                <c:pt idx="286">
                  <c:v>0.61154927039429086</c:v>
                </c:pt>
                <c:pt idx="287">
                  <c:v>0.44277051869696693</c:v>
                </c:pt>
                <c:pt idx="288">
                  <c:v>0.31458290409222384</c:v>
                </c:pt>
                <c:pt idx="289">
                  <c:v>0.30160181119601231</c:v>
                </c:pt>
                <c:pt idx="290">
                  <c:v>0.37921185539294389</c:v>
                </c:pt>
                <c:pt idx="291">
                  <c:v>0.44125919052804907</c:v>
                </c:pt>
                <c:pt idx="292">
                  <c:v>0.46312843198650783</c:v>
                </c:pt>
                <c:pt idx="293">
                  <c:v>0.4955888105381081</c:v>
                </c:pt>
                <c:pt idx="294">
                  <c:v>0.50171724925977168</c:v>
                </c:pt>
                <c:pt idx="295">
                  <c:v>0.57228297892017443</c:v>
                </c:pt>
                <c:pt idx="296">
                  <c:v>0.61343984567315601</c:v>
                </c:pt>
                <c:pt idx="297">
                  <c:v>0.57288015721159213</c:v>
                </c:pt>
                <c:pt idx="298">
                  <c:v>0.4859885289200922</c:v>
                </c:pt>
                <c:pt idx="299">
                  <c:v>0.36430342233656066</c:v>
                </c:pt>
                <c:pt idx="300">
                  <c:v>0.26628637592253968</c:v>
                </c:pt>
                <c:pt idx="301">
                  <c:v>0.30962969737089013</c:v>
                </c:pt>
                <c:pt idx="302">
                  <c:v>0.44510261745027979</c:v>
                </c:pt>
                <c:pt idx="303">
                  <c:v>0.59193590539148577</c:v>
                </c:pt>
                <c:pt idx="304">
                  <c:v>0.7193603304258388</c:v>
                </c:pt>
                <c:pt idx="305">
                  <c:v>0.83968358486102423</c:v>
                </c:pt>
                <c:pt idx="306">
                  <c:v>0.92213643792725342</c:v>
                </c:pt>
                <c:pt idx="307">
                  <c:v>1.0728727357783721</c:v>
                </c:pt>
                <c:pt idx="308">
                  <c:v>1.136507863030326</c:v>
                </c:pt>
                <c:pt idx="309">
                  <c:v>1.0899648966056361</c:v>
                </c:pt>
                <c:pt idx="310">
                  <c:v>0.96247460573506227</c:v>
                </c:pt>
                <c:pt idx="311">
                  <c:v>0.79326775964994145</c:v>
                </c:pt>
                <c:pt idx="312">
                  <c:v>0.6061905121964235</c:v>
                </c:pt>
                <c:pt idx="313">
                  <c:v>0.58739670952779588</c:v>
                </c:pt>
                <c:pt idx="314">
                  <c:v>0.67611712087483078</c:v>
                </c:pt>
                <c:pt idx="315">
                  <c:v>0.79465943854577636</c:v>
                </c:pt>
                <c:pt idx="316">
                  <c:v>0.83994673946370735</c:v>
                </c:pt>
                <c:pt idx="317">
                  <c:v>0.87736363901268533</c:v>
                </c:pt>
                <c:pt idx="318">
                  <c:v>0.98306398334655287</c:v>
                </c:pt>
                <c:pt idx="319">
                  <c:v>1.0785862340037728</c:v>
                </c:pt>
                <c:pt idx="320">
                  <c:v>1.1277765448310613</c:v>
                </c:pt>
                <c:pt idx="321">
                  <c:v>1.0637118389053364</c:v>
                </c:pt>
                <c:pt idx="322">
                  <c:v>0.92177673161065654</c:v>
                </c:pt>
                <c:pt idx="323">
                  <c:v>0.76043276140911931</c:v>
                </c:pt>
                <c:pt idx="324">
                  <c:v>0.61660300522323896</c:v>
                </c:pt>
                <c:pt idx="325">
                  <c:v>0.6272105399760991</c:v>
                </c:pt>
                <c:pt idx="326">
                  <c:v>0.72148613489902291</c:v>
                </c:pt>
                <c:pt idx="327">
                  <c:v>0.8125067130683743</c:v>
                </c:pt>
                <c:pt idx="328">
                  <c:v>0.8325799667918502</c:v>
                </c:pt>
                <c:pt idx="329">
                  <c:v>0.86862897299252273</c:v>
                </c:pt>
                <c:pt idx="330">
                  <c:v>0.88757680859402821</c:v>
                </c:pt>
                <c:pt idx="331">
                  <c:v>0.92019270436504008</c:v>
                </c:pt>
                <c:pt idx="332">
                  <c:v>0.95339973722919835</c:v>
                </c:pt>
                <c:pt idx="333">
                  <c:v>0.8964286764172672</c:v>
                </c:pt>
                <c:pt idx="334">
                  <c:v>0.75543336808253625</c:v>
                </c:pt>
                <c:pt idx="335">
                  <c:v>0.58195227376401926</c:v>
                </c:pt>
                <c:pt idx="336">
                  <c:v>0.47290847038368611</c:v>
                </c:pt>
                <c:pt idx="337">
                  <c:v>0.44368657332726202</c:v>
                </c:pt>
                <c:pt idx="338">
                  <c:v>0.53428658259474993</c:v>
                </c:pt>
                <c:pt idx="339">
                  <c:v>0.61855465203174076</c:v>
                </c:pt>
                <c:pt idx="340">
                  <c:v>0.69649078163823874</c:v>
                </c:pt>
                <c:pt idx="341">
                  <c:v>0.73809497141480473</c:v>
                </c:pt>
                <c:pt idx="342">
                  <c:v>0.80105952905374633</c:v>
                </c:pt>
                <c:pt idx="343">
                  <c:v>0.92923060840065286</c:v>
                </c:pt>
                <c:pt idx="344">
                  <c:v>0.98183897868685444</c:v>
                </c:pt>
                <c:pt idx="345">
                  <c:v>0.94426925529640693</c:v>
                </c:pt>
                <c:pt idx="346">
                  <c:v>0.83190605361392922</c:v>
                </c:pt>
                <c:pt idx="347">
                  <c:v>0.69936475825479993</c:v>
                </c:pt>
                <c:pt idx="348">
                  <c:v>0.60664536921958556</c:v>
                </c:pt>
                <c:pt idx="349">
                  <c:v>0.58528634804674062</c:v>
                </c:pt>
                <c:pt idx="350">
                  <c:v>0.72374923319725104</c:v>
                </c:pt>
                <c:pt idx="351">
                  <c:v>0.84511094774803897</c:v>
                </c:pt>
                <c:pt idx="352">
                  <c:v>0.96244841477658405</c:v>
                </c:pt>
                <c:pt idx="353">
                  <c:v>1.074992403513656</c:v>
                </c:pt>
                <c:pt idx="354">
                  <c:v>1.2296659908812093</c:v>
                </c:pt>
                <c:pt idx="355">
                  <c:v>1.4064691768803685</c:v>
                </c:pt>
                <c:pt idx="356">
                  <c:v>1.501555807664418</c:v>
                </c:pt>
                <c:pt idx="357">
                  <c:v>1.4987720370800774</c:v>
                </c:pt>
                <c:pt idx="358">
                  <c:v>1.4596563266652407</c:v>
                </c:pt>
                <c:pt idx="359">
                  <c:v>1.3534394456506744</c:v>
                </c:pt>
                <c:pt idx="360">
                  <c:v>1.2893521632677176</c:v>
                </c:pt>
                <c:pt idx="361">
                  <c:v>1.3604714025932874</c:v>
                </c:pt>
                <c:pt idx="362">
                  <c:v>1.5091048559345164</c:v>
                </c:pt>
                <c:pt idx="363">
                  <c:v>1.6452525232914075</c:v>
                </c:pt>
                <c:pt idx="364">
                  <c:v>1.80429902004913</c:v>
                </c:pt>
                <c:pt idx="365">
                  <c:v>1.8962443462071275</c:v>
                </c:pt>
                <c:pt idx="366">
                  <c:v>1.9449346556121134</c:v>
                </c:pt>
                <c:pt idx="367">
                  <c:v>2.0642161021096834</c:v>
                </c:pt>
                <c:pt idx="368">
                  <c:v>2.1010117626229143</c:v>
                </c:pt>
                <c:pt idx="369">
                  <c:v>2.0599370217683091</c:v>
                </c:pt>
                <c:pt idx="370">
                  <c:v>1.950222648774955</c:v>
                </c:pt>
                <c:pt idx="371">
                  <c:v>1.7518686436439759</c:v>
                </c:pt>
                <c:pt idx="372">
                  <c:v>1.5941057756061416</c:v>
                </c:pt>
                <c:pt idx="373">
                  <c:v>1.5653955831224249</c:v>
                </c:pt>
                <c:pt idx="374">
                  <c:v>1.6165072969615022</c:v>
                </c:pt>
                <c:pt idx="375">
                  <c:v>1.6889793786635148</c:v>
                </c:pt>
                <c:pt idx="376">
                  <c:v>1.741273366688876</c:v>
                </c:pt>
                <c:pt idx="377">
                  <c:v>1.7733892610375899</c:v>
                </c:pt>
                <c:pt idx="378">
                  <c:v>1.8307116770948342</c:v>
                </c:pt>
                <c:pt idx="379">
                  <c:v>1.8801636917831213</c:v>
                </c:pt>
                <c:pt idx="380">
                  <c:v>1.8771299204876273</c:v>
                </c:pt>
                <c:pt idx="381">
                  <c:v>1.7816103632077898</c:v>
                </c:pt>
                <c:pt idx="382">
                  <c:v>1.6082204045589974</c:v>
                </c:pt>
                <c:pt idx="383">
                  <c:v>1.400036967618733</c:v>
                </c:pt>
                <c:pt idx="384">
                  <c:v>1.2285985139254587</c:v>
                </c:pt>
                <c:pt idx="385">
                  <c:v>1.2162127357857457</c:v>
                </c:pt>
                <c:pt idx="386">
                  <c:v>1.2998027101237908</c:v>
                </c:pt>
                <c:pt idx="387">
                  <c:v>1.3847530523242075</c:v>
                </c:pt>
                <c:pt idx="388">
                  <c:v>1.4041406854633596</c:v>
                </c:pt>
                <c:pt idx="389">
                  <c:v>1.4187348403110429</c:v>
                </c:pt>
                <c:pt idx="390">
                  <c:v>1.4531509014820778</c:v>
                </c:pt>
                <c:pt idx="391">
                  <c:v>1.5443119458995425</c:v>
                </c:pt>
                <c:pt idx="392">
                  <c:v>1.6260641274101493</c:v>
                </c:pt>
                <c:pt idx="393">
                  <c:v>1.5537920613985141</c:v>
                </c:pt>
                <c:pt idx="394">
                  <c:v>1.4074957478640788</c:v>
                </c:pt>
                <c:pt idx="395">
                  <c:v>1.1964059560387323</c:v>
                </c:pt>
                <c:pt idx="396">
                  <c:v>1.0028303782284831</c:v>
                </c:pt>
                <c:pt idx="397">
                  <c:v>0.94753824520312524</c:v>
                </c:pt>
                <c:pt idx="398">
                  <c:v>0.98052955696433541</c:v>
                </c:pt>
                <c:pt idx="399">
                  <c:v>1.0025735442785486</c:v>
                </c:pt>
                <c:pt idx="400">
                  <c:v>1.0144394379161144</c:v>
                </c:pt>
                <c:pt idx="401">
                  <c:v>1.0530503148012302</c:v>
                </c:pt>
                <c:pt idx="402">
                  <c:v>1.0807138672399044</c:v>
                </c:pt>
                <c:pt idx="403">
                  <c:v>1.0874300952326972</c:v>
                </c:pt>
                <c:pt idx="404">
                  <c:v>1.0224297680120589</c:v>
                </c:pt>
                <c:pt idx="405">
                  <c:v>0.90109750095981034</c:v>
                </c:pt>
                <c:pt idx="406">
                  <c:v>0.67804867869301255</c:v>
                </c:pt>
                <c:pt idx="407">
                  <c:v>0.44482176275068663</c:v>
                </c:pt>
                <c:pt idx="408">
                  <c:v>0.23910906082233815</c:v>
                </c:pt>
                <c:pt idx="409">
                  <c:v>0.18398749598881417</c:v>
                </c:pt>
                <c:pt idx="410">
                  <c:v>0.19791860670940983</c:v>
                </c:pt>
                <c:pt idx="411">
                  <c:v>0.19551777759783398</c:v>
                </c:pt>
                <c:pt idx="412">
                  <c:v>0.20216962404261862</c:v>
                </c:pt>
                <c:pt idx="413">
                  <c:v>0.14556645373439253</c:v>
                </c:pt>
                <c:pt idx="414">
                  <c:v>0.11186211282476349</c:v>
                </c:pt>
                <c:pt idx="415">
                  <c:v>8.1825832086875688E-2</c:v>
                </c:pt>
                <c:pt idx="416">
                  <c:v>2.776530382675009E-2</c:v>
                </c:pt>
                <c:pt idx="417">
                  <c:v>-0.11647331811282303</c:v>
                </c:pt>
                <c:pt idx="418">
                  <c:v>-0.40935157218778456</c:v>
                </c:pt>
                <c:pt idx="419">
                  <c:v>-0.65394638147785578</c:v>
                </c:pt>
                <c:pt idx="420">
                  <c:v>-0.86333466906164014</c:v>
                </c:pt>
                <c:pt idx="421">
                  <c:v>-0.91367028108906057</c:v>
                </c:pt>
                <c:pt idx="422">
                  <c:v>-0.89264552525578611</c:v>
                </c:pt>
                <c:pt idx="423">
                  <c:v>-0.83333732463762111</c:v>
                </c:pt>
                <c:pt idx="424">
                  <c:v>-0.76805337154002018</c:v>
                </c:pt>
                <c:pt idx="425">
                  <c:v>-0.76063981981249418</c:v>
                </c:pt>
                <c:pt idx="426">
                  <c:v>-0.69494282330007828</c:v>
                </c:pt>
                <c:pt idx="427">
                  <c:v>-0.623270074309346</c:v>
                </c:pt>
                <c:pt idx="428">
                  <c:v>-0.58100618822659011</c:v>
                </c:pt>
                <c:pt idx="429">
                  <c:v>-0.67430501120453701</c:v>
                </c:pt>
                <c:pt idx="430">
                  <c:v>-0.82624346631955015</c:v>
                </c:pt>
                <c:pt idx="431">
                  <c:v>-0.95759078434254152</c:v>
                </c:pt>
                <c:pt idx="432">
                  <c:v>-1.092193119119101</c:v>
                </c:pt>
                <c:pt idx="433">
                  <c:v>-1.0762043168014002</c:v>
                </c:pt>
                <c:pt idx="434">
                  <c:v>-0.9557782235460851</c:v>
                </c:pt>
                <c:pt idx="435">
                  <c:v>-0.8232225316597237</c:v>
                </c:pt>
                <c:pt idx="436">
                  <c:v>-0.7339218565258141</c:v>
                </c:pt>
                <c:pt idx="437">
                  <c:v>-0.67479927506911086</c:v>
                </c:pt>
                <c:pt idx="438">
                  <c:v>-0.59354709498080638</c:v>
                </c:pt>
                <c:pt idx="439">
                  <c:v>-0.48170377779991636</c:v>
                </c:pt>
                <c:pt idx="440">
                  <c:v>-0.4354231696797316</c:v>
                </c:pt>
                <c:pt idx="441">
                  <c:v>-0.46008988600542228</c:v>
                </c:pt>
                <c:pt idx="442">
                  <c:v>-0.53955008062314824</c:v>
                </c:pt>
                <c:pt idx="443">
                  <c:v>-0.7030345227631144</c:v>
                </c:pt>
                <c:pt idx="444">
                  <c:v>-0.79208167396434159</c:v>
                </c:pt>
                <c:pt idx="445">
                  <c:v>-0.76207614961145087</c:v>
                </c:pt>
                <c:pt idx="446">
                  <c:v>-0.64686410355003199</c:v>
                </c:pt>
                <c:pt idx="447">
                  <c:v>-0.54875322808833549</c:v>
                </c:pt>
                <c:pt idx="448">
                  <c:v>-0.4554358309181164</c:v>
                </c:pt>
                <c:pt idx="449">
                  <c:v>-0.34460421973223604</c:v>
                </c:pt>
                <c:pt idx="450">
                  <c:v>-0.23471993299167393</c:v>
                </c:pt>
                <c:pt idx="451">
                  <c:v>-0.16885989377391297</c:v>
                </c:pt>
                <c:pt idx="452">
                  <c:v>-0.17317794823224211</c:v>
                </c:pt>
                <c:pt idx="453">
                  <c:v>-0.22382794252106264</c:v>
                </c:pt>
                <c:pt idx="454">
                  <c:v>-0.34157910740960828</c:v>
                </c:pt>
                <c:pt idx="455">
                  <c:v>-0.50720067366655008</c:v>
                </c:pt>
                <c:pt idx="456">
                  <c:v>-0.62069264129188728</c:v>
                </c:pt>
                <c:pt idx="457">
                  <c:v>-0.65897808720981965</c:v>
                </c:pt>
                <c:pt idx="458">
                  <c:v>-0.58205701141922472</c:v>
                </c:pt>
                <c:pt idx="459">
                  <c:v>-0.51377556776625311</c:v>
                </c:pt>
                <c:pt idx="460">
                  <c:v>-0.47490298702014289</c:v>
                </c:pt>
                <c:pt idx="461">
                  <c:v>-0.47082388456606428</c:v>
                </c:pt>
                <c:pt idx="462">
                  <c:v>-0.51999979886555647</c:v>
                </c:pt>
                <c:pt idx="463">
                  <c:v>-0.49935380684169456</c:v>
                </c:pt>
                <c:pt idx="464">
                  <c:v>-0.48734744695546028</c:v>
                </c:pt>
                <c:pt idx="465">
                  <c:v>-0.59936533459202879</c:v>
                </c:pt>
                <c:pt idx="466">
                  <c:v>-0.79386900821293693</c:v>
                </c:pt>
                <c:pt idx="467">
                  <c:v>-1.0416276985868562</c:v>
                </c:pt>
                <c:pt idx="468">
                  <c:v>-1.2734106364835742</c:v>
                </c:pt>
                <c:pt idx="469">
                  <c:v>-1.3230639757486922</c:v>
                </c:pt>
                <c:pt idx="470">
                  <c:v>-1.246741562536049</c:v>
                </c:pt>
                <c:pt idx="471">
                  <c:v>-1.1267510891539001</c:v>
                </c:pt>
                <c:pt idx="472">
                  <c:v>-1.042323324833577</c:v>
                </c:pt>
                <c:pt idx="473">
                  <c:v>-0.96884288495856741</c:v>
                </c:pt>
                <c:pt idx="474">
                  <c:v>-0.87092515414426197</c:v>
                </c:pt>
                <c:pt idx="475">
                  <c:v>-0.70087782469891213</c:v>
                </c:pt>
                <c:pt idx="476">
                  <c:v>-0.61408551200713646</c:v>
                </c:pt>
                <c:pt idx="477">
                  <c:v>-0.58285590837606205</c:v>
                </c:pt>
                <c:pt idx="478">
                  <c:v>-0.56103516765184536</c:v>
                </c:pt>
                <c:pt idx="479">
                  <c:v>-0.58477713598889436</c:v>
                </c:pt>
                <c:pt idx="480">
                  <c:v>-0.59869719800259158</c:v>
                </c:pt>
                <c:pt idx="481">
                  <c:v>-0.43279535369237887</c:v>
                </c:pt>
                <c:pt idx="482">
                  <c:v>-0.22168698767419615</c:v>
                </c:pt>
                <c:pt idx="483">
                  <c:v>-1.5372099947486416E-2</c:v>
                </c:pt>
                <c:pt idx="484">
                  <c:v>0.12614930948719277</c:v>
                </c:pt>
                <c:pt idx="485">
                  <c:v>0.26749262524578382</c:v>
                </c:pt>
                <c:pt idx="486">
                  <c:v>0.40096553963541753</c:v>
                </c:pt>
                <c:pt idx="487">
                  <c:v>0.53810651419511779</c:v>
                </c:pt>
                <c:pt idx="488">
                  <c:v>0.56353093353970529</c:v>
                </c:pt>
                <c:pt idx="489">
                  <c:v>0.47954648997743843</c:v>
                </c:pt>
                <c:pt idx="490">
                  <c:v>0.36307626043083019</c:v>
                </c:pt>
                <c:pt idx="491">
                  <c:v>0.14027409105372832</c:v>
                </c:pt>
                <c:pt idx="492">
                  <c:v>-9.9629248922536384E-2</c:v>
                </c:pt>
                <c:pt idx="493">
                  <c:v>-0.14817222103698668</c:v>
                </c:pt>
                <c:pt idx="494">
                  <c:v>-0.12227790221213844</c:v>
                </c:pt>
                <c:pt idx="495">
                  <c:v>-7.6561677063938738E-2</c:v>
                </c:pt>
                <c:pt idx="496">
                  <c:v>-6.3331237900080425E-2</c:v>
                </c:pt>
                <c:pt idx="497">
                  <c:v>-0.11104812318154263</c:v>
                </c:pt>
                <c:pt idx="498">
                  <c:v>-0.14663540983195844</c:v>
                </c:pt>
                <c:pt idx="499">
                  <c:v>-0.13547771323538882</c:v>
                </c:pt>
                <c:pt idx="500">
                  <c:v>-0.24372887954623715</c:v>
                </c:pt>
                <c:pt idx="501">
                  <c:v>-0.34061967799470949</c:v>
                </c:pt>
                <c:pt idx="502">
                  <c:v>-0.52845780088906102</c:v>
                </c:pt>
                <c:pt idx="503">
                  <c:v>-0.78416632515236762</c:v>
                </c:pt>
                <c:pt idx="504">
                  <c:v>-0.93082217386099209</c:v>
                </c:pt>
                <c:pt idx="505">
                  <c:v>-0.91457919316878555</c:v>
                </c:pt>
                <c:pt idx="506">
                  <c:v>-0.83851430615322464</c:v>
                </c:pt>
                <c:pt idx="507">
                  <c:v>-0.76647366666046624</c:v>
                </c:pt>
                <c:pt idx="508">
                  <c:v>-0.72999573622841418</c:v>
                </c:pt>
                <c:pt idx="509">
                  <c:v>-0.71446513024223945</c:v>
                </c:pt>
                <c:pt idx="510">
                  <c:v>-0.64834338716292017</c:v>
                </c:pt>
                <c:pt idx="511">
                  <c:v>-0.59086127622178819</c:v>
                </c:pt>
                <c:pt idx="512">
                  <c:v>-0.59048033588037729</c:v>
                </c:pt>
                <c:pt idx="513">
                  <c:v>-0.62027748921505355</c:v>
                </c:pt>
                <c:pt idx="514">
                  <c:v>-0.79102196699561156</c:v>
                </c:pt>
                <c:pt idx="515">
                  <c:v>-0.96655992306820226</c:v>
                </c:pt>
                <c:pt idx="516">
                  <c:v>-1.1191990497399571</c:v>
                </c:pt>
                <c:pt idx="517">
                  <c:v>-1.164323962396054</c:v>
                </c:pt>
                <c:pt idx="518">
                  <c:v>-1.1111654302672578</c:v>
                </c:pt>
                <c:pt idx="519">
                  <c:v>-1.0474157610447605</c:v>
                </c:pt>
                <c:pt idx="520">
                  <c:v>-0.98461341626870513</c:v>
                </c:pt>
                <c:pt idx="521">
                  <c:v>-0.9412199343995028</c:v>
                </c:pt>
                <c:pt idx="522">
                  <c:v>-0.8980045462063887</c:v>
                </c:pt>
                <c:pt idx="523">
                  <c:v>-0.85650571322838687</c:v>
                </c:pt>
                <c:pt idx="524">
                  <c:v>-0.83056958931164737</c:v>
                </c:pt>
                <c:pt idx="525">
                  <c:v>-0.86019617445561358</c:v>
                </c:pt>
                <c:pt idx="526">
                  <c:v>-0.95769316096853507</c:v>
                </c:pt>
                <c:pt idx="527">
                  <c:v>-1.0899836257729238</c:v>
                </c:pt>
                <c:pt idx="528">
                  <c:v>-1.1609137227149431</c:v>
                </c:pt>
                <c:pt idx="529">
                  <c:v>-1.1374065287187836</c:v>
                </c:pt>
                <c:pt idx="530">
                  <c:v>-1.0040774283987117</c:v>
                </c:pt>
                <c:pt idx="531">
                  <c:v>-0.85323411406241911</c:v>
                </c:pt>
                <c:pt idx="532">
                  <c:v>-0.73256889340277753</c:v>
                </c:pt>
                <c:pt idx="533">
                  <c:v>-0.65285099718845285</c:v>
                </c:pt>
                <c:pt idx="534">
                  <c:v>-0.56254196388210598</c:v>
                </c:pt>
                <c:pt idx="535">
                  <c:v>-0.44471871655953849</c:v>
                </c:pt>
                <c:pt idx="536">
                  <c:v>-0.32938125522130907</c:v>
                </c:pt>
                <c:pt idx="537">
                  <c:v>-0.29576034909707427</c:v>
                </c:pt>
                <c:pt idx="538">
                  <c:v>-0.3653944597269681</c:v>
                </c:pt>
                <c:pt idx="539">
                  <c:v>-0.49751435634120228</c:v>
                </c:pt>
                <c:pt idx="540">
                  <c:v>-0.55673542355460248</c:v>
                </c:pt>
                <c:pt idx="541">
                  <c:v>-0.53305766136772859</c:v>
                </c:pt>
                <c:pt idx="542">
                  <c:v>-0.37801953131791888</c:v>
                </c:pt>
                <c:pt idx="543">
                  <c:v>-0.25162103340629582</c:v>
                </c:pt>
                <c:pt idx="544">
                  <c:v>-0.16616985994055364</c:v>
                </c:pt>
                <c:pt idx="545">
                  <c:v>-9.7819857074533986E-2</c:v>
                </c:pt>
                <c:pt idx="546">
                  <c:v>-1.0417178653833266E-2</c:v>
                </c:pt>
                <c:pt idx="547">
                  <c:v>0.12757663685945231</c:v>
                </c:pt>
                <c:pt idx="548">
                  <c:v>0.18770005100377865</c:v>
                </c:pt>
                <c:pt idx="549">
                  <c:v>0.10918383301103719</c:v>
                </c:pt>
                <c:pt idx="550">
                  <c:v>-0.11566432481275185</c:v>
                </c:pt>
                <c:pt idx="551">
                  <c:v>-0.33145980708186384</c:v>
                </c:pt>
                <c:pt idx="552">
                  <c:v>-0.50435645995014078</c:v>
                </c:pt>
                <c:pt idx="553">
                  <c:v>-0.56820043726429936</c:v>
                </c:pt>
                <c:pt idx="554">
                  <c:v>-0.49991481594740717</c:v>
                </c:pt>
                <c:pt idx="555">
                  <c:v>-0.44411498061430166</c:v>
                </c:pt>
                <c:pt idx="556">
                  <c:v>-0.41772400818861288</c:v>
                </c:pt>
                <c:pt idx="557">
                  <c:v>-0.37151112943956832</c:v>
                </c:pt>
                <c:pt idx="558">
                  <c:v>-0.312399421289692</c:v>
                </c:pt>
                <c:pt idx="559">
                  <c:v>-0.21423503758569057</c:v>
                </c:pt>
                <c:pt idx="560">
                  <c:v>-0.21701797832701267</c:v>
                </c:pt>
                <c:pt idx="561">
                  <c:v>-0.25920978197575112</c:v>
                </c:pt>
                <c:pt idx="562">
                  <c:v>-0.34311814083959619</c:v>
                </c:pt>
                <c:pt idx="563">
                  <c:v>-0.41028151645645478</c:v>
                </c:pt>
                <c:pt idx="564">
                  <c:v>-0.52223837036478493</c:v>
                </c:pt>
                <c:pt idx="565">
                  <c:v>-0.47591177948878394</c:v>
                </c:pt>
                <c:pt idx="566">
                  <c:v>-0.34207097459656011</c:v>
                </c:pt>
                <c:pt idx="567">
                  <c:v>-0.20379287876448432</c:v>
                </c:pt>
                <c:pt idx="568">
                  <c:v>-7.1846722763461032E-2</c:v>
                </c:pt>
                <c:pt idx="569">
                  <c:v>4.9152108792244374E-2</c:v>
                </c:pt>
                <c:pt idx="570">
                  <c:v>0.10920361590206959</c:v>
                </c:pt>
                <c:pt idx="571">
                  <c:v>0.2383077985660188</c:v>
                </c:pt>
                <c:pt idx="572">
                  <c:v>0.28261850293848911</c:v>
                </c:pt>
                <c:pt idx="573">
                  <c:v>0.23905880594256901</c:v>
                </c:pt>
                <c:pt idx="574">
                  <c:v>9.1474861423845449E-2</c:v>
                </c:pt>
                <c:pt idx="575">
                  <c:v>-0.10090256138690935</c:v>
                </c:pt>
                <c:pt idx="576">
                  <c:v>-0.25961192402759864</c:v>
                </c:pt>
                <c:pt idx="577">
                  <c:v>-0.24003784188339786</c:v>
                </c:pt>
                <c:pt idx="578">
                  <c:v>-0.1652572380306721</c:v>
                </c:pt>
                <c:pt idx="579">
                  <c:v>-6.6039343239210138E-2</c:v>
                </c:pt>
                <c:pt idx="580">
                  <c:v>-2.0076465201318918E-2</c:v>
                </c:pt>
                <c:pt idx="581">
                  <c:v>5.7083191604848389E-3</c:v>
                </c:pt>
                <c:pt idx="582">
                  <c:v>2.1315009845641095E-2</c:v>
                </c:pt>
                <c:pt idx="583">
                  <c:v>0.1475128376239398</c:v>
                </c:pt>
                <c:pt idx="584">
                  <c:v>0.12891718711076605</c:v>
                </c:pt>
                <c:pt idx="585">
                  <c:v>4.2451135228641482E-2</c:v>
                </c:pt>
                <c:pt idx="586">
                  <c:v>-9.1885318022443346E-2</c:v>
                </c:pt>
                <c:pt idx="587">
                  <c:v>-0.29716909571884398</c:v>
                </c:pt>
                <c:pt idx="588">
                  <c:v>-0.42416942863035972</c:v>
                </c:pt>
                <c:pt idx="589">
                  <c:v>-0.41904016291082896</c:v>
                </c:pt>
                <c:pt idx="590">
                  <c:v>-0.33331976009703534</c:v>
                </c:pt>
                <c:pt idx="591">
                  <c:v>-0.2108543740373709</c:v>
                </c:pt>
                <c:pt idx="592">
                  <c:v>-9.6259389346663768E-2</c:v>
                </c:pt>
                <c:pt idx="593">
                  <c:v>-4.1073267562252949E-2</c:v>
                </c:pt>
                <c:pt idx="594">
                  <c:v>-4.7603700993512084E-2</c:v>
                </c:pt>
                <c:pt idx="595">
                  <c:v>-1.5850689639880608E-2</c:v>
                </c:pt>
                <c:pt idx="596">
                  <c:v>-2.9660387346391068E-2</c:v>
                </c:pt>
                <c:pt idx="597">
                  <c:v>-0.10826356334605582</c:v>
                </c:pt>
                <c:pt idx="598">
                  <c:v>-0.25935252532950087</c:v>
                </c:pt>
                <c:pt idx="599">
                  <c:v>-0.46215804252693715</c:v>
                </c:pt>
                <c:pt idx="600">
                  <c:v>-0.54206473032465619</c:v>
                </c:pt>
                <c:pt idx="601">
                  <c:v>-0.55753412718363593</c:v>
                </c:pt>
                <c:pt idx="602">
                  <c:v>-0.49318161771758728</c:v>
                </c:pt>
                <c:pt idx="603">
                  <c:v>-0.42593027885350065</c:v>
                </c:pt>
                <c:pt idx="604">
                  <c:v>-0.36808780289459264</c:v>
                </c:pt>
                <c:pt idx="605">
                  <c:v>-0.38965418984253997</c:v>
                </c:pt>
                <c:pt idx="606">
                  <c:v>-0.33139867046937665</c:v>
                </c:pt>
                <c:pt idx="607">
                  <c:v>-0.23332124477061947</c:v>
                </c:pt>
                <c:pt idx="608">
                  <c:v>-0.18080652813256831</c:v>
                </c:pt>
                <c:pt idx="609">
                  <c:v>-0.28154682824976784</c:v>
                </c:pt>
                <c:pt idx="610">
                  <c:v>-0.43400368357983921</c:v>
                </c:pt>
                <c:pt idx="611">
                  <c:v>-0.62663863258655705</c:v>
                </c:pt>
                <c:pt idx="612">
                  <c:v>-0.75022090604027025</c:v>
                </c:pt>
                <c:pt idx="613">
                  <c:v>-0.82782742701454903</c:v>
                </c:pt>
                <c:pt idx="614">
                  <c:v>-0.76868896474184112</c:v>
                </c:pt>
                <c:pt idx="615">
                  <c:v>-0.69434398076396064</c:v>
                </c:pt>
                <c:pt idx="616">
                  <c:v>-0.627100167383009</c:v>
                </c:pt>
                <c:pt idx="617">
                  <c:v>-0.55080367844905487</c:v>
                </c:pt>
                <c:pt idx="618">
                  <c:v>-0.44160836011426541</c:v>
                </c:pt>
                <c:pt idx="619">
                  <c:v>-0.33643728930115913</c:v>
                </c:pt>
                <c:pt idx="620">
                  <c:v>-0.24605969678064482</c:v>
                </c:pt>
                <c:pt idx="621">
                  <c:v>-0.26662942870544926</c:v>
                </c:pt>
                <c:pt idx="622">
                  <c:v>-0.38660802353655299</c:v>
                </c:pt>
                <c:pt idx="623">
                  <c:v>-0.53753394281464861</c:v>
                </c:pt>
                <c:pt idx="624">
                  <c:v>-0.65633026346170287</c:v>
                </c:pt>
                <c:pt idx="625">
                  <c:v>-0.63992006239967103</c:v>
                </c:pt>
                <c:pt idx="626">
                  <c:v>-0.48984180116869208</c:v>
                </c:pt>
                <c:pt idx="627">
                  <c:v>-0.3760954797682049</c:v>
                </c:pt>
                <c:pt idx="628">
                  <c:v>-0.25175802127346114</c:v>
                </c:pt>
                <c:pt idx="629">
                  <c:v>-0.18529096414878793</c:v>
                </c:pt>
                <c:pt idx="630">
                  <c:v>-0.17746353916118096</c:v>
                </c:pt>
                <c:pt idx="631">
                  <c:v>-0.19442959246617</c:v>
                </c:pt>
                <c:pt idx="632">
                  <c:v>-0.2384968163703215</c:v>
                </c:pt>
                <c:pt idx="633">
                  <c:v>-0.3588959801049677</c:v>
                </c:pt>
                <c:pt idx="634">
                  <c:v>-0.50870400674703065</c:v>
                </c:pt>
                <c:pt idx="635">
                  <c:v>-0.69176705014210538</c:v>
                </c:pt>
                <c:pt idx="636">
                  <c:v>-0.81346972567481024</c:v>
                </c:pt>
                <c:pt idx="637">
                  <c:v>-0.82611972565339242</c:v>
                </c:pt>
                <c:pt idx="638">
                  <c:v>-0.77048628084652537</c:v>
                </c:pt>
                <c:pt idx="639">
                  <c:v>-0.70349246817784206</c:v>
                </c:pt>
                <c:pt idx="640">
                  <c:v>-0.62590751841601722</c:v>
                </c:pt>
                <c:pt idx="641">
                  <c:v>-0.61003912386929815</c:v>
                </c:pt>
                <c:pt idx="642">
                  <c:v>-0.59357959223000134</c:v>
                </c:pt>
                <c:pt idx="643">
                  <c:v>-0.49729815426735074</c:v>
                </c:pt>
                <c:pt idx="644">
                  <c:v>-0.40811788690386336</c:v>
                </c:pt>
                <c:pt idx="645">
                  <c:v>-0.47065417475492777</c:v>
                </c:pt>
                <c:pt idx="646">
                  <c:v>-0.60259932551396722</c:v>
                </c:pt>
                <c:pt idx="647">
                  <c:v>-0.79164564687217243</c:v>
                </c:pt>
                <c:pt idx="648">
                  <c:v>-0.89625467729107933</c:v>
                </c:pt>
                <c:pt idx="649">
                  <c:v>-0.92488795523278733</c:v>
                </c:pt>
                <c:pt idx="650">
                  <c:v>-0.79908394223519963</c:v>
                </c:pt>
                <c:pt idx="651">
                  <c:v>-0.66730417676097453</c:v>
                </c:pt>
                <c:pt idx="652">
                  <c:v>-0.56416404342437632</c:v>
                </c:pt>
                <c:pt idx="653">
                  <c:v>-0.46197123453365607</c:v>
                </c:pt>
                <c:pt idx="654">
                  <c:v>-0.36841805778056352</c:v>
                </c:pt>
                <c:pt idx="655">
                  <c:v>-0.24119682085796074</c:v>
                </c:pt>
                <c:pt idx="656">
                  <c:v>-0.145692139149914</c:v>
                </c:pt>
                <c:pt idx="657">
                  <c:v>-0.18421170496410555</c:v>
                </c:pt>
                <c:pt idx="658">
                  <c:v>-0.24214013368571422</c:v>
                </c:pt>
                <c:pt idx="659">
                  <c:v>-0.35947742531418325</c:v>
                </c:pt>
                <c:pt idx="660">
                  <c:v>-0.46006973369622106</c:v>
                </c:pt>
                <c:pt idx="661">
                  <c:v>-0.44314782806316089</c:v>
                </c:pt>
                <c:pt idx="662">
                  <c:v>-0.30948093918310893</c:v>
                </c:pt>
                <c:pt idx="663">
                  <c:v>-0.19522291320991877</c:v>
                </c:pt>
                <c:pt idx="664">
                  <c:v>-0.10806605783588671</c:v>
                </c:pt>
                <c:pt idx="665">
                  <c:v>-0.10185652690829819</c:v>
                </c:pt>
                <c:pt idx="666">
                  <c:v>-5.6594320425469608E-2</c:v>
                </c:pt>
                <c:pt idx="667">
                  <c:v>6.3874407765327906E-2</c:v>
                </c:pt>
                <c:pt idx="668">
                  <c:v>0.1395496576646495</c:v>
                </c:pt>
                <c:pt idx="669">
                  <c:v>6.8892967732923499E-2</c:v>
                </c:pt>
                <c:pt idx="670">
                  <c:v>-7.6557200490837057E-2</c:v>
                </c:pt>
                <c:pt idx="671">
                  <c:v>-0.28295469315991811</c:v>
                </c:pt>
                <c:pt idx="672">
                  <c:v>-0.45337643335123912</c:v>
                </c:pt>
                <c:pt idx="673">
                  <c:v>-0.43936088260382505</c:v>
                </c:pt>
                <c:pt idx="674">
                  <c:v>-0.34860034860942224</c:v>
                </c:pt>
                <c:pt idx="675">
                  <c:v>-0.24494098521418331</c:v>
                </c:pt>
                <c:pt idx="676">
                  <c:v>-0.18838279241866582</c:v>
                </c:pt>
                <c:pt idx="677">
                  <c:v>-0.18661807791518797</c:v>
                </c:pt>
                <c:pt idx="678">
                  <c:v>-0.10041607247240755</c:v>
                </c:pt>
                <c:pt idx="679">
                  <c:v>-1.5930622245299182E-2</c:v>
                </c:pt>
                <c:pt idx="680">
                  <c:v>-3.1617272327410387E-3</c:v>
                </c:pt>
                <c:pt idx="681">
                  <c:v>-0.11057092589626685</c:v>
                </c:pt>
                <c:pt idx="682">
                  <c:v>-0.29200437208259716</c:v>
                </c:pt>
                <c:pt idx="683">
                  <c:v>-0.49130821963732474</c:v>
                </c:pt>
                <c:pt idx="684">
                  <c:v>-0.63155939163792796</c:v>
                </c:pt>
                <c:pt idx="685">
                  <c:v>-0.59429634962287115</c:v>
                </c:pt>
                <c:pt idx="686">
                  <c:v>-0.4633652474377466</c:v>
                </c:pt>
                <c:pt idx="687">
                  <c:v>-0.2987660850831162</c:v>
                </c:pt>
                <c:pt idx="688">
                  <c:v>-0.20511424717437002</c:v>
                </c:pt>
                <c:pt idx="689">
                  <c:v>-7.3948195249403603E-2</c:v>
                </c:pt>
                <c:pt idx="690">
                  <c:v>9.165514761486275E-2</c:v>
                </c:pt>
                <c:pt idx="691">
                  <c:v>0.35861885834093787</c:v>
                </c:pt>
                <c:pt idx="692">
                  <c:v>0.51232755231400851</c:v>
                </c:pt>
                <c:pt idx="693">
                  <c:v>0.54508892184119651</c:v>
                </c:pt>
                <c:pt idx="694">
                  <c:v>0.48074912076866055</c:v>
                </c:pt>
                <c:pt idx="695">
                  <c:v>0.36623122602003377</c:v>
                </c:pt>
                <c:pt idx="696">
                  <c:v>0.34076600682553032</c:v>
                </c:pt>
                <c:pt idx="697">
                  <c:v>0.45666115549283859</c:v>
                </c:pt>
                <c:pt idx="698">
                  <c:v>0.67237821048405955</c:v>
                </c:pt>
                <c:pt idx="699">
                  <c:v>0.81330178718380575</c:v>
                </c:pt>
                <c:pt idx="700">
                  <c:v>0.95635496251459862</c:v>
                </c:pt>
                <c:pt idx="701">
                  <c:v>1.0669223518616098</c:v>
                </c:pt>
                <c:pt idx="702">
                  <c:v>1.1157731859935149</c:v>
                </c:pt>
                <c:pt idx="703">
                  <c:v>1.2467536187564643</c:v>
                </c:pt>
                <c:pt idx="704">
                  <c:v>1.2290944193812265</c:v>
                </c:pt>
                <c:pt idx="705">
                  <c:v>1.1281802032529744</c:v>
                </c:pt>
                <c:pt idx="706">
                  <c:v>0.96016481652500174</c:v>
                </c:pt>
                <c:pt idx="707">
                  <c:v>0.82504825919786007</c:v>
                </c:pt>
                <c:pt idx="708">
                  <c:v>0.71898437742540344</c:v>
                </c:pt>
                <c:pt idx="709">
                  <c:v>0.72658855582189008</c:v>
                </c:pt>
                <c:pt idx="710">
                  <c:v>0.80709156361921519</c:v>
                </c:pt>
                <c:pt idx="711">
                  <c:v>0.86664724697121842</c:v>
                </c:pt>
                <c:pt idx="712">
                  <c:v>0.94525560587734303</c:v>
                </c:pt>
                <c:pt idx="713">
                  <c:v>0.91907048649199374</c:v>
                </c:pt>
                <c:pt idx="714">
                  <c:v>0.95424573496790377</c:v>
                </c:pt>
                <c:pt idx="715">
                  <c:v>0.99462750515233611</c:v>
                </c:pt>
                <c:pt idx="716">
                  <c:v>0.97175425858319808</c:v>
                </c:pt>
                <c:pt idx="717">
                  <c:v>0.8640875337231495</c:v>
                </c:pt>
                <c:pt idx="718">
                  <c:v>0.65855040749358273</c:v>
                </c:pt>
                <c:pt idx="719">
                  <c:v>0.45591211066485254</c:v>
                </c:pt>
                <c:pt idx="720">
                  <c:v>0.29232648939080264</c:v>
                </c:pt>
                <c:pt idx="721">
                  <c:v>0.30163969751702796</c:v>
                </c:pt>
                <c:pt idx="722">
                  <c:v>0.44615942735177982</c:v>
                </c:pt>
                <c:pt idx="723">
                  <c:v>0.55665490966373021</c:v>
                </c:pt>
                <c:pt idx="724">
                  <c:v>0.67235691368364747</c:v>
                </c:pt>
                <c:pt idx="725">
                  <c:v>0.77018851633461227</c:v>
                </c:pt>
                <c:pt idx="726">
                  <c:v>0.8570727945402592</c:v>
                </c:pt>
                <c:pt idx="727">
                  <c:v>0.9637789790698128</c:v>
                </c:pt>
                <c:pt idx="728">
                  <c:v>1.1095378391529318</c:v>
                </c:pt>
              </c:numCache>
            </c:numRef>
          </c:xVal>
          <c:yVal>
            <c:numRef>
              <c:f>'Co2'!$K$2:$K$736</c:f>
              <c:numCache>
                <c:formatCode>General</c:formatCode>
                <c:ptCount val="735"/>
                <c:pt idx="0">
                  <c:v>0.17581762707778667</c:v>
                </c:pt>
                <c:pt idx="1">
                  <c:v>0.17192556063861117</c:v>
                </c:pt>
                <c:pt idx="2">
                  <c:v>0.16880129253522838</c:v>
                </c:pt>
                <c:pt idx="3">
                  <c:v>0.17259866892146261</c:v>
                </c:pt>
                <c:pt idx="4">
                  <c:v>0.17177922825886546</c:v>
                </c:pt>
                <c:pt idx="5">
                  <c:v>0.13095835516282145</c:v>
                </c:pt>
                <c:pt idx="6">
                  <c:v>0.13398220347948014</c:v>
                </c:pt>
                <c:pt idx="7">
                  <c:v>0.13777385013191407</c:v>
                </c:pt>
                <c:pt idx="8">
                  <c:v>0.13848714127398684</c:v>
                </c:pt>
                <c:pt idx="9">
                  <c:v>0.13919899998259974</c:v>
                </c:pt>
                <c:pt idx="10">
                  <c:v>0.13914019548853943</c:v>
                </c:pt>
                <c:pt idx="11">
                  <c:v>0.14215688163795537</c:v>
                </c:pt>
                <c:pt idx="12">
                  <c:v>0.14132598150775758</c:v>
                </c:pt>
                <c:pt idx="13">
                  <c:v>0.13203211048257885</c:v>
                </c:pt>
                <c:pt idx="14">
                  <c:v>0.12658296087010285</c:v>
                </c:pt>
                <c:pt idx="15">
                  <c:v>0.13113237882418005</c:v>
                </c:pt>
                <c:pt idx="16">
                  <c:v>0.12798805665249399</c:v>
                </c:pt>
                <c:pt idx="17">
                  <c:v>0.14099614820121167</c:v>
                </c:pt>
                <c:pt idx="18">
                  <c:v>9.7079730393396887E-2</c:v>
                </c:pt>
                <c:pt idx="19">
                  <c:v>6.0854187844447377E-2</c:v>
                </c:pt>
                <c:pt idx="20">
                  <c:v>4.5396443631273091E-2</c:v>
                </c:pt>
                <c:pt idx="21">
                  <c:v>5.5321882369271755E-2</c:v>
                </c:pt>
                <c:pt idx="22">
                  <c:v>5.0630504058430253E-2</c:v>
                </c:pt>
                <c:pt idx="23">
                  <c:v>5.4399231775680429E-2</c:v>
                </c:pt>
                <c:pt idx="24">
                  <c:v>5.58588347517784E-2</c:v>
                </c:pt>
                <c:pt idx="25">
                  <c:v>4.8855466832895447E-2</c:v>
                </c:pt>
                <c:pt idx="26">
                  <c:v>4.4927589557480059E-2</c:v>
                </c:pt>
                <c:pt idx="27">
                  <c:v>7.2536741387088141E-2</c:v>
                </c:pt>
                <c:pt idx="28">
                  <c:v>7.7067537706313236E-2</c:v>
                </c:pt>
                <c:pt idx="29">
                  <c:v>8.6981516976715662E-2</c:v>
                </c:pt>
                <c:pt idx="30">
                  <c:v>7.0740217659812032E-2</c:v>
                </c:pt>
                <c:pt idx="31">
                  <c:v>0.11142056283254288</c:v>
                </c:pt>
                <c:pt idx="32">
                  <c:v>0.12594562941797205</c:v>
                </c:pt>
                <c:pt idx="33">
                  <c:v>0.13662310972380493</c:v>
                </c:pt>
                <c:pt idx="34">
                  <c:v>0.12652992682694275</c:v>
                </c:pt>
                <c:pt idx="35">
                  <c:v>0.12258915765049308</c:v>
                </c:pt>
                <c:pt idx="36">
                  <c:v>0.11172387911751089</c:v>
                </c:pt>
                <c:pt idx="37">
                  <c:v>9.8549475843394019E-2</c:v>
                </c:pt>
                <c:pt idx="38">
                  <c:v>9.9219793981975418E-2</c:v>
                </c:pt>
                <c:pt idx="39">
                  <c:v>9.142714122557595E-2</c:v>
                </c:pt>
                <c:pt idx="40">
                  <c:v>8.1325363728024236E-2</c:v>
                </c:pt>
                <c:pt idx="41">
                  <c:v>9.5068307643183955E-2</c:v>
                </c:pt>
                <c:pt idx="42">
                  <c:v>9.4963665278734288E-2</c:v>
                </c:pt>
                <c:pt idx="43">
                  <c:v>9.4857590480842191E-2</c:v>
                </c:pt>
                <c:pt idx="44">
                  <c:v>8.4750083249490168E-2</c:v>
                </c:pt>
                <c:pt idx="45">
                  <c:v>6.8487297430853966E-2</c:v>
                </c:pt>
                <c:pt idx="46">
                  <c:v>6.1453848409531428E-2</c:v>
                </c:pt>
                <c:pt idx="47">
                  <c:v>5.9034351570151106E-2</c:v>
                </c:pt>
                <c:pt idx="48">
                  <c:v>5.2767268451161378E-2</c:v>
                </c:pt>
                <c:pt idx="49">
                  <c:v>6.2652599052571006E-2</c:v>
                </c:pt>
                <c:pt idx="50">
                  <c:v>7.4074958758986634E-2</c:v>
                </c:pt>
                <c:pt idx="51">
                  <c:v>7.5495886031959836E-2</c:v>
                </c:pt>
                <c:pt idx="52">
                  <c:v>9.3069227025319293E-2</c:v>
                </c:pt>
                <c:pt idx="53">
                  <c:v>0.10987190481600988</c:v>
                </c:pt>
                <c:pt idx="54">
                  <c:v>7.2826996327091123E-2</c:v>
                </c:pt>
                <c:pt idx="55">
                  <c:v>5.1934501558576075E-2</c:v>
                </c:pt>
                <c:pt idx="56">
                  <c:v>3.0271343587370356E-2</c:v>
                </c:pt>
                <c:pt idx="57">
                  <c:v>2.4760599336572726E-2</c:v>
                </c:pt>
                <c:pt idx="58">
                  <c:v>4.1556114960007488E-2</c:v>
                </c:pt>
                <c:pt idx="59">
                  <c:v>4.3734813534615211E-2</c:v>
                </c:pt>
                <c:pt idx="60">
                  <c:v>4.975823352192562E-2</c:v>
                </c:pt>
                <c:pt idx="61">
                  <c:v>8.2703297998866152E-2</c:v>
                </c:pt>
                <c:pt idx="62">
                  <c:v>0.10564693004235987</c:v>
                </c:pt>
                <c:pt idx="63">
                  <c:v>9.7050668113945276E-2</c:v>
                </c:pt>
                <c:pt idx="64">
                  <c:v>8.4606819905916911E-2</c:v>
                </c:pt>
                <c:pt idx="65">
                  <c:v>7.6007693110599947E-2</c:v>
                </c:pt>
                <c:pt idx="66">
                  <c:v>1.2022518497207714E-2</c:v>
                </c:pt>
                <c:pt idx="67">
                  <c:v>-3.5025500880841312E-3</c:v>
                </c:pt>
                <c:pt idx="68">
                  <c:v>-1.5182897260673296E-2</c:v>
                </c:pt>
                <c:pt idx="69">
                  <c:v>-1.9941599943632329E-2</c:v>
                </c:pt>
                <c:pt idx="70">
                  <c:v>-2.777865813696561E-2</c:v>
                </c:pt>
                <c:pt idx="71">
                  <c:v>-5.4078687225288524E-2</c:v>
                </c:pt>
                <c:pt idx="72">
                  <c:v>-8.7303225670143897E-2</c:v>
                </c:pt>
                <c:pt idx="73">
                  <c:v>-0.12206765808690326</c:v>
                </c:pt>
                <c:pt idx="74">
                  <c:v>-0.17144890755249398</c:v>
                </c:pt>
                <c:pt idx="75">
                  <c:v>-0.22621620483616003</c:v>
                </c:pt>
                <c:pt idx="76">
                  <c:v>-0.23021570378403775</c:v>
                </c:pt>
                <c:pt idx="77">
                  <c:v>-0.25575509670382818</c:v>
                </c:pt>
                <c:pt idx="78">
                  <c:v>-0.26206515282629178</c:v>
                </c:pt>
                <c:pt idx="79">
                  <c:v>-0.25837664138220667</c:v>
                </c:pt>
                <c:pt idx="80">
                  <c:v>-0.24699725467926487</c:v>
                </c:pt>
                <c:pt idx="81">
                  <c:v>-0.2556193004097787</c:v>
                </c:pt>
                <c:pt idx="82">
                  <c:v>-0.26347354780450416</c:v>
                </c:pt>
                <c:pt idx="83">
                  <c:v>-0.26979076609422797</c:v>
                </c:pt>
                <c:pt idx="84">
                  <c:v>-0.26841710912508226</c:v>
                </c:pt>
                <c:pt idx="85">
                  <c:v>-0.2493525768970799</c:v>
                </c:pt>
                <c:pt idx="86">
                  <c:v>-0.22259716941022106</c:v>
                </c:pt>
                <c:pt idx="87">
                  <c:v>-0.21353550204912544</c:v>
                </c:pt>
                <c:pt idx="88">
                  <c:v>-0.21293680558301067</c:v>
                </c:pt>
                <c:pt idx="89">
                  <c:v>-0.21003184924266358</c:v>
                </c:pt>
                <c:pt idx="90">
                  <c:v>-0.1825129407203655</c:v>
                </c:pt>
                <c:pt idx="91">
                  <c:v>-0.19268777232383941</c:v>
                </c:pt>
                <c:pt idx="92">
                  <c:v>-0.177479420976136</c:v>
                </c:pt>
                <c:pt idx="93">
                  <c:v>-0.16227250206189253</c:v>
                </c:pt>
                <c:pt idx="94">
                  <c:v>-0.13937470788878376</c:v>
                </c:pt>
                <c:pt idx="95">
                  <c:v>-0.11570911537989977</c:v>
                </c:pt>
                <c:pt idx="96">
                  <c:v>-9.6660339919838467E-2</c:v>
                </c:pt>
                <c:pt idx="97">
                  <c:v>-8.9920689200933754E-2</c:v>
                </c:pt>
                <c:pt idx="98">
                  <c:v>-8.7797855530851704E-2</c:v>
                </c:pt>
                <c:pt idx="99">
                  <c:v>-9.4907223524994436E-2</c:v>
                </c:pt>
                <c:pt idx="100">
                  <c:v>-0.10278725472181033</c:v>
                </c:pt>
                <c:pt idx="101">
                  <c:v>-0.1129764106597741</c:v>
                </c:pt>
                <c:pt idx="102">
                  <c:v>-9.8551614415795699E-2</c:v>
                </c:pt>
                <c:pt idx="103">
                  <c:v>-9.566671214373873E-2</c:v>
                </c:pt>
                <c:pt idx="104">
                  <c:v>-6.3552473074350579E-2</c:v>
                </c:pt>
                <c:pt idx="105">
                  <c:v>-6.5285820284576204E-2</c:v>
                </c:pt>
                <c:pt idx="106">
                  <c:v>-6.778983069747499E-2</c:v>
                </c:pt>
                <c:pt idx="107">
                  <c:v>-7.1833735082290878E-2</c:v>
                </c:pt>
                <c:pt idx="108">
                  <c:v>-8.5879071900549206E-2</c:v>
                </c:pt>
                <c:pt idx="109">
                  <c:v>-6.8387379613805893E-2</c:v>
                </c:pt>
                <c:pt idx="110">
                  <c:v>-5.858942745280396E-2</c:v>
                </c:pt>
                <c:pt idx="111">
                  <c:v>-5.9562138494497083E-2</c:v>
                </c:pt>
                <c:pt idx="112">
                  <c:v>-8.0536281969632625E-2</c:v>
                </c:pt>
                <c:pt idx="113">
                  <c:v>-8.0742627108992951E-2</c:v>
                </c:pt>
                <c:pt idx="114">
                  <c:v>-1.9411943143334161E-2</c:v>
                </c:pt>
                <c:pt idx="115">
                  <c:v>-3.8082691611130912E-2</c:v>
                </c:pt>
                <c:pt idx="116">
                  <c:v>-4.7524103281600852E-2</c:v>
                </c:pt>
                <c:pt idx="117">
                  <c:v>-6.7736178154757104E-2</c:v>
                </c:pt>
                <c:pt idx="118">
                  <c:v>-7.0257377769048085E-2</c:v>
                </c:pt>
                <c:pt idx="119">
                  <c:v>-8.1241548278333089E-2</c:v>
                </c:pt>
                <c:pt idx="120">
                  <c:v>-9.1457920451829752E-2</c:v>
                </c:pt>
                <c:pt idx="121">
                  <c:v>-9.0137263520324779E-2</c:v>
                </c:pt>
                <c:pt idx="122">
                  <c:v>-0.13112573132995015</c:v>
                </c:pt>
                <c:pt idx="123">
                  <c:v>-0.16057717003457392</c:v>
                </c:pt>
                <c:pt idx="124">
                  <c:v>-0.19618388732648187</c:v>
                </c:pt>
                <c:pt idx="125">
                  <c:v>-0.21025357551337945</c:v>
                </c:pt>
                <c:pt idx="126">
                  <c:v>-0.21432469613372826</c:v>
                </c:pt>
                <c:pt idx="127">
                  <c:v>-0.24685878764907104</c:v>
                </c:pt>
                <c:pt idx="128">
                  <c:v>-0.23939431159785626</c:v>
                </c:pt>
                <c:pt idx="129">
                  <c:v>-0.23885434490317831</c:v>
                </c:pt>
                <c:pt idx="130">
                  <c:v>-0.23216196448809659</c:v>
                </c:pt>
                <c:pt idx="131">
                  <c:v>-0.22316332419876941</c:v>
                </c:pt>
                <c:pt idx="132">
                  <c:v>-0.21493534711211978</c:v>
                </c:pt>
                <c:pt idx="133">
                  <c:v>-0.2097857255358444</c:v>
                </c:pt>
                <c:pt idx="134">
                  <c:v>-0.19925292100840045</c:v>
                </c:pt>
                <c:pt idx="135">
                  <c:v>-0.16026001045287788</c:v>
                </c:pt>
                <c:pt idx="136">
                  <c:v>-0.13742237848464389</c:v>
                </c:pt>
                <c:pt idx="137">
                  <c:v>-8.4586178949856747E-2</c:v>
                </c:pt>
                <c:pt idx="138">
                  <c:v>-5.5597565694683389E-2</c:v>
                </c:pt>
                <c:pt idx="139">
                  <c:v>-4.276423102679857E-2</c:v>
                </c:pt>
                <c:pt idx="140">
                  <c:v>-4.6086174946206718E-2</c:v>
                </c:pt>
                <c:pt idx="141">
                  <c:v>-5.4024935914446279E-2</c:v>
                </c:pt>
                <c:pt idx="142">
                  <c:v>-5.5042052393060099E-2</c:v>
                </c:pt>
                <c:pt idx="143">
                  <c:v>-6.4522139766663544E-2</c:v>
                </c:pt>
                <c:pt idx="144">
                  <c:v>-7.3234428804491741E-2</c:v>
                </c:pt>
                <c:pt idx="145">
                  <c:v>-9.271738104499315E-2</c:v>
                </c:pt>
                <c:pt idx="146">
                  <c:v>-9.5278688795877559E-2</c:v>
                </c:pt>
                <c:pt idx="147">
                  <c:v>-0.13168758282635823</c:v>
                </c:pt>
                <c:pt idx="148">
                  <c:v>-0.16655944775182416</c:v>
                </c:pt>
                <c:pt idx="149">
                  <c:v>-0.18220197587996767</c:v>
                </c:pt>
                <c:pt idx="150">
                  <c:v>-0.22553824413387874</c:v>
                </c:pt>
                <c:pt idx="151">
                  <c:v>-0.23656825251354002</c:v>
                </c:pt>
                <c:pt idx="152">
                  <c:v>-0.24529200101896448</c:v>
                </c:pt>
                <c:pt idx="153">
                  <c:v>-0.25709410503475444</c:v>
                </c:pt>
                <c:pt idx="154">
                  <c:v>-0.26966687225323505</c:v>
                </c:pt>
                <c:pt idx="155">
                  <c:v>-0.27993337959746151</c:v>
                </c:pt>
                <c:pt idx="156">
                  <c:v>-0.28789362706745109</c:v>
                </c:pt>
                <c:pt idx="157">
                  <c:v>-0.29739376850934468</c:v>
                </c:pt>
                <c:pt idx="158">
                  <c:v>-0.28458765007700587</c:v>
                </c:pt>
                <c:pt idx="159">
                  <c:v>-0.29716757946272049</c:v>
                </c:pt>
                <c:pt idx="160">
                  <c:v>-0.31590278743574124</c:v>
                </c:pt>
                <c:pt idx="161">
                  <c:v>-0.3461778893806659</c:v>
                </c:pt>
                <c:pt idx="162">
                  <c:v>-0.33030057760519999</c:v>
                </c:pt>
                <c:pt idx="163">
                  <c:v>-0.31827085210933032</c:v>
                </c:pt>
                <c:pt idx="164">
                  <c:v>-0.31547332827768532</c:v>
                </c:pt>
                <c:pt idx="165">
                  <c:v>-0.31498492918717513</c:v>
                </c:pt>
                <c:pt idx="166">
                  <c:v>-0.30911334714550953</c:v>
                </c:pt>
                <c:pt idx="167">
                  <c:v>-0.30632012061420499</c:v>
                </c:pt>
                <c:pt idx="168">
                  <c:v>-0.31506678805482191</c:v>
                </c:pt>
                <c:pt idx="169">
                  <c:v>-0.30843027254426592</c:v>
                </c:pt>
                <c:pt idx="170">
                  <c:v>-0.31179518946716989</c:v>
                </c:pt>
                <c:pt idx="171">
                  <c:v>-0.31439230805428103</c:v>
                </c:pt>
                <c:pt idx="172">
                  <c:v>-0.2923754744594631</c:v>
                </c:pt>
                <c:pt idx="173">
                  <c:v>-0.21805238099039095</c:v>
                </c:pt>
                <c:pt idx="174">
                  <c:v>-0.15449995072400954</c:v>
                </c:pt>
                <c:pt idx="175">
                  <c:v>-0.14171818366030561</c:v>
                </c:pt>
                <c:pt idx="176">
                  <c:v>-0.12739938749159574</c:v>
                </c:pt>
                <c:pt idx="177">
                  <c:v>-0.10462048529478546</c:v>
                </c:pt>
                <c:pt idx="178">
                  <c:v>-9.4919938608358137E-2</c:v>
                </c:pt>
                <c:pt idx="179">
                  <c:v>-8.983620897075352E-2</c:v>
                </c:pt>
                <c:pt idx="180">
                  <c:v>-9.090775792045494E-2</c:v>
                </c:pt>
                <c:pt idx="181">
                  <c:v>-7.7365354688209806E-2</c:v>
                </c:pt>
                <c:pt idx="182">
                  <c:v>-8.3055153120185063E-2</c:v>
                </c:pt>
                <c:pt idx="183">
                  <c:v>-7.2592537831765364E-2</c:v>
                </c:pt>
                <c:pt idx="184">
                  <c:v>-9.0592893438344035E-2</c:v>
                </c:pt>
                <c:pt idx="185">
                  <c:v>-0.1309023737860574</c:v>
                </c:pt>
                <c:pt idx="186">
                  <c:v>-0.16352097887491868</c:v>
                </c:pt>
                <c:pt idx="187">
                  <c:v>-0.19614101639722234</c:v>
                </c:pt>
                <c:pt idx="188">
                  <c:v>-0.22645479404528052</c:v>
                </c:pt>
                <c:pt idx="189">
                  <c:v>-0.248308465665247</c:v>
                </c:pt>
                <c:pt idx="190">
                  <c:v>-0.27093280048789548</c:v>
                </c:pt>
                <c:pt idx="191">
                  <c:v>-0.28355856774399069</c:v>
                </c:pt>
                <c:pt idx="192">
                  <c:v>-0.29926269051047327</c:v>
                </c:pt>
                <c:pt idx="193">
                  <c:v>-0.31189132263347086</c:v>
                </c:pt>
                <c:pt idx="194">
                  <c:v>-0.32298292565145803</c:v>
                </c:pt>
                <c:pt idx="195">
                  <c:v>-0.33715288417982386</c:v>
                </c:pt>
                <c:pt idx="196">
                  <c:v>-0.32209350591085861</c:v>
                </c:pt>
                <c:pt idx="197">
                  <c:v>-0.29626632930611357</c:v>
                </c:pt>
                <c:pt idx="198">
                  <c:v>-0.26197904667327698</c:v>
                </c:pt>
                <c:pt idx="199">
                  <c:v>-0.26153935032004544</c:v>
                </c:pt>
                <c:pt idx="200">
                  <c:v>-0.25725493255411114</c:v>
                </c:pt>
                <c:pt idx="201">
                  <c:v>-0.24989502414471371</c:v>
                </c:pt>
                <c:pt idx="202">
                  <c:v>-0.24176731739952789</c:v>
                </c:pt>
                <c:pt idx="203">
                  <c:v>-0.24364104308779766</c:v>
                </c:pt>
                <c:pt idx="204">
                  <c:v>-0.24243927813258676</c:v>
                </c:pt>
                <c:pt idx="205">
                  <c:v>-0.24508509945697649</c:v>
                </c:pt>
                <c:pt idx="206">
                  <c:v>-0.25157850706097129</c:v>
                </c:pt>
                <c:pt idx="207">
                  <c:v>-0.25422719325226772</c:v>
                </c:pt>
                <c:pt idx="208">
                  <c:v>-0.23072346572316052</c:v>
                </c:pt>
                <c:pt idx="209">
                  <c:v>-0.25414424755059006</c:v>
                </c:pt>
                <c:pt idx="210">
                  <c:v>-0.28602800027299619</c:v>
                </c:pt>
                <c:pt idx="211">
                  <c:v>-0.29406703158270836</c:v>
                </c:pt>
                <c:pt idx="212">
                  <c:v>-0.31903057224893983</c:v>
                </c:pt>
                <c:pt idx="213">
                  <c:v>-0.33399554534862247</c:v>
                </c:pt>
                <c:pt idx="214">
                  <c:v>-0.34896195088174758</c:v>
                </c:pt>
                <c:pt idx="215">
                  <c:v>-0.36162209654064031</c:v>
                </c:pt>
                <c:pt idx="216">
                  <c:v>-0.36197598232527878</c:v>
                </c:pt>
                <c:pt idx="217">
                  <c:v>-0.396177454389531</c:v>
                </c:pt>
                <c:pt idx="218">
                  <c:v>-0.40730343581029815</c:v>
                </c:pt>
                <c:pt idx="219">
                  <c:v>-0.40458469581837575</c:v>
                </c:pt>
                <c:pt idx="220">
                  <c:v>-0.40109815749066074</c:v>
                </c:pt>
                <c:pt idx="221">
                  <c:v>-0.39761305159640548</c:v>
                </c:pt>
                <c:pt idx="222">
                  <c:v>-0.36951399352020381</c:v>
                </c:pt>
                <c:pt idx="223">
                  <c:v>-0.32757021403130815</c:v>
                </c:pt>
                <c:pt idx="224">
                  <c:v>-0.31255094389893173</c:v>
                </c:pt>
                <c:pt idx="225">
                  <c:v>-0.27676387543078029</c:v>
                </c:pt>
                <c:pt idx="226">
                  <c:v>-0.25636285478068654</c:v>
                </c:pt>
                <c:pt idx="227">
                  <c:v>-0.2359632665640484</c:v>
                </c:pt>
                <c:pt idx="228">
                  <c:v>-0.21094972616546803</c:v>
                </c:pt>
                <c:pt idx="229">
                  <c:v>-0.20439915666188602</c:v>
                </c:pt>
                <c:pt idx="230">
                  <c:v>-0.14554232728404976</c:v>
                </c:pt>
                <c:pt idx="231">
                  <c:v>-0.12130231495505803</c:v>
                </c:pt>
                <c:pt idx="232">
                  <c:v>-9.0909888905658223E-2</c:v>
                </c:pt>
                <c:pt idx="233">
                  <c:v>-7.6672741443564438E-2</c:v>
                </c:pt>
                <c:pt idx="234">
                  <c:v>-7.0129334107216432E-2</c:v>
                </c:pt>
                <c:pt idx="235">
                  <c:v>-8.5895051512020634E-2</c:v>
                </c:pt>
                <c:pt idx="236">
                  <c:v>-0.1108929705810365</c:v>
                </c:pt>
                <c:pt idx="237">
                  <c:v>-0.14050770669889254</c:v>
                </c:pt>
                <c:pt idx="238">
                  <c:v>-0.16397002909634484</c:v>
                </c:pt>
                <c:pt idx="239">
                  <c:v>-0.18204916854264164</c:v>
                </c:pt>
                <c:pt idx="240">
                  <c:v>-0.18551435580699194</c:v>
                </c:pt>
                <c:pt idx="241">
                  <c:v>-0.1966732831971098</c:v>
                </c:pt>
                <c:pt idx="242">
                  <c:v>-0.18398748917451627</c:v>
                </c:pt>
                <c:pt idx="243">
                  <c:v>-0.2043800506623013</c:v>
                </c:pt>
                <c:pt idx="244">
                  <c:v>-0.21092789073737059</c:v>
                </c:pt>
                <c:pt idx="245">
                  <c:v>-0.25132331709204486</c:v>
                </c:pt>
                <c:pt idx="246">
                  <c:v>-0.24172017588017033</c:v>
                </c:pt>
                <c:pt idx="247">
                  <c:v>-0.27211846710175569</c:v>
                </c:pt>
                <c:pt idx="248">
                  <c:v>-0.27713357537216377</c:v>
                </c:pt>
                <c:pt idx="249">
                  <c:v>-0.26753473146064272</c:v>
                </c:pt>
                <c:pt idx="250">
                  <c:v>-0.25409116613641031</c:v>
                </c:pt>
                <c:pt idx="251">
                  <c:v>-0.24680287939947518</c:v>
                </c:pt>
                <c:pt idx="252">
                  <c:v>-0.22259294817290995</c:v>
                </c:pt>
                <c:pt idx="253">
                  <c:v>-0.20530752630287277</c:v>
                </c:pt>
                <c:pt idx="254">
                  <c:v>-0.18802353686628243</c:v>
                </c:pt>
                <c:pt idx="255">
                  <c:v>-0.15920251832469048</c:v>
                </c:pt>
                <c:pt idx="256">
                  <c:v>-0.14576754760115626</c:v>
                </c:pt>
                <c:pt idx="257">
                  <c:v>-0.11156477854184248</c:v>
                </c:pt>
                <c:pt idx="258">
                  <c:v>-8.0440364992907354E-2</c:v>
                </c:pt>
                <c:pt idx="259">
                  <c:v>-8.3932768492799237E-2</c:v>
                </c:pt>
                <c:pt idx="260">
                  <c:v>-5.2041989041522539E-2</c:v>
                </c:pt>
                <c:pt idx="261">
                  <c:v>-4.015264202369262E-2</c:v>
                </c:pt>
                <c:pt idx="262">
                  <c:v>-3.6726265900852359E-2</c:v>
                </c:pt>
                <c:pt idx="263">
                  <c:v>-3.4839783749924802E-2</c:v>
                </c:pt>
                <c:pt idx="264">
                  <c:v>-3.1416272493991246E-2</c:v>
                </c:pt>
                <c:pt idx="265">
                  <c:v>-3.7994193671500115E-2</c:v>
                </c:pt>
                <c:pt idx="266">
                  <c:v>-4.1496624205545826E-2</c:v>
                </c:pt>
                <c:pt idx="267">
                  <c:v>-5.4231256403798819E-2</c:v>
                </c:pt>
                <c:pt idx="268">
                  <c:v>-3.6967321035502973E-2</c:v>
                </c:pt>
                <c:pt idx="269">
                  <c:v>-5.8586642545044648E-3</c:v>
                </c:pt>
                <c:pt idx="270">
                  <c:v>1.2940867785346217E-2</c:v>
                </c:pt>
                <c:pt idx="271">
                  <c:v>3.6354352007143431E-2</c:v>
                </c:pt>
                <c:pt idx="272">
                  <c:v>3.745871148778844E-2</c:v>
                </c:pt>
                <c:pt idx="273">
                  <c:v>3.7792407765760254E-2</c:v>
                </c:pt>
                <c:pt idx="274">
                  <c:v>2.8893902379502897E-2</c:v>
                </c:pt>
                <c:pt idx="275">
                  <c:v>2.9224733790572374E-2</c:v>
                </c:pt>
                <c:pt idx="276">
                  <c:v>3.1861825075878619E-2</c:v>
                </c:pt>
                <c:pt idx="277">
                  <c:v>4.0651330081588576E-2</c:v>
                </c:pt>
                <c:pt idx="278">
                  <c:v>5.713171034615068E-2</c:v>
                </c:pt>
                <c:pt idx="279">
                  <c:v>8.2072196638813238E-2</c:v>
                </c:pt>
                <c:pt idx="280">
                  <c:v>6.3165096651861957E-2</c:v>
                </c:pt>
                <c:pt idx="281">
                  <c:v>1.3487333462241912E-2</c:v>
                </c:pt>
                <c:pt idx="282">
                  <c:v>-3.1576477545453452E-2</c:v>
                </c:pt>
                <c:pt idx="283">
                  <c:v>-7.1257105601975845E-2</c:v>
                </c:pt>
                <c:pt idx="284">
                  <c:v>-9.5554550707342784E-2</c:v>
                </c:pt>
                <c:pt idx="285">
                  <c:v>-0.10985342824614777</c:v>
                </c:pt>
                <c:pt idx="286">
                  <c:v>-0.12953835360302807</c:v>
                </c:pt>
                <c:pt idx="287">
                  <c:v>-0.14307086523950463</c:v>
                </c:pt>
                <c:pt idx="288">
                  <c:v>-0.15198942469404772</c:v>
                </c:pt>
                <c:pt idx="289">
                  <c:v>-0.16398633965895634</c:v>
                </c:pt>
                <c:pt idx="290">
                  <c:v>-0.19136930244194025</c:v>
                </c:pt>
                <c:pt idx="291">
                  <c:v>-0.19029215919682813</c:v>
                </c:pt>
                <c:pt idx="292">
                  <c:v>-0.19075490992363744</c:v>
                </c:pt>
                <c:pt idx="293">
                  <c:v>-0.1550652469300387</c:v>
                </c:pt>
                <c:pt idx="294">
                  <c:v>-0.13630009329297677</c:v>
                </c:pt>
                <c:pt idx="295">
                  <c:v>-0.1367671413201221</c:v>
                </c:pt>
                <c:pt idx="296">
                  <c:v>-0.14723562178072738</c:v>
                </c:pt>
                <c:pt idx="297">
                  <c:v>-0.14693630390553991</c:v>
                </c:pt>
                <c:pt idx="298">
                  <c:v>-0.13356149538688933</c:v>
                </c:pt>
                <c:pt idx="299">
                  <c:v>-0.11864965776321523</c:v>
                </c:pt>
                <c:pt idx="300">
                  <c:v>-9.5277714111462561E-2</c:v>
                </c:pt>
                <c:pt idx="301">
                  <c:v>-9.1907202893152365E-2</c:v>
                </c:pt>
                <c:pt idx="302">
                  <c:v>-5.5461201031378971E-2</c:v>
                </c:pt>
                <c:pt idx="303">
                  <c:v>-3.9785862372274411E-2</c:v>
                </c:pt>
                <c:pt idx="304">
                  <c:v>-4.488118691586053E-2</c:v>
                </c:pt>
                <c:pt idx="305">
                  <c:v>-8.6901020815961641E-2</c:v>
                </c:pt>
                <c:pt idx="306">
                  <c:v>-0.1004607486879842</c:v>
                </c:pt>
                <c:pt idx="307">
                  <c:v>-0.1394065243780602</c:v>
                </c:pt>
                <c:pt idx="308">
                  <c:v>-0.12835373250158735</c:v>
                </c:pt>
                <c:pt idx="309">
                  <c:v>-0.12653314228933493</c:v>
                </c:pt>
                <c:pt idx="310">
                  <c:v>-0.13009859989515776</c:v>
                </c:pt>
                <c:pt idx="311">
                  <c:v>-0.14212702839595714</c:v>
                </c:pt>
                <c:pt idx="312">
                  <c:v>-0.1656953508686736</c:v>
                </c:pt>
                <c:pt idx="313">
                  <c:v>-0.18003433654406326</c:v>
                </c:pt>
                <c:pt idx="314">
                  <c:v>-0.19822090849905794</c:v>
                </c:pt>
                <c:pt idx="315">
                  <c:v>-0.26948583596441805</c:v>
                </c:pt>
                <c:pt idx="316">
                  <c:v>-0.27382911894015255</c:v>
                </c:pt>
                <c:pt idx="317">
                  <c:v>-0.32355844973395348</c:v>
                </c:pt>
                <c:pt idx="318">
                  <c:v>-0.32636613603813741</c:v>
                </c:pt>
                <c:pt idx="319">
                  <c:v>-0.34455987016037926</c:v>
                </c:pt>
                <c:pt idx="320">
                  <c:v>-0.33352426748529856</c:v>
                </c:pt>
                <c:pt idx="321">
                  <c:v>-0.35249009724367786</c:v>
                </c:pt>
                <c:pt idx="322">
                  <c:v>-0.36684197482011055</c:v>
                </c:pt>
                <c:pt idx="323">
                  <c:v>-0.37581066944537905</c:v>
                </c:pt>
                <c:pt idx="324">
                  <c:v>-0.38016541188870967</c:v>
                </c:pt>
                <c:pt idx="325">
                  <c:v>-0.37682927907318392</c:v>
                </c:pt>
                <c:pt idx="326">
                  <c:v>-0.38195611715264766</c:v>
                </c:pt>
                <c:pt idx="327">
                  <c:v>-0.363238233819413</c:v>
                </c:pt>
                <c:pt idx="328">
                  <c:v>-0.30452178291962528</c:v>
                </c:pt>
                <c:pt idx="329">
                  <c:v>-0.28734522599175466</c:v>
                </c:pt>
                <c:pt idx="330">
                  <c:v>-0.24555471688193747</c:v>
                </c:pt>
                <c:pt idx="331">
                  <c:v>-0.23530410174403291</c:v>
                </c:pt>
                <c:pt idx="332">
                  <c:v>-0.21890107288572905</c:v>
                </c:pt>
                <c:pt idx="333">
                  <c:v>-0.21634563030703899</c:v>
                </c:pt>
                <c:pt idx="334">
                  <c:v>-0.21917623554640228</c:v>
                </c:pt>
                <c:pt idx="335">
                  <c:v>-0.21123904244999478</c:v>
                </c:pt>
                <c:pt idx="336">
                  <c:v>-0.21253405101779893</c:v>
                </c:pt>
                <c:pt idx="337">
                  <c:v>-0.20844587663444758</c:v>
                </c:pt>
                <c:pt idx="338">
                  <c:v>-0.20820528853068815</c:v>
                </c:pt>
                <c:pt idx="339">
                  <c:v>-0.20719690209115349</c:v>
                </c:pt>
                <c:pt idx="340">
                  <c:v>-0.201574563469681</c:v>
                </c:pt>
                <c:pt idx="341">
                  <c:v>-0.1921075034355102</c:v>
                </c:pt>
                <c:pt idx="342">
                  <c:v>-0.21648802968093131</c:v>
                </c:pt>
                <c:pt idx="343">
                  <c:v>-0.23240844989827394</c:v>
                </c:pt>
                <c:pt idx="344">
                  <c:v>-0.22756107177982374</c:v>
                </c:pt>
                <c:pt idx="345">
                  <c:v>-0.23040743378714562</c:v>
                </c:pt>
                <c:pt idx="346">
                  <c:v>-0.22325522822790547</c:v>
                </c:pt>
                <c:pt idx="347">
                  <c:v>-0.20225830125597144</c:v>
                </c:pt>
                <c:pt idx="348">
                  <c:v>-0.17664742210209081</c:v>
                </c:pt>
                <c:pt idx="349">
                  <c:v>-0.15949951384320421</c:v>
                </c:pt>
                <c:pt idx="350">
                  <c:v>-0.16004534571006776</c:v>
                </c:pt>
                <c:pt idx="351">
                  <c:v>-0.12520799462577578</c:v>
                </c:pt>
                <c:pt idx="352">
                  <c:v>-8.5756691359537257E-2</c:v>
                </c:pt>
                <c:pt idx="353">
                  <c:v>-7.09222051421389E-2</c:v>
                </c:pt>
                <c:pt idx="354">
                  <c:v>-7.4550689819721433E-2</c:v>
                </c:pt>
                <c:pt idx="355">
                  <c:v>-4.2795991546152844E-2</c:v>
                </c:pt>
                <c:pt idx="356">
                  <c:v>-1.6427341090637725E-2</c:v>
                </c:pt>
                <c:pt idx="357">
                  <c:v>-4.6755076839671197E-3</c:v>
                </c:pt>
                <c:pt idx="358">
                  <c:v>1.322873944311158E-2</c:v>
                </c:pt>
                <c:pt idx="359">
                  <c:v>1.2670015675191907E-2</c:v>
                </c:pt>
                <c:pt idx="360">
                  <c:v>1.0571397935372642E-2</c:v>
                </c:pt>
                <c:pt idx="361">
                  <c:v>-3.0671137763680764E-3</c:v>
                </c:pt>
                <c:pt idx="362">
                  <c:v>-1.7476288690777615E-2</c:v>
                </c:pt>
                <c:pt idx="363">
                  <c:v>5.8054116536606212E-3</c:v>
                </c:pt>
                <c:pt idx="364">
                  <c:v>-2.8606628127651253E-2</c:v>
                </c:pt>
                <c:pt idx="365">
                  <c:v>-4.5327792650106606E-2</c:v>
                </c:pt>
                <c:pt idx="366">
                  <c:v>-4.7435004990624148E-2</c:v>
                </c:pt>
                <c:pt idx="367">
                  <c:v>-6.0312880533832366E-2</c:v>
                </c:pt>
                <c:pt idx="368">
                  <c:v>-7.7807573125863255E-2</c:v>
                </c:pt>
                <c:pt idx="369">
                  <c:v>-9.3765236612888145E-2</c:v>
                </c:pt>
                <c:pt idx="370">
                  <c:v>-0.10126279407181701</c:v>
                </c:pt>
                <c:pt idx="371">
                  <c:v>-0.11568486088726959</c:v>
                </c:pt>
                <c:pt idx="372">
                  <c:v>-0.11933912936694258</c:v>
                </c:pt>
                <c:pt idx="373">
                  <c:v>-0.12145636874161393</c:v>
                </c:pt>
                <c:pt idx="374">
                  <c:v>-0.13126734824203104</c:v>
                </c:pt>
                <c:pt idx="375">
                  <c:v>-0.11107976017590808</c:v>
                </c:pt>
                <c:pt idx="376">
                  <c:v>-0.10858591223553521</c:v>
                </c:pt>
                <c:pt idx="377">
                  <c:v>-7.4555035190147612E-2</c:v>
                </c:pt>
                <c:pt idx="378">
                  <c:v>-1.6679436732061684E-2</c:v>
                </c:pt>
                <c:pt idx="379">
                  <c:v>1.1947292925774079E-3</c:v>
                </c:pt>
                <c:pt idx="380">
                  <c:v>1.3682847499154348E-2</c:v>
                </c:pt>
                <c:pt idx="381">
                  <c:v>3.155414865688673E-2</c:v>
                </c:pt>
                <c:pt idx="382">
                  <c:v>3.6347094304253626E-2</c:v>
                </c:pt>
                <c:pt idx="383">
                  <c:v>4.1138607518173727E-2</c:v>
                </c:pt>
                <c:pt idx="384">
                  <c:v>5.2851765221710832E-2</c:v>
                </c:pt>
                <c:pt idx="385">
                  <c:v>7.0717336645651663E-2</c:v>
                </c:pt>
                <c:pt idx="386">
                  <c:v>8.5504552559222624E-2</c:v>
                </c:pt>
                <c:pt idx="387">
                  <c:v>0.10413648988550062</c:v>
                </c:pt>
                <c:pt idx="388">
                  <c:v>0.12276699477832743</c:v>
                </c:pt>
                <c:pt idx="389">
                  <c:v>0.12908837493001518</c:v>
                </c:pt>
                <c:pt idx="390">
                  <c:v>0.12156216880208477</c:v>
                </c:pt>
                <c:pt idx="391">
                  <c:v>7.4034530240716365E-2</c:v>
                </c:pt>
                <c:pt idx="392">
                  <c:v>4.4197766938200052E-2</c:v>
                </c:pt>
                <c:pt idx="393">
                  <c:v>4.0513417356087475E-2</c:v>
                </c:pt>
                <c:pt idx="394">
                  <c:v>3.5289173802066566E-2</c:v>
                </c:pt>
                <c:pt idx="395">
                  <c:v>3.6217343968440639E-2</c:v>
                </c:pt>
                <c:pt idx="396">
                  <c:v>3.175946631674377E-2</c:v>
                </c:pt>
                <c:pt idx="397">
                  <c:v>2.1146310077758343E-2</c:v>
                </c:pt>
                <c:pt idx="398">
                  <c:v>8.2240290976250616E-3</c:v>
                </c:pt>
                <c:pt idx="399">
                  <c:v>-1.2391992008262714E-2</c:v>
                </c:pt>
                <c:pt idx="400">
                  <c:v>3.1444006062357433E-3</c:v>
                </c:pt>
                <c:pt idx="401">
                  <c:v>-5.166793058857682E-3</c:v>
                </c:pt>
                <c:pt idx="402">
                  <c:v>-8.0948037727912679E-3</c:v>
                </c:pt>
                <c:pt idx="403">
                  <c:v>-3.2562708458628825E-2</c:v>
                </c:pt>
                <c:pt idx="404">
                  <c:v>-6.3185891731772456E-2</c:v>
                </c:pt>
                <c:pt idx="405">
                  <c:v>-8.6887430515277211E-2</c:v>
                </c:pt>
                <c:pt idx="406">
                  <c:v>-0.13212886327069903</c:v>
                </c:pt>
                <c:pt idx="407">
                  <c:v>-0.17198711307494791</c:v>
                </c:pt>
                <c:pt idx="408">
                  <c:v>-0.21415448762034903</c:v>
                </c:pt>
                <c:pt idx="409">
                  <c:v>-0.25632329459919251</c:v>
                </c:pt>
                <c:pt idx="410">
                  <c:v>-0.28772430324226084</c:v>
                </c:pt>
                <c:pt idx="411">
                  <c:v>-0.29681905201107922</c:v>
                </c:pt>
                <c:pt idx="412">
                  <c:v>-0.28514600244412242</c:v>
                </c:pt>
                <c:pt idx="413">
                  <c:v>-0.2927051545413773</c:v>
                </c:pt>
                <c:pt idx="414">
                  <c:v>-0.30334266214901512</c:v>
                </c:pt>
                <c:pt idx="415">
                  <c:v>-0.32936621757471063</c:v>
                </c:pt>
                <c:pt idx="416">
                  <c:v>-0.3184681285107806</c:v>
                </c:pt>
                <c:pt idx="417">
                  <c:v>-0.31680224111106658</c:v>
                </c:pt>
                <c:pt idx="418">
                  <c:v>-0.31206086306788933</c:v>
                </c:pt>
                <c:pt idx="419">
                  <c:v>-0.30347476361199632</c:v>
                </c:pt>
                <c:pt idx="420">
                  <c:v>-0.30412086582033243</c:v>
                </c:pt>
                <c:pt idx="421">
                  <c:v>-0.28169147738518352</c:v>
                </c:pt>
                <c:pt idx="422">
                  <c:v>-0.28618659830657145</c:v>
                </c:pt>
                <c:pt idx="423">
                  <c:v>-0.26376007473832047</c:v>
                </c:pt>
                <c:pt idx="424">
                  <c:v>-0.25671959898814484</c:v>
                </c:pt>
                <c:pt idx="425">
                  <c:v>-0.29044978644063801</c:v>
                </c:pt>
                <c:pt idx="426">
                  <c:v>-0.29418140632659112</c:v>
                </c:pt>
                <c:pt idx="427">
                  <c:v>-0.28791445864598225</c:v>
                </c:pt>
                <c:pt idx="428">
                  <c:v>-0.27703355878343999</c:v>
                </c:pt>
                <c:pt idx="429">
                  <c:v>-0.27153870673896419</c:v>
                </c:pt>
                <c:pt idx="430">
                  <c:v>-0.26296836405102098</c:v>
                </c:pt>
                <c:pt idx="431">
                  <c:v>-0.24824560764266951</c:v>
                </c:pt>
                <c:pt idx="432">
                  <c:v>-0.22660120674470113</c:v>
                </c:pt>
                <c:pt idx="433">
                  <c:v>-0.18111208443401697</c:v>
                </c:pt>
                <c:pt idx="434">
                  <c:v>-0.15408593301832685</c:v>
                </c:pt>
                <c:pt idx="435">
                  <c:v>-0.11090736788223728</c:v>
                </c:pt>
                <c:pt idx="436">
                  <c:v>-7.1576389025752779E-2</c:v>
                </c:pt>
                <c:pt idx="437">
                  <c:v>-7.6314579873304304E-3</c:v>
                </c:pt>
                <c:pt idx="438">
                  <c:v>4.015819446378583E-2</c:v>
                </c:pt>
                <c:pt idx="439">
                  <c:v>5.6407952942998128E-2</c:v>
                </c:pt>
                <c:pt idx="440">
                  <c:v>4.9579355911836182E-2</c:v>
                </c:pt>
                <c:pt idx="441">
                  <c:v>5.7364711062607689E-2</c:v>
                </c:pt>
                <c:pt idx="442">
                  <c:v>5.2840941472244447E-2</c:v>
                </c:pt>
                <c:pt idx="443">
                  <c:v>6.6777277909968513E-2</c:v>
                </c:pt>
                <c:pt idx="444">
                  <c:v>7.378910499116445E-2</c:v>
                </c:pt>
                <c:pt idx="445">
                  <c:v>9.3107191946601553E-2</c:v>
                </c:pt>
                <c:pt idx="446">
                  <c:v>9.396230800704905E-2</c:v>
                </c:pt>
                <c:pt idx="447">
                  <c:v>7.4815991634045342E-2</c:v>
                </c:pt>
                <c:pt idx="448">
                  <c:v>6.5668242827599213E-2</c:v>
                </c:pt>
                <c:pt idx="449">
                  <c:v>4.9595984664616261E-2</c:v>
                </c:pt>
                <c:pt idx="450">
                  <c:v>-1.801616747026628E-2</c:v>
                </c:pt>
                <c:pt idx="451">
                  <c:v>-5.1783598192446156E-2</c:v>
                </c:pt>
                <c:pt idx="452">
                  <c:v>-8.0937076732688212E-2</c:v>
                </c:pt>
                <c:pt idx="453">
                  <c:v>-9.4707372321774813E-2</c:v>
                </c:pt>
                <c:pt idx="454">
                  <c:v>-0.11232525419045765</c:v>
                </c:pt>
                <c:pt idx="455">
                  <c:v>-0.12763687618490813</c:v>
                </c:pt>
                <c:pt idx="456">
                  <c:v>-0.16833454599741207</c:v>
                </c:pt>
                <c:pt idx="457">
                  <c:v>-0.19980287901260668</c:v>
                </c:pt>
                <c:pt idx="458">
                  <c:v>-0.22050341369200852</c:v>
                </c:pt>
                <c:pt idx="459">
                  <c:v>-0.23889768849717363</c:v>
                </c:pt>
                <c:pt idx="460">
                  <c:v>-0.23267801112039654</c:v>
                </c:pt>
                <c:pt idx="461">
                  <c:v>-0.20876745848477168</c:v>
                </c:pt>
                <c:pt idx="462">
                  <c:v>-0.19639679982105077</c:v>
                </c:pt>
                <c:pt idx="463">
                  <c:v>-0.18556603512925132</c:v>
                </c:pt>
                <c:pt idx="464">
                  <c:v>-0.16781362594781296</c:v>
                </c:pt>
                <c:pt idx="465">
                  <c:v>-0.15929341843059946</c:v>
                </c:pt>
                <c:pt idx="466">
                  <c:v>-0.14846695103913607</c:v>
                </c:pt>
                <c:pt idx="467">
                  <c:v>-0.13533422377344026</c:v>
                </c:pt>
                <c:pt idx="468">
                  <c:v>-0.11143369817194736</c:v>
                </c:pt>
                <c:pt idx="469">
                  <c:v>-6.753460500391438E-2</c:v>
                </c:pt>
                <c:pt idx="470">
                  <c:v>-2.6713867346246888E-2</c:v>
                </c:pt>
                <c:pt idx="471">
                  <c:v>-1.5894562122039317E-2</c:v>
                </c:pt>
                <c:pt idx="472">
                  <c:v>2.6156183610335226E-3</c:v>
                </c:pt>
                <c:pt idx="473">
                  <c:v>5.266282794911236E-2</c:v>
                </c:pt>
                <c:pt idx="474">
                  <c:v>5.9631682026825686E-2</c:v>
                </c:pt>
                <c:pt idx="475">
                  <c:v>6.8137565209545017E-2</c:v>
                </c:pt>
                <c:pt idx="476">
                  <c:v>7.9718939035749364E-2</c:v>
                </c:pt>
                <c:pt idx="477">
                  <c:v>0.1020681111977246</c:v>
                </c:pt>
                <c:pt idx="478">
                  <c:v>0.12056969708010351</c:v>
                </c:pt>
                <c:pt idx="479">
                  <c:v>0.14368523514441151</c:v>
                </c:pt>
                <c:pt idx="480">
                  <c:v>0.15141472539066173</c:v>
                </c:pt>
                <c:pt idx="481">
                  <c:v>0.15068124474190919</c:v>
                </c:pt>
                <c:pt idx="482">
                  <c:v>0.13917710089048782</c:v>
                </c:pt>
                <c:pt idx="483">
                  <c:v>0.14920998614407244</c:v>
                </c:pt>
                <c:pt idx="484">
                  <c:v>0.15385682357959923</c:v>
                </c:pt>
                <c:pt idx="485">
                  <c:v>0.18157915165859356</c:v>
                </c:pt>
                <c:pt idx="486">
                  <c:v>0.12237697038106857</c:v>
                </c:pt>
                <c:pt idx="487">
                  <c:v>0.10701951051624187</c:v>
                </c:pt>
                <c:pt idx="488">
                  <c:v>6.6276002833357356E-2</c:v>
                </c:pt>
                <c:pt idx="489">
                  <c:v>4.0915678101628321E-2</c:v>
                </c:pt>
                <c:pt idx="490">
                  <c:v>1.0938536321076612E-2</c:v>
                </c:pt>
                <c:pt idx="491">
                  <c:v>-2.442465327754165E-2</c:v>
                </c:pt>
                <c:pt idx="492">
                  <c:v>-5.1327736848072618E-2</c:v>
                </c:pt>
                <c:pt idx="493">
                  <c:v>-6.9001483621289897E-2</c:v>
                </c:pt>
                <c:pt idx="494">
                  <c:v>-6.9753585904868312E-2</c:v>
                </c:pt>
                <c:pt idx="495">
                  <c:v>-5.8968659083445098E-2</c:v>
                </c:pt>
                <c:pt idx="496">
                  <c:v>-8.8954395464690694E-2</c:v>
                </c:pt>
                <c:pt idx="497">
                  <c:v>-6.7403102740925952E-2</c:v>
                </c:pt>
                <c:pt idx="498">
                  <c:v>-8.2007088604458517E-2</c:v>
                </c:pt>
                <c:pt idx="499">
                  <c:v>-3.8150968439903801E-2</c:v>
                </c:pt>
                <c:pt idx="500">
                  <c:v>-3.81424345549497E-2</c:v>
                </c:pt>
                <c:pt idx="501">
                  <c:v>-3.3519948488070918E-2</c:v>
                </c:pt>
                <c:pt idx="502">
                  <c:v>-2.9668125623865331E-2</c:v>
                </c:pt>
                <c:pt idx="503">
                  <c:v>-2.3510042885414233E-2</c:v>
                </c:pt>
                <c:pt idx="504">
                  <c:v>-2.0430315657341762E-2</c:v>
                </c:pt>
                <c:pt idx="505">
                  <c:v>-3.0428943939634787E-2</c:v>
                </c:pt>
                <c:pt idx="506">
                  <c:v>-4.7352081578455898E-2</c:v>
                </c:pt>
                <c:pt idx="507">
                  <c:v>-6.9661267035343574E-2</c:v>
                </c:pt>
                <c:pt idx="508">
                  <c:v>-7.8894961848754969E-2</c:v>
                </c:pt>
                <c:pt idx="509">
                  <c:v>-7.4283935249463681E-2</c:v>
                </c:pt>
                <c:pt idx="510">
                  <c:v>-8.582818723747411E-2</c:v>
                </c:pt>
                <c:pt idx="511">
                  <c:v>-0.10506617935123463</c:v>
                </c:pt>
                <c:pt idx="512">
                  <c:v>-0.12122868082152763</c:v>
                </c:pt>
                <c:pt idx="513">
                  <c:v>-0.12585415318680154</c:v>
                </c:pt>
                <c:pt idx="514">
                  <c:v>-0.1127887502932145</c:v>
                </c:pt>
                <c:pt idx="515">
                  <c:v>-9.4340164448463257E-2</c:v>
                </c:pt>
                <c:pt idx="516">
                  <c:v>-8.8969934114095039E-2</c:v>
                </c:pt>
                <c:pt idx="517">
                  <c:v>-7.2062674674707686E-2</c:v>
                </c:pt>
                <c:pt idx="518">
                  <c:v>-2.0541463053391277E-2</c:v>
                </c:pt>
                <c:pt idx="519">
                  <c:v>1.2516777672944264E-2</c:v>
                </c:pt>
                <c:pt idx="520">
                  <c:v>6.788127827351656E-2</c:v>
                </c:pt>
                <c:pt idx="521">
                  <c:v>0.11093665413295412</c:v>
                </c:pt>
                <c:pt idx="522">
                  <c:v>0.15937521294355153</c:v>
                </c:pt>
                <c:pt idx="523">
                  <c:v>0.13781233932070652</c:v>
                </c:pt>
                <c:pt idx="524">
                  <c:v>0.12932495634132465</c:v>
                </c:pt>
                <c:pt idx="525">
                  <c:v>0.12698998708234654</c:v>
                </c:pt>
                <c:pt idx="526">
                  <c:v>0.13696127769760519</c:v>
                </c:pt>
                <c:pt idx="527">
                  <c:v>0.12923882818711371</c:v>
                </c:pt>
                <c:pt idx="528">
                  <c:v>0.1230534077816282</c:v>
                </c:pt>
                <c:pt idx="529">
                  <c:v>0.11994347801962336</c:v>
                </c:pt>
                <c:pt idx="530">
                  <c:v>0.13221673120877403</c:v>
                </c:pt>
                <c:pt idx="531">
                  <c:v>8.7565475041409671E-2</c:v>
                </c:pt>
                <c:pt idx="532">
                  <c:v>0.10752817105597443</c:v>
                </c:pt>
                <c:pt idx="533">
                  <c:v>7.1335588483250584E-2</c:v>
                </c:pt>
                <c:pt idx="534">
                  <c:v>3.2833881169374517E-2</c:v>
                </c:pt>
                <c:pt idx="535">
                  <c:v>-7.2077201164055249E-3</c:v>
                </c:pt>
                <c:pt idx="536">
                  <c:v>7.3646307797435133E-3</c:v>
                </c:pt>
                <c:pt idx="537">
                  <c:v>8.0893953963006582E-3</c:v>
                </c:pt>
                <c:pt idx="538">
                  <c:v>6.5050352717055775E-3</c:v>
                </c:pt>
                <c:pt idx="539">
                  <c:v>2.0303858098283452E-2</c:v>
                </c:pt>
                <c:pt idx="540">
                  <c:v>3.6408940799098094E-2</c:v>
                </c:pt>
                <c:pt idx="541">
                  <c:v>6.2512591066470322E-2</c:v>
                </c:pt>
                <c:pt idx="542">
                  <c:v>7.0153270438848531E-2</c:v>
                </c:pt>
                <c:pt idx="543">
                  <c:v>8.31771327623997E-2</c:v>
                </c:pt>
                <c:pt idx="544">
                  <c:v>0.10081494726787557</c:v>
                </c:pt>
                <c:pt idx="545">
                  <c:v>9.768209857067825E-2</c:v>
                </c:pt>
                <c:pt idx="546">
                  <c:v>0.11916320205540999</c:v>
                </c:pt>
                <c:pt idx="547">
                  <c:v>0.11987364233746857</c:v>
                </c:pt>
                <c:pt idx="548">
                  <c:v>0.11135188095530232</c:v>
                </c:pt>
                <c:pt idx="549">
                  <c:v>9.129022560123215E-2</c:v>
                </c:pt>
                <c:pt idx="550">
                  <c:v>8.6611753198321803E-2</c:v>
                </c:pt>
                <c:pt idx="551">
                  <c:v>7.5008771438892147E-2</c:v>
                </c:pt>
                <c:pt idx="552">
                  <c:v>5.3404357246002523E-2</c:v>
                </c:pt>
                <c:pt idx="553">
                  <c:v>4.5644664465828724E-2</c:v>
                </c:pt>
                <c:pt idx="554">
                  <c:v>4.4806616175280672E-2</c:v>
                </c:pt>
                <c:pt idx="555">
                  <c:v>2.7044058528204525E-2</c:v>
                </c:pt>
                <c:pt idx="556">
                  <c:v>2.158776075536515E-2</c:v>
                </c:pt>
                <c:pt idx="557">
                  <c:v>2.3822338241395402E-2</c:v>
                </c:pt>
                <c:pt idx="558">
                  <c:v>2.4517021755508572E-2</c:v>
                </c:pt>
                <c:pt idx="559">
                  <c:v>2.8287195913098032E-2</c:v>
                </c:pt>
                <c:pt idx="560">
                  <c:v>3.3594399175702241E-2</c:v>
                </c:pt>
                <c:pt idx="561">
                  <c:v>5.2746323851009115E-2</c:v>
                </c:pt>
                <c:pt idx="562">
                  <c:v>7.2666046862095587E-2</c:v>
                </c:pt>
                <c:pt idx="563">
                  <c:v>8.6430491285884717E-2</c:v>
                </c:pt>
                <c:pt idx="564">
                  <c:v>0.11173196481468425</c:v>
                </c:pt>
                <c:pt idx="565">
                  <c:v>0.13703200591004133</c:v>
                </c:pt>
                <c:pt idx="566">
                  <c:v>0.16309984534117808</c:v>
                </c:pt>
                <c:pt idx="567">
                  <c:v>0.14916625233885916</c:v>
                </c:pt>
                <c:pt idx="568">
                  <c:v>0.16369276536463639</c:v>
                </c:pt>
                <c:pt idx="569">
                  <c:v>0.16360246134158213</c:v>
                </c:pt>
                <c:pt idx="570">
                  <c:v>0.16658764796199546</c:v>
                </c:pt>
                <c:pt idx="571">
                  <c:v>0.13880217137972681</c:v>
                </c:pt>
                <c:pt idx="572">
                  <c:v>0.12409218544093885</c:v>
                </c:pt>
                <c:pt idx="573">
                  <c:v>0.12476538245330632</c:v>
                </c:pt>
                <c:pt idx="574">
                  <c:v>0.11543714703223137</c:v>
                </c:pt>
                <c:pt idx="575">
                  <c:v>0.10918440225462393</c:v>
                </c:pt>
                <c:pt idx="576">
                  <c:v>0.11677637888973234</c:v>
                </c:pt>
                <c:pt idx="577">
                  <c:v>0.11898230770676982</c:v>
                </c:pt>
                <c:pt idx="578">
                  <c:v>0.11734065024420662</c:v>
                </c:pt>
                <c:pt idx="579">
                  <c:v>0.12262063727126044</c:v>
                </c:pt>
                <c:pt idx="580">
                  <c:v>0.16866842263410262</c:v>
                </c:pt>
                <c:pt idx="581">
                  <c:v>0.18548400633272</c:v>
                </c:pt>
                <c:pt idx="582">
                  <c:v>0.18460584990558729</c:v>
                </c:pt>
                <c:pt idx="583">
                  <c:v>0.20449549181422977</c:v>
                </c:pt>
                <c:pt idx="584">
                  <c:v>0.21207600898174198</c:v>
                </c:pt>
                <c:pt idx="585">
                  <c:v>0.20196278602348644</c:v>
                </c:pt>
                <c:pt idx="586">
                  <c:v>0.1887712075548699</c:v>
                </c:pt>
                <c:pt idx="587">
                  <c:v>0.19019358126817798</c:v>
                </c:pt>
                <c:pt idx="588">
                  <c:v>0.18699913793265907</c:v>
                </c:pt>
                <c:pt idx="589">
                  <c:v>0.18688018524060326</c:v>
                </c:pt>
                <c:pt idx="590">
                  <c:v>0.17522133857664787</c:v>
                </c:pt>
                <c:pt idx="591">
                  <c:v>0.15971490563307883</c:v>
                </c:pt>
                <c:pt idx="592">
                  <c:v>9.4976271025298056E-2</c:v>
                </c:pt>
                <c:pt idx="593">
                  <c:v>2.715928090713865E-2</c:v>
                </c:pt>
                <c:pt idx="594">
                  <c:v>4.3956242970925812E-2</c:v>
                </c:pt>
                <c:pt idx="595">
                  <c:v>1.8444080293560754E-2</c:v>
                </c:pt>
                <c:pt idx="596">
                  <c:v>-1.8607976355708274E-2</c:v>
                </c:pt>
                <c:pt idx="597">
                  <c:v>-2.8738388515360289E-2</c:v>
                </c:pt>
                <c:pt idx="598">
                  <c:v>-3.4254848493070117E-2</c:v>
                </c:pt>
                <c:pt idx="599">
                  <c:v>-4.131120244269703E-2</c:v>
                </c:pt>
                <c:pt idx="600">
                  <c:v>-5.4522834979612515E-2</c:v>
                </c:pt>
                <c:pt idx="601">
                  <c:v>-4.2351284565368158E-2</c:v>
                </c:pt>
                <c:pt idx="602">
                  <c:v>-3.4796551199950843E-2</c:v>
                </c:pt>
                <c:pt idx="603">
                  <c:v>-4.9550942575681371E-2</c:v>
                </c:pt>
                <c:pt idx="604">
                  <c:v>-4.7383689461773036E-2</c:v>
                </c:pt>
                <c:pt idx="605">
                  <c:v>-2.0602484165939999E-2</c:v>
                </c:pt>
                <c:pt idx="606">
                  <c:v>-2.2284249765087846E-2</c:v>
                </c:pt>
                <c:pt idx="607">
                  <c:v>-5.8582832413080224E-2</c:v>
                </c:pt>
                <c:pt idx="608">
                  <c:v>-5.9498232109895272E-2</c:v>
                </c:pt>
                <c:pt idx="609">
                  <c:v>-5.5030448855550466E-2</c:v>
                </c:pt>
                <c:pt idx="610">
                  <c:v>-5.1333328803883235E-2</c:v>
                </c:pt>
                <c:pt idx="611">
                  <c:v>-4.379148733950896E-2</c:v>
                </c:pt>
                <c:pt idx="612">
                  <c:v>-2.5481847539355083E-2</c:v>
                </c:pt>
                <c:pt idx="613">
                  <c:v>-1.1019794018810591E-2</c:v>
                </c:pt>
                <c:pt idx="614">
                  <c:v>-1.2713019085554684E-2</c:v>
                </c:pt>
                <c:pt idx="615">
                  <c:v>-3.671536889344662E-2</c:v>
                </c:pt>
                <c:pt idx="616">
                  <c:v>-2.610376651939637E-2</c:v>
                </c:pt>
                <c:pt idx="617">
                  <c:v>-1.8570519655720371E-2</c:v>
                </c:pt>
                <c:pt idx="618">
                  <c:v>1.0499756312970381E-2</c:v>
                </c:pt>
                <c:pt idx="619">
                  <c:v>5.0337830617431974E-2</c:v>
                </c:pt>
                <c:pt idx="620">
                  <c:v>6.786678018075884E-2</c:v>
                </c:pt>
                <c:pt idx="621">
                  <c:v>8.0778912695245536E-2</c:v>
                </c:pt>
                <c:pt idx="622">
                  <c:v>9.522807431475136E-2</c:v>
                </c:pt>
                <c:pt idx="623">
                  <c:v>0.10736811119312242</c:v>
                </c:pt>
                <c:pt idx="624">
                  <c:v>0.10489133102264463</c:v>
                </c:pt>
                <c:pt idx="625">
                  <c:v>0.1062592722648826</c:v>
                </c:pt>
                <c:pt idx="626">
                  <c:v>0.13608731953520786</c:v>
                </c:pt>
                <c:pt idx="627">
                  <c:v>0.10745239591053912</c:v>
                </c:pt>
                <c:pt idx="628">
                  <c:v>0.10112373216011591</c:v>
                </c:pt>
                <c:pt idx="629">
                  <c:v>8.0178251360861263E-2</c:v>
                </c:pt>
                <c:pt idx="630">
                  <c:v>7.3846722743535709E-2</c:v>
                </c:pt>
                <c:pt idx="631">
                  <c:v>5.212914630815229E-2</c:v>
                </c:pt>
                <c:pt idx="632">
                  <c:v>1.3487060516245205E-2</c:v>
                </c:pt>
                <c:pt idx="633">
                  <c:v>-2.0795346321899823E-3</c:v>
                </c:pt>
                <c:pt idx="634">
                  <c:v>-1.3801408367922497E-2</c:v>
                </c:pt>
                <c:pt idx="635">
                  <c:v>-3.014009915248643E-2</c:v>
                </c:pt>
                <c:pt idx="636">
                  <c:v>-4.1864837755125658E-2</c:v>
                </c:pt>
                <c:pt idx="637">
                  <c:v>-2.897562417581832E-2</c:v>
                </c:pt>
                <c:pt idx="638">
                  <c:v>-4.8395535337667578E-2</c:v>
                </c:pt>
                <c:pt idx="639">
                  <c:v>-7.473995585602744E-2</c:v>
                </c:pt>
                <c:pt idx="640">
                  <c:v>-6.3393501115530784E-2</c:v>
                </c:pt>
                <c:pt idx="641">
                  <c:v>-6.666386342386553E-2</c:v>
                </c:pt>
                <c:pt idx="642">
                  <c:v>-5.6858735088741508E-2</c:v>
                </c:pt>
                <c:pt idx="643">
                  <c:v>-4.4747346879367586E-2</c:v>
                </c:pt>
                <c:pt idx="644">
                  <c:v>-3.6483544949603056E-2</c:v>
                </c:pt>
                <c:pt idx="645">
                  <c:v>-1.591348314558428E-2</c:v>
                </c:pt>
                <c:pt idx="646">
                  <c:v>-1.0729469159640801E-2</c:v>
                </c:pt>
                <c:pt idx="647">
                  <c:v>-1.0162272222524357E-2</c:v>
                </c:pt>
                <c:pt idx="648">
                  <c:v>4.0349228113654669E-4</c:v>
                </c:pt>
                <c:pt idx="649">
                  <c:v>1.2506285889816563E-2</c:v>
                </c:pt>
                <c:pt idx="650">
                  <c:v>1.614610860350257E-2</c:v>
                </c:pt>
                <c:pt idx="651">
                  <c:v>-9.8473188548461659E-4</c:v>
                </c:pt>
                <c:pt idx="652">
                  <c:v>-4.2708509617778723E-3</c:v>
                </c:pt>
                <c:pt idx="653">
                  <c:v>3.2108282977172174E-3</c:v>
                </c:pt>
                <c:pt idx="654">
                  <c:v>1.8383382816064463E-2</c:v>
                </c:pt>
                <c:pt idx="655">
                  <c:v>1.4323735670204426E-2</c:v>
                </c:pt>
                <c:pt idx="656">
                  <c:v>-8.9681131398847667E-3</c:v>
                </c:pt>
                <c:pt idx="657">
                  <c:v>-2.610754822956585E-2</c:v>
                </c:pt>
                <c:pt idx="658">
                  <c:v>-4.70945695988607E-2</c:v>
                </c:pt>
                <c:pt idx="659">
                  <c:v>-5.808302340159361E-2</c:v>
                </c:pt>
                <c:pt idx="660">
                  <c:v>-6.3688294253171046E-2</c:v>
                </c:pt>
                <c:pt idx="661">
                  <c:v>-6.7756535999733733E-2</c:v>
                </c:pt>
                <c:pt idx="662">
                  <c:v>-5.2595440948982754E-2</c:v>
                </c:pt>
                <c:pt idx="663">
                  <c:v>-6.5128086023981874E-2</c:v>
                </c:pt>
                <c:pt idx="664">
                  <c:v>-2.7662163532436539E-2</c:v>
                </c:pt>
                <c:pt idx="665">
                  <c:v>-4.0966904243564403E-2</c:v>
                </c:pt>
                <c:pt idx="666">
                  <c:v>-1.1196154311220358E-2</c:v>
                </c:pt>
                <c:pt idx="667">
                  <c:v>7.8039324184504969E-3</c:v>
                </c:pt>
                <c:pt idx="668">
                  <c:v>2.2956432868507588E-2</c:v>
                </c:pt>
                <c:pt idx="669">
                  <c:v>2.3492116269737642E-2</c:v>
                </c:pt>
                <c:pt idx="670">
                  <c:v>2.0949444160584699E-2</c:v>
                </c:pt>
                <c:pt idx="671">
                  <c:v>3.5328416541070634E-2</c:v>
                </c:pt>
                <c:pt idx="672">
                  <c:v>4.1244418026558191E-2</c:v>
                </c:pt>
                <c:pt idx="673">
                  <c:v>5.7158987078603327E-2</c:v>
                </c:pt>
                <c:pt idx="674">
                  <c:v>5.2302892927975263E-2</c:v>
                </c:pt>
                <c:pt idx="675">
                  <c:v>4.8214597113126811E-2</c:v>
                </c:pt>
                <c:pt idx="676">
                  <c:v>7.4124868864822807E-2</c:v>
                </c:pt>
                <c:pt idx="677">
                  <c:v>8.8495246644614819E-2</c:v>
                </c:pt>
                <c:pt idx="678">
                  <c:v>0.1336334227601777</c:v>
                </c:pt>
                <c:pt idx="679">
                  <c:v>0.1187701664422938</c:v>
                </c:pt>
                <c:pt idx="680">
                  <c:v>0.11390547769096308</c:v>
                </c:pt>
                <c:pt idx="681">
                  <c:v>0.12365474112157018</c:v>
                </c:pt>
                <c:pt idx="682">
                  <c:v>0.13032564904180741</c:v>
                </c:pt>
                <c:pt idx="683">
                  <c:v>0.14776435529782425</c:v>
                </c:pt>
                <c:pt idx="684">
                  <c:v>0.16674009065884271</c:v>
                </c:pt>
                <c:pt idx="685">
                  <c:v>0.20109900897103847</c:v>
                </c:pt>
                <c:pt idx="686">
                  <c:v>0.23314880254209511</c:v>
                </c:pt>
                <c:pt idx="687">
                  <c:v>0.28827408675661059</c:v>
                </c:pt>
                <c:pt idx="688">
                  <c:v>0.32109024622999571</c:v>
                </c:pt>
                <c:pt idx="689">
                  <c:v>0.3762126655776219</c:v>
                </c:pt>
                <c:pt idx="690">
                  <c:v>0.42979519095333979</c:v>
                </c:pt>
                <c:pt idx="691">
                  <c:v>0.44106859158791423</c:v>
                </c:pt>
                <c:pt idx="692">
                  <c:v>0.445417482865965</c:v>
                </c:pt>
                <c:pt idx="693">
                  <c:v>0.44976494171055587</c:v>
                </c:pt>
                <c:pt idx="694">
                  <c:v>0.44718789119862729</c:v>
                </c:pt>
                <c:pt idx="695">
                  <c:v>0.45999402363785424</c:v>
                </c:pt>
                <c:pt idx="696">
                  <c:v>0.4743371851821046</c:v>
                </c:pt>
                <c:pt idx="697">
                  <c:v>0.46175583736982695</c:v>
                </c:pt>
                <c:pt idx="698">
                  <c:v>0.44532690327794422</c:v>
                </c:pt>
                <c:pt idx="699">
                  <c:v>0.41735807521414442</c:v>
                </c:pt>
                <c:pt idx="700">
                  <c:v>0.40477243010151764</c:v>
                </c:pt>
                <c:pt idx="701">
                  <c:v>0.39910842947851222</c:v>
                </c:pt>
                <c:pt idx="702">
                  <c:v>0.36575068872975652</c:v>
                </c:pt>
                <c:pt idx="703">
                  <c:v>0.31008382323985312</c:v>
                </c:pt>
                <c:pt idx="704">
                  <c:v>0.26441552531650725</c:v>
                </c:pt>
                <c:pt idx="705">
                  <c:v>0.24874579495970156</c:v>
                </c:pt>
                <c:pt idx="706">
                  <c:v>0.23538232447715005</c:v>
                </c:pt>
                <c:pt idx="707">
                  <c:v>0.23047896002267709</c:v>
                </c:pt>
                <c:pt idx="708">
                  <c:v>0.22018954775015068</c:v>
                </c:pt>
                <c:pt idx="709">
                  <c:v>0.20528331842877975</c:v>
                </c:pt>
                <c:pt idx="710">
                  <c:v>0.21806796436627843</c:v>
                </c:pt>
                <c:pt idx="711">
                  <c:v>0.23854348556262928</c:v>
                </c:pt>
                <c:pt idx="712">
                  <c:v>0.24517142047938384</c:v>
                </c:pt>
                <c:pt idx="713">
                  <c:v>0.23256715373190939</c:v>
                </c:pt>
                <c:pt idx="714">
                  <c:v>0.20534606993560772</c:v>
                </c:pt>
                <c:pt idx="715">
                  <c:v>0.16120047678277369</c:v>
                </c:pt>
                <c:pt idx="716">
                  <c:v>0.14397652811956976</c:v>
                </c:pt>
                <c:pt idx="717">
                  <c:v>0.1375203777921454</c:v>
                </c:pt>
                <c:pt idx="718">
                  <c:v>0.13337048733897097</c:v>
                </c:pt>
                <c:pt idx="719">
                  <c:v>0.12306531829849042</c:v>
                </c:pt>
                <c:pt idx="720">
                  <c:v>0.11814333220918723</c:v>
                </c:pt>
                <c:pt idx="721">
                  <c:v>0.13398914445565488</c:v>
                </c:pt>
                <c:pt idx="722">
                  <c:v>0.12675660119176144</c:v>
                </c:pt>
                <c:pt idx="723">
                  <c:v>0.11490724087901906</c:v>
                </c:pt>
                <c:pt idx="724">
                  <c:v>9.7671832748223275E-2</c:v>
                </c:pt>
                <c:pt idx="725">
                  <c:v>9.4281146030121415E-2</c:v>
                </c:pt>
                <c:pt idx="726">
                  <c:v>0.11473518072473535</c:v>
                </c:pt>
                <c:pt idx="727">
                  <c:v>0.11826470606281243</c:v>
                </c:pt>
                <c:pt idx="728">
                  <c:v>0.1194851066597548</c:v>
                </c:pt>
                <c:pt idx="729">
                  <c:v>0.11490724087901906</c:v>
                </c:pt>
                <c:pt idx="730">
                  <c:v>9.7671832748223275E-2</c:v>
                </c:pt>
                <c:pt idx="731">
                  <c:v>9.4281146030121415E-2</c:v>
                </c:pt>
                <c:pt idx="732">
                  <c:v>0.11473518072473535</c:v>
                </c:pt>
                <c:pt idx="733">
                  <c:v>0.11826470606281243</c:v>
                </c:pt>
                <c:pt idx="734">
                  <c:v>0.1194851066597548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3C-4774-B3B1-968C76280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5047199"/>
        <c:axId val="1676078735"/>
      </c:scatterChart>
      <c:valAx>
        <c:axId val="162504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78735"/>
        <c:crosses val="autoZero"/>
        <c:crossBetween val="midCat"/>
      </c:valAx>
      <c:valAx>
        <c:axId val="167607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(0.1 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04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Cyclical Components of Temperature Anomalies and Co2 Emissions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'Co2'!$J$1</c:f>
              <c:strCache>
                <c:ptCount val="1"/>
                <c:pt idx="0">
                  <c:v>Cycle 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'Co2'!$J$2:$J$736</c:f>
              <c:numCache>
                <c:formatCode>General</c:formatCode>
                <c:ptCount val="735"/>
                <c:pt idx="6">
                  <c:v>0.55570220806035964</c:v>
                </c:pt>
                <c:pt idx="7">
                  <c:v>0.64448199344902313</c:v>
                </c:pt>
                <c:pt idx="8">
                  <c:v>0.64308368516327619</c:v>
                </c:pt>
                <c:pt idx="9">
                  <c:v>0.62689189858437322</c:v>
                </c:pt>
                <c:pt idx="10">
                  <c:v>0.51744509525246063</c:v>
                </c:pt>
                <c:pt idx="11">
                  <c:v>0.36935865978292143</c:v>
                </c:pt>
                <c:pt idx="12">
                  <c:v>0.21878643832903977</c:v>
                </c:pt>
                <c:pt idx="13">
                  <c:v>0.15649766165949167</c:v>
                </c:pt>
                <c:pt idx="14">
                  <c:v>0.25403079131497353</c:v>
                </c:pt>
                <c:pt idx="15">
                  <c:v>0.35984736575478737</c:v>
                </c:pt>
                <c:pt idx="16">
                  <c:v>0.42779353882508531</c:v>
                </c:pt>
                <c:pt idx="17">
                  <c:v>0.46402315668195537</c:v>
                </c:pt>
                <c:pt idx="18">
                  <c:v>0.48853621932315366</c:v>
                </c:pt>
                <c:pt idx="19">
                  <c:v>0.59825580367232056</c:v>
                </c:pt>
                <c:pt idx="20">
                  <c:v>0.70779729434595473</c:v>
                </c:pt>
                <c:pt idx="21">
                  <c:v>0.73946838364895484</c:v>
                </c:pt>
                <c:pt idx="22">
                  <c:v>0.67326907158524396</c:v>
                </c:pt>
                <c:pt idx="23">
                  <c:v>0.55612243507565262</c:v>
                </c:pt>
                <c:pt idx="24">
                  <c:v>0.43802847411906387</c:v>
                </c:pt>
                <c:pt idx="25">
                  <c:v>0.36821795794848483</c:v>
                </c:pt>
                <c:pt idx="26">
                  <c:v>0.43284473271776192</c:v>
                </c:pt>
                <c:pt idx="27">
                  <c:v>0.47037033688507368</c:v>
                </c:pt>
                <c:pt idx="28">
                  <c:v>0.50464092430161578</c:v>
                </c:pt>
                <c:pt idx="29">
                  <c:v>0.53257957188766081</c:v>
                </c:pt>
                <c:pt idx="30">
                  <c:v>0.5834170488728625</c:v>
                </c:pt>
                <c:pt idx="31">
                  <c:v>0.65946104756771384</c:v>
                </c:pt>
                <c:pt idx="32">
                  <c:v>0.70917310643206888</c:v>
                </c:pt>
                <c:pt idx="33">
                  <c:v>0.61870707161809746</c:v>
                </c:pt>
                <c:pt idx="34">
                  <c:v>0.46960140466817918</c:v>
                </c:pt>
                <c:pt idx="35">
                  <c:v>0.29185610557951452</c:v>
                </c:pt>
                <c:pt idx="36">
                  <c:v>0.13547117435210182</c:v>
                </c:pt>
                <c:pt idx="37">
                  <c:v>0.15813891868048829</c:v>
                </c:pt>
                <c:pt idx="38">
                  <c:v>0.26139780010146296</c:v>
                </c:pt>
                <c:pt idx="39">
                  <c:v>0.34447858784578611</c:v>
                </c:pt>
                <c:pt idx="40">
                  <c:v>0.40738128191458145</c:v>
                </c:pt>
                <c:pt idx="41">
                  <c:v>0.46087511307483997</c:v>
                </c:pt>
                <c:pt idx="42">
                  <c:v>0.54111392748208909</c:v>
                </c:pt>
                <c:pt idx="43">
                  <c:v>0.62963618667478505</c:v>
                </c:pt>
                <c:pt idx="44">
                  <c:v>0.67490342911390999</c:v>
                </c:pt>
                <c:pt idx="45">
                  <c:v>0.59999257787695093</c:v>
                </c:pt>
                <c:pt idx="46">
                  <c:v>0.51259594065676928</c:v>
                </c:pt>
                <c:pt idx="47">
                  <c:v>0.34963659437420347</c:v>
                </c:pt>
                <c:pt idx="48">
                  <c:v>0.23572992364575804</c:v>
                </c:pt>
                <c:pt idx="49">
                  <c:v>0.21010669770332521</c:v>
                </c:pt>
                <c:pt idx="50">
                  <c:v>0.23738230116060777</c:v>
                </c:pt>
                <c:pt idx="51">
                  <c:v>0.28601827247970191</c:v>
                </c:pt>
                <c:pt idx="52">
                  <c:v>0.34524538089138229</c:v>
                </c:pt>
                <c:pt idx="53">
                  <c:v>0.35890978024235665</c:v>
                </c:pt>
                <c:pt idx="54">
                  <c:v>0.38470377822493707</c:v>
                </c:pt>
                <c:pt idx="55">
                  <c:v>0.44185814406988844</c:v>
                </c:pt>
                <c:pt idx="56">
                  <c:v>0.49191133931511699</c:v>
                </c:pt>
                <c:pt idx="57">
                  <c:v>0.45255567165293087</c:v>
                </c:pt>
                <c:pt idx="58">
                  <c:v>0.31532960262178622</c:v>
                </c:pt>
                <c:pt idx="59">
                  <c:v>0.10100236299147652</c:v>
                </c:pt>
                <c:pt idx="60">
                  <c:v>-6.5810662623173005E-2</c:v>
                </c:pt>
                <c:pt idx="61">
                  <c:v>-0.16203255114467871</c:v>
                </c:pt>
                <c:pt idx="62">
                  <c:v>-0.10689407180437299</c:v>
                </c:pt>
                <c:pt idx="63">
                  <c:v>-5.8087532293440672E-2</c:v>
                </c:pt>
                <c:pt idx="64">
                  <c:v>1.0540913540843086E-2</c:v>
                </c:pt>
                <c:pt idx="65">
                  <c:v>3.6683573390785811E-2</c:v>
                </c:pt>
                <c:pt idx="66">
                  <c:v>8.7263524179469157E-2</c:v>
                </c:pt>
                <c:pt idx="67">
                  <c:v>0.15766538129149957</c:v>
                </c:pt>
                <c:pt idx="68">
                  <c:v>0.14711991395821455</c:v>
                </c:pt>
                <c:pt idx="69">
                  <c:v>4.255019910268542E-2</c:v>
                </c:pt>
                <c:pt idx="70">
                  <c:v>-0.11373607096851401</c:v>
                </c:pt>
                <c:pt idx="71">
                  <c:v>-0.27096966548503165</c:v>
                </c:pt>
                <c:pt idx="72">
                  <c:v>-0.4306890459853277</c:v>
                </c:pt>
                <c:pt idx="73">
                  <c:v>-0.46366344323863234</c:v>
                </c:pt>
                <c:pt idx="74">
                  <c:v>-0.4029697803224333</c:v>
                </c:pt>
                <c:pt idx="75">
                  <c:v>-0.35860805723673106</c:v>
                </c:pt>
                <c:pt idx="76">
                  <c:v>-0.34980904321229045</c:v>
                </c:pt>
                <c:pt idx="77">
                  <c:v>-0.36118812286449697</c:v>
                </c:pt>
                <c:pt idx="78">
                  <c:v>-0.37659145003838673</c:v>
                </c:pt>
                <c:pt idx="79">
                  <c:v>-0.34755748627354094</c:v>
                </c:pt>
                <c:pt idx="80">
                  <c:v>-0.3963939238776456</c:v>
                </c:pt>
                <c:pt idx="81">
                  <c:v>-0.50463922438861064</c:v>
                </c:pt>
                <c:pt idx="82">
                  <c:v>-0.62229338780699317</c:v>
                </c:pt>
                <c:pt idx="83">
                  <c:v>-0.82704872182454037</c:v>
                </c:pt>
                <c:pt idx="84">
                  <c:v>-0.97505907259565783</c:v>
                </c:pt>
                <c:pt idx="85">
                  <c:v>-1.0086321324280378</c:v>
                </c:pt>
                <c:pt idx="86">
                  <c:v>-0.92853713209091471</c:v>
                </c:pt>
                <c:pt idx="87">
                  <c:v>-0.88323561004526363</c:v>
                </c:pt>
                <c:pt idx="88">
                  <c:v>-0.81657372013723684</c:v>
                </c:pt>
                <c:pt idx="89">
                  <c:v>-0.73162838544432307</c:v>
                </c:pt>
                <c:pt idx="90">
                  <c:v>-0.66224575981211209</c:v>
                </c:pt>
                <c:pt idx="91">
                  <c:v>-0.51381045862577734</c:v>
                </c:pt>
                <c:pt idx="92">
                  <c:v>-0.45016863573147686</c:v>
                </c:pt>
                <c:pt idx="93">
                  <c:v>-0.40901259882095842</c:v>
                </c:pt>
                <c:pt idx="94">
                  <c:v>-0.45034234789533928</c:v>
                </c:pt>
                <c:pt idx="95">
                  <c:v>-0.61031172910734399</c:v>
                </c:pt>
                <c:pt idx="96">
                  <c:v>-0.70507458861082406</c:v>
                </c:pt>
                <c:pt idx="97">
                  <c:v>-0.7646309264063339</c:v>
                </c:pt>
                <c:pt idx="98">
                  <c:v>-0.65513458864716345</c:v>
                </c:pt>
                <c:pt idx="99">
                  <c:v>-0.56735480610254507</c:v>
                </c:pt>
                <c:pt idx="100">
                  <c:v>-0.44590696338842079</c:v>
                </c:pt>
                <c:pt idx="101">
                  <c:v>-0.3838679835817122</c:v>
                </c:pt>
                <c:pt idx="102">
                  <c:v>-0.35508402052857069</c:v>
                </c:pt>
                <c:pt idx="103">
                  <c:v>-0.28186276653613401</c:v>
                </c:pt>
                <c:pt idx="104">
                  <c:v>-0.27805037545111699</c:v>
                </c:pt>
                <c:pt idx="105">
                  <c:v>-0.35518530881141974</c:v>
                </c:pt>
                <c:pt idx="106">
                  <c:v>-0.53095987430990677</c:v>
                </c:pt>
                <c:pt idx="107">
                  <c:v>-0.72768176425371134</c:v>
                </c:pt>
                <c:pt idx="108">
                  <c:v>-0.89304328633570462</c:v>
                </c:pt>
                <c:pt idx="109">
                  <c:v>-0.9255059790168616</c:v>
                </c:pt>
                <c:pt idx="110">
                  <c:v>-0.80814676537410768</c:v>
                </c:pt>
                <c:pt idx="111">
                  <c:v>-0.72558103002394936</c:v>
                </c:pt>
                <c:pt idx="112">
                  <c:v>-0.69550108065812732</c:v>
                </c:pt>
                <c:pt idx="113">
                  <c:v>-0.69713768650685692</c:v>
                </c:pt>
                <c:pt idx="114">
                  <c:v>-0.67510623218552068</c:v>
                </c:pt>
                <c:pt idx="115">
                  <c:v>-0.60786825615621887</c:v>
                </c:pt>
                <c:pt idx="116">
                  <c:v>-0.6046545276497175</c:v>
                </c:pt>
                <c:pt idx="117">
                  <c:v>-0.66238812358853216</c:v>
                </c:pt>
                <c:pt idx="118">
                  <c:v>-0.74414596704958913</c:v>
                </c:pt>
                <c:pt idx="119">
                  <c:v>-0.86992805803345163</c:v>
                </c:pt>
                <c:pt idx="120">
                  <c:v>-0.99511901192472751</c:v>
                </c:pt>
                <c:pt idx="121">
                  <c:v>-1.0089495979536309</c:v>
                </c:pt>
                <c:pt idx="122">
                  <c:v>-0.94141981612072045</c:v>
                </c:pt>
                <c:pt idx="123">
                  <c:v>-0.86483735873369261</c:v>
                </c:pt>
                <c:pt idx="124">
                  <c:v>-0.79458684117659351</c:v>
                </c:pt>
                <c:pt idx="125">
                  <c:v>-0.739129801910967</c:v>
                </c:pt>
                <c:pt idx="126">
                  <c:v>-0.6346200870912202</c:v>
                </c:pt>
                <c:pt idx="127">
                  <c:v>-0.50875000440965745</c:v>
                </c:pt>
                <c:pt idx="128">
                  <c:v>-0.41767340001957093</c:v>
                </c:pt>
                <c:pt idx="129">
                  <c:v>-0.41369796622920885</c:v>
                </c:pt>
                <c:pt idx="130">
                  <c:v>-0.46143908765395736</c:v>
                </c:pt>
                <c:pt idx="131">
                  <c:v>-0.58551214890863656</c:v>
                </c:pt>
                <c:pt idx="132">
                  <c:v>-0.64668638076248131</c:v>
                </c:pt>
                <c:pt idx="133">
                  <c:v>-0.62957716783144124</c:v>
                </c:pt>
                <c:pt idx="134">
                  <c:v>-0.51803066396165864</c:v>
                </c:pt>
                <c:pt idx="135">
                  <c:v>-0.39127763838334972</c:v>
                </c:pt>
                <c:pt idx="136">
                  <c:v>-0.3116257834047666</c:v>
                </c:pt>
                <c:pt idx="137">
                  <c:v>-0.24753663748688617</c:v>
                </c:pt>
                <c:pt idx="138">
                  <c:v>-0.14824096986159946</c:v>
                </c:pt>
                <c:pt idx="139">
                  <c:v>-4.6046472835476276E-2</c:v>
                </c:pt>
                <c:pt idx="140">
                  <c:v>-2.7106992562367465E-2</c:v>
                </c:pt>
                <c:pt idx="141">
                  <c:v>-9.2191759812054061E-2</c:v>
                </c:pt>
                <c:pt idx="142">
                  <c:v>-0.21360846689167637</c:v>
                </c:pt>
                <c:pt idx="143">
                  <c:v>-0.39520326764794877</c:v>
                </c:pt>
                <c:pt idx="144">
                  <c:v>-0.52928385438800141</c:v>
                </c:pt>
                <c:pt idx="145">
                  <c:v>-0.55969638095854612</c:v>
                </c:pt>
                <c:pt idx="146">
                  <c:v>-0.48105623197496838</c:v>
                </c:pt>
                <c:pt idx="147">
                  <c:v>-0.39644033051363819</c:v>
                </c:pt>
                <c:pt idx="148">
                  <c:v>-0.3289255996520305</c:v>
                </c:pt>
                <c:pt idx="149">
                  <c:v>-0.29312742400497005</c:v>
                </c:pt>
                <c:pt idx="150">
                  <c:v>-0.29289195741917567</c:v>
                </c:pt>
                <c:pt idx="151">
                  <c:v>-0.31437304604793326</c:v>
                </c:pt>
                <c:pt idx="152">
                  <c:v>-0.34526299758410389</c:v>
                </c:pt>
                <c:pt idx="153">
                  <c:v>-0.39863873510405656</c:v>
                </c:pt>
                <c:pt idx="154">
                  <c:v>-0.51526948937758399</c:v>
                </c:pt>
                <c:pt idx="155">
                  <c:v>-0.67592449117391262</c:v>
                </c:pt>
                <c:pt idx="156">
                  <c:v>-0.87060374049247879</c:v>
                </c:pt>
                <c:pt idx="157">
                  <c:v>-0.92699954502671744</c:v>
                </c:pt>
                <c:pt idx="158">
                  <c:v>-0.89357344323704302</c:v>
                </c:pt>
                <c:pt idx="159">
                  <c:v>-0.83032543512345791</c:v>
                </c:pt>
                <c:pt idx="160">
                  <c:v>-0.7972555206865195</c:v>
                </c:pt>
                <c:pt idx="161">
                  <c:v>-0.77820985377238339</c:v>
                </c:pt>
                <c:pt idx="162">
                  <c:v>-0.78934228053377464</c:v>
                </c:pt>
                <c:pt idx="163">
                  <c:v>-0.68757587789488861</c:v>
                </c:pt>
                <c:pt idx="164">
                  <c:v>-0.60521833816341963</c:v>
                </c:pt>
                <c:pt idx="165">
                  <c:v>-0.68611581518552633</c:v>
                </c:pt>
                <c:pt idx="166">
                  <c:v>-0.8202683089611994</c:v>
                </c:pt>
                <c:pt idx="167">
                  <c:v>-0.99306043487449902</c:v>
                </c:pt>
                <c:pt idx="168">
                  <c:v>-1.1283383467715784</c:v>
                </c:pt>
                <c:pt idx="169">
                  <c:v>-1.0922558908068472</c:v>
                </c:pt>
                <c:pt idx="170">
                  <c:v>-0.96173614390281814</c:v>
                </c:pt>
                <c:pt idx="171">
                  <c:v>-0.84524064452103154</c:v>
                </c:pt>
                <c:pt idx="172">
                  <c:v>-0.74584631573896754</c:v>
                </c:pt>
                <c:pt idx="173">
                  <c:v>-0.62663008063355197</c:v>
                </c:pt>
                <c:pt idx="174">
                  <c:v>-0.51682270843499423</c:v>
                </c:pt>
                <c:pt idx="175">
                  <c:v>-0.32411650683672211</c:v>
                </c:pt>
                <c:pt idx="176">
                  <c:v>-0.20774224506838507</c:v>
                </c:pt>
                <c:pt idx="177">
                  <c:v>-0.15000761543767391</c:v>
                </c:pt>
                <c:pt idx="178">
                  <c:v>-0.10937415640668527</c:v>
                </c:pt>
                <c:pt idx="179">
                  <c:v>-0.10891879105178777</c:v>
                </c:pt>
                <c:pt idx="180">
                  <c:v>-0.11402613475759328</c:v>
                </c:pt>
                <c:pt idx="181">
                  <c:v>-3.777311060158494E-2</c:v>
                </c:pt>
                <c:pt idx="182">
                  <c:v>0.10368643526239268</c:v>
                </c:pt>
                <c:pt idx="183">
                  <c:v>0.17112173360356581</c:v>
                </c:pt>
                <c:pt idx="184">
                  <c:v>0.21222509211424687</c:v>
                </c:pt>
                <c:pt idx="185">
                  <c:v>0.28161189541037418</c:v>
                </c:pt>
                <c:pt idx="186">
                  <c:v>0.33158983579964851</c:v>
                </c:pt>
                <c:pt idx="187">
                  <c:v>0.41446660558863446</c:v>
                </c:pt>
                <c:pt idx="188">
                  <c:v>0.44716528170153408</c:v>
                </c:pt>
                <c:pt idx="189">
                  <c:v>0.32430124875373151</c:v>
                </c:pt>
                <c:pt idx="190">
                  <c:v>0.14895142982158824</c:v>
                </c:pt>
                <c:pt idx="191">
                  <c:v>-8.4268790478950875E-2</c:v>
                </c:pt>
                <c:pt idx="192">
                  <c:v>-0.33612864291767697</c:v>
                </c:pt>
                <c:pt idx="193">
                  <c:v>-0.45278197364843631</c:v>
                </c:pt>
                <c:pt idx="194">
                  <c:v>-0.46576724420968785</c:v>
                </c:pt>
                <c:pt idx="195">
                  <c:v>-0.45585368536954829</c:v>
                </c:pt>
                <c:pt idx="196">
                  <c:v>-0.39457975866758943</c:v>
                </c:pt>
                <c:pt idx="197">
                  <c:v>-0.3319454641038227</c:v>
                </c:pt>
                <c:pt idx="198">
                  <c:v>-0.34025849398537172</c:v>
                </c:pt>
                <c:pt idx="199">
                  <c:v>-0.3102880790820301</c:v>
                </c:pt>
                <c:pt idx="200">
                  <c:v>-0.3112649886240057</c:v>
                </c:pt>
                <c:pt idx="201">
                  <c:v>-0.39241999184263077</c:v>
                </c:pt>
                <c:pt idx="202">
                  <c:v>-0.50683001181482723</c:v>
                </c:pt>
                <c:pt idx="203">
                  <c:v>-0.69372581776968467</c:v>
                </c:pt>
                <c:pt idx="204">
                  <c:v>-0.84233817894021112</c:v>
                </c:pt>
                <c:pt idx="205">
                  <c:v>-0.86497478763410007</c:v>
                </c:pt>
                <c:pt idx="206">
                  <c:v>-0.80548179769526151</c:v>
                </c:pt>
                <c:pt idx="207">
                  <c:v>-0.73155151681825059</c:v>
                </c:pt>
                <c:pt idx="208">
                  <c:v>-0.67933779115634685</c:v>
                </c:pt>
                <c:pt idx="209">
                  <c:v>-0.62576369763151152</c:v>
                </c:pt>
                <c:pt idx="210">
                  <c:v>-0.5692907747069591</c:v>
                </c:pt>
                <c:pt idx="211">
                  <c:v>-0.46068825315136164</c:v>
                </c:pt>
                <c:pt idx="212">
                  <c:v>-0.43995613296360364</c:v>
                </c:pt>
                <c:pt idx="213">
                  <c:v>-0.53863287568325924</c:v>
                </c:pt>
                <c:pt idx="214">
                  <c:v>-0.67133386592571642</c:v>
                </c:pt>
                <c:pt idx="215">
                  <c:v>-0.87421294984370401</c:v>
                </c:pt>
                <c:pt idx="216">
                  <c:v>-1.0541932043630946</c:v>
                </c:pt>
                <c:pt idx="217">
                  <c:v>-1.138197706403048</c:v>
                </c:pt>
                <c:pt idx="218">
                  <c:v>-1.1023803021190894</c:v>
                </c:pt>
                <c:pt idx="219">
                  <c:v>-1.0328948376684235</c:v>
                </c:pt>
                <c:pt idx="220">
                  <c:v>-0.97666438996852689</c:v>
                </c:pt>
                <c:pt idx="221">
                  <c:v>-0.96138126671451118</c:v>
                </c:pt>
                <c:pt idx="222">
                  <c:v>-0.89627623713826443</c:v>
                </c:pt>
                <c:pt idx="223">
                  <c:v>-0.79981083969852307</c:v>
                </c:pt>
                <c:pt idx="224">
                  <c:v>-0.72813892055025398</c:v>
                </c:pt>
                <c:pt idx="225">
                  <c:v>-0.72510663354184912</c:v>
                </c:pt>
                <c:pt idx="226">
                  <c:v>-0.76148320943918602</c:v>
                </c:pt>
                <c:pt idx="227">
                  <c:v>-0.90496095593568693</c:v>
                </c:pt>
                <c:pt idx="228">
                  <c:v>-0.963232180726458</c:v>
                </c:pt>
                <c:pt idx="229">
                  <c:v>-0.89014303765317826</c:v>
                </c:pt>
                <c:pt idx="230">
                  <c:v>-0.71415506518018046</c:v>
                </c:pt>
                <c:pt idx="231">
                  <c:v>-0.55449903253711541</c:v>
                </c:pt>
                <c:pt idx="232">
                  <c:v>-0.40425186279979314</c:v>
                </c:pt>
                <c:pt idx="233">
                  <c:v>-0.31110586366331572</c:v>
                </c:pt>
                <c:pt idx="234">
                  <c:v>-0.14583026589522993</c:v>
                </c:pt>
                <c:pt idx="235">
                  <c:v>-4.150199257246466E-2</c:v>
                </c:pt>
                <c:pt idx="236">
                  <c:v>-1.9671975422939935E-3</c:v>
                </c:pt>
                <c:pt idx="237">
                  <c:v>-2.5687419265693734E-2</c:v>
                </c:pt>
                <c:pt idx="238">
                  <c:v>-0.11420111927944496</c:v>
                </c:pt>
                <c:pt idx="239">
                  <c:v>-0.25750829758634641</c:v>
                </c:pt>
                <c:pt idx="240">
                  <c:v>-0.37945510803087668</c:v>
                </c:pt>
                <c:pt idx="241">
                  <c:v>-0.4008107813817044</c:v>
                </c:pt>
                <c:pt idx="242">
                  <c:v>-0.31772916379435401</c:v>
                </c:pt>
                <c:pt idx="243">
                  <c:v>-0.23405640911442577</c:v>
                </c:pt>
                <c:pt idx="244">
                  <c:v>-0.14671559426499067</c:v>
                </c:pt>
                <c:pt idx="245">
                  <c:v>-0.12109133463010179</c:v>
                </c:pt>
                <c:pt idx="246">
                  <c:v>2.8163697896756135E-3</c:v>
                </c:pt>
                <c:pt idx="247">
                  <c:v>7.039213437895761E-2</c:v>
                </c:pt>
                <c:pt idx="248">
                  <c:v>7.8559036061383619E-2</c:v>
                </c:pt>
                <c:pt idx="249">
                  <c:v>6.4240151760031949E-2</c:v>
                </c:pt>
                <c:pt idx="250">
                  <c:v>-8.1026056987197462E-2</c:v>
                </c:pt>
                <c:pt idx="251">
                  <c:v>-0.24108574402646354</c:v>
                </c:pt>
                <c:pt idx="252">
                  <c:v>-0.38363121704894898</c:v>
                </c:pt>
                <c:pt idx="253">
                  <c:v>-0.35327786067171896</c:v>
                </c:pt>
                <c:pt idx="254">
                  <c:v>-0.24002567489365517</c:v>
                </c:pt>
                <c:pt idx="255">
                  <c:v>-0.11464389048454503</c:v>
                </c:pt>
                <c:pt idx="256">
                  <c:v>5.9444156325324776E-3</c:v>
                </c:pt>
                <c:pt idx="257">
                  <c:v>6.4816166535059408E-2</c:v>
                </c:pt>
                <c:pt idx="258">
                  <c:v>0.20966366991478497</c:v>
                </c:pt>
                <c:pt idx="259">
                  <c:v>0.30356384884919407</c:v>
                </c:pt>
                <c:pt idx="260">
                  <c:v>0.38728593410695566</c:v>
                </c:pt>
                <c:pt idx="261">
                  <c:v>0.43929146415016562</c:v>
                </c:pt>
                <c:pt idx="262">
                  <c:v>0.33881120820903404</c:v>
                </c:pt>
                <c:pt idx="263">
                  <c:v>0.23969132013027442</c:v>
                </c:pt>
                <c:pt idx="264">
                  <c:v>0.16193179991333076</c:v>
                </c:pt>
                <c:pt idx="265">
                  <c:v>0.21707110909665936</c:v>
                </c:pt>
                <c:pt idx="266">
                  <c:v>0.34203232460390171</c:v>
                </c:pt>
                <c:pt idx="267">
                  <c:v>0.46143083105044103</c:v>
                </c:pt>
                <c:pt idx="268">
                  <c:v>0.53988201305054417</c:v>
                </c:pt>
                <c:pt idx="269">
                  <c:v>0.63123202445148341</c:v>
                </c:pt>
                <c:pt idx="270">
                  <c:v>0.77009624986864256</c:v>
                </c:pt>
                <c:pt idx="271">
                  <c:v>0.85109007391684177</c:v>
                </c:pt>
                <c:pt idx="272">
                  <c:v>0.89959811198069961</c:v>
                </c:pt>
                <c:pt idx="273">
                  <c:v>0.86792805636847215</c:v>
                </c:pt>
                <c:pt idx="274">
                  <c:v>0.71223375323344185</c:v>
                </c:pt>
                <c:pt idx="275">
                  <c:v>0.52482289488386435</c:v>
                </c:pt>
                <c:pt idx="276">
                  <c:v>0.35338778901148349</c:v>
                </c:pt>
                <c:pt idx="277">
                  <c:v>0.30792843561629996</c:v>
                </c:pt>
                <c:pt idx="278">
                  <c:v>0.38075252700656831</c:v>
                </c:pt>
                <c:pt idx="279">
                  <c:v>0.46724467856690283</c:v>
                </c:pt>
                <c:pt idx="280">
                  <c:v>0.55586642875827974</c:v>
                </c:pt>
                <c:pt idx="281">
                  <c:v>0.62892546988895393</c:v>
                </c:pt>
                <c:pt idx="282">
                  <c:v>0.68796026349682593</c:v>
                </c:pt>
                <c:pt idx="283">
                  <c:v>0.75450927112035948</c:v>
                </c:pt>
                <c:pt idx="284">
                  <c:v>0.80088018506780567</c:v>
                </c:pt>
                <c:pt idx="285">
                  <c:v>0.74399608226168279</c:v>
                </c:pt>
                <c:pt idx="286">
                  <c:v>0.61154927039429086</c:v>
                </c:pt>
                <c:pt idx="287">
                  <c:v>0.44277051869696693</c:v>
                </c:pt>
                <c:pt idx="288">
                  <c:v>0.31458290409222384</c:v>
                </c:pt>
                <c:pt idx="289">
                  <c:v>0.30160181119601231</c:v>
                </c:pt>
                <c:pt idx="290">
                  <c:v>0.37921185539294389</c:v>
                </c:pt>
                <c:pt idx="291">
                  <c:v>0.44125919052804907</c:v>
                </c:pt>
                <c:pt idx="292">
                  <c:v>0.46312843198650783</c:v>
                </c:pt>
                <c:pt idx="293">
                  <c:v>0.4955888105381081</c:v>
                </c:pt>
                <c:pt idx="294">
                  <c:v>0.50171724925977168</c:v>
                </c:pt>
                <c:pt idx="295">
                  <c:v>0.57228297892017443</c:v>
                </c:pt>
                <c:pt idx="296">
                  <c:v>0.61343984567315601</c:v>
                </c:pt>
                <c:pt idx="297">
                  <c:v>0.57288015721159213</c:v>
                </c:pt>
                <c:pt idx="298">
                  <c:v>0.4859885289200922</c:v>
                </c:pt>
                <c:pt idx="299">
                  <c:v>0.36430342233656066</c:v>
                </c:pt>
                <c:pt idx="300">
                  <c:v>0.26628637592253968</c:v>
                </c:pt>
                <c:pt idx="301">
                  <c:v>0.30962969737089013</c:v>
                </c:pt>
                <c:pt idx="302">
                  <c:v>0.44510261745027979</c:v>
                </c:pt>
                <c:pt idx="303">
                  <c:v>0.59193590539148577</c:v>
                </c:pt>
                <c:pt idx="304">
                  <c:v>0.7193603304258388</c:v>
                </c:pt>
                <c:pt idx="305">
                  <c:v>0.83968358486102423</c:v>
                </c:pt>
                <c:pt idx="306">
                  <c:v>0.92213643792725342</c:v>
                </c:pt>
                <c:pt idx="307">
                  <c:v>1.0728727357783721</c:v>
                </c:pt>
                <c:pt idx="308">
                  <c:v>1.136507863030326</c:v>
                </c:pt>
                <c:pt idx="309">
                  <c:v>1.0899648966056361</c:v>
                </c:pt>
                <c:pt idx="310">
                  <c:v>0.96247460573506227</c:v>
                </c:pt>
                <c:pt idx="311">
                  <c:v>0.79326775964994145</c:v>
                </c:pt>
                <c:pt idx="312">
                  <c:v>0.6061905121964235</c:v>
                </c:pt>
                <c:pt idx="313">
                  <c:v>0.58739670952779588</c:v>
                </c:pt>
                <c:pt idx="314">
                  <c:v>0.67611712087483078</c:v>
                </c:pt>
                <c:pt idx="315">
                  <c:v>0.79465943854577636</c:v>
                </c:pt>
                <c:pt idx="316">
                  <c:v>0.83994673946370735</c:v>
                </c:pt>
                <c:pt idx="317">
                  <c:v>0.87736363901268533</c:v>
                </c:pt>
                <c:pt idx="318">
                  <c:v>0.98306398334655287</c:v>
                </c:pt>
                <c:pt idx="319">
                  <c:v>1.0785862340037728</c:v>
                </c:pt>
                <c:pt idx="320">
                  <c:v>1.1277765448310613</c:v>
                </c:pt>
                <c:pt idx="321">
                  <c:v>1.0637118389053364</c:v>
                </c:pt>
                <c:pt idx="322">
                  <c:v>0.92177673161065654</c:v>
                </c:pt>
                <c:pt idx="323">
                  <c:v>0.76043276140911931</c:v>
                </c:pt>
                <c:pt idx="324">
                  <c:v>0.61660300522323896</c:v>
                </c:pt>
                <c:pt idx="325">
                  <c:v>0.6272105399760991</c:v>
                </c:pt>
                <c:pt idx="326">
                  <c:v>0.72148613489902291</c:v>
                </c:pt>
                <c:pt idx="327">
                  <c:v>0.8125067130683743</c:v>
                </c:pt>
                <c:pt idx="328">
                  <c:v>0.8325799667918502</c:v>
                </c:pt>
                <c:pt idx="329">
                  <c:v>0.86862897299252273</c:v>
                </c:pt>
                <c:pt idx="330">
                  <c:v>0.88757680859402821</c:v>
                </c:pt>
                <c:pt idx="331">
                  <c:v>0.92019270436504008</c:v>
                </c:pt>
                <c:pt idx="332">
                  <c:v>0.95339973722919835</c:v>
                </c:pt>
                <c:pt idx="333">
                  <c:v>0.8964286764172672</c:v>
                </c:pt>
                <c:pt idx="334">
                  <c:v>0.75543336808253625</c:v>
                </c:pt>
                <c:pt idx="335">
                  <c:v>0.58195227376401926</c:v>
                </c:pt>
                <c:pt idx="336">
                  <c:v>0.47290847038368611</c:v>
                </c:pt>
                <c:pt idx="337">
                  <c:v>0.44368657332726202</c:v>
                </c:pt>
                <c:pt idx="338">
                  <c:v>0.53428658259474993</c:v>
                </c:pt>
                <c:pt idx="339">
                  <c:v>0.61855465203174076</c:v>
                </c:pt>
                <c:pt idx="340">
                  <c:v>0.69649078163823874</c:v>
                </c:pt>
                <c:pt idx="341">
                  <c:v>0.73809497141480473</c:v>
                </c:pt>
                <c:pt idx="342">
                  <c:v>0.80105952905374633</c:v>
                </c:pt>
                <c:pt idx="343">
                  <c:v>0.92923060840065286</c:v>
                </c:pt>
                <c:pt idx="344">
                  <c:v>0.98183897868685444</c:v>
                </c:pt>
                <c:pt idx="345">
                  <c:v>0.94426925529640693</c:v>
                </c:pt>
                <c:pt idx="346">
                  <c:v>0.83190605361392922</c:v>
                </c:pt>
                <c:pt idx="347">
                  <c:v>0.69936475825479993</c:v>
                </c:pt>
                <c:pt idx="348">
                  <c:v>0.60664536921958556</c:v>
                </c:pt>
                <c:pt idx="349">
                  <c:v>0.58528634804674062</c:v>
                </c:pt>
                <c:pt idx="350">
                  <c:v>0.72374923319725104</c:v>
                </c:pt>
                <c:pt idx="351">
                  <c:v>0.84511094774803897</c:v>
                </c:pt>
                <c:pt idx="352">
                  <c:v>0.96244841477658405</c:v>
                </c:pt>
                <c:pt idx="353">
                  <c:v>1.074992403513656</c:v>
                </c:pt>
                <c:pt idx="354">
                  <c:v>1.2296659908812093</c:v>
                </c:pt>
                <c:pt idx="355">
                  <c:v>1.4064691768803685</c:v>
                </c:pt>
                <c:pt idx="356">
                  <c:v>1.501555807664418</c:v>
                </c:pt>
                <c:pt idx="357">
                  <c:v>1.4987720370800774</c:v>
                </c:pt>
                <c:pt idx="358">
                  <c:v>1.4596563266652407</c:v>
                </c:pt>
                <c:pt idx="359">
                  <c:v>1.3534394456506744</c:v>
                </c:pt>
                <c:pt idx="360">
                  <c:v>1.2893521632677176</c:v>
                </c:pt>
                <c:pt idx="361">
                  <c:v>1.3604714025932874</c:v>
                </c:pt>
                <c:pt idx="362">
                  <c:v>1.5091048559345164</c:v>
                </c:pt>
                <c:pt idx="363">
                  <c:v>1.6452525232914075</c:v>
                </c:pt>
                <c:pt idx="364">
                  <c:v>1.80429902004913</c:v>
                </c:pt>
                <c:pt idx="365">
                  <c:v>1.8962443462071275</c:v>
                </c:pt>
                <c:pt idx="366">
                  <c:v>1.9449346556121134</c:v>
                </c:pt>
                <c:pt idx="367">
                  <c:v>2.0642161021096834</c:v>
                </c:pt>
                <c:pt idx="368">
                  <c:v>2.1010117626229143</c:v>
                </c:pt>
                <c:pt idx="369">
                  <c:v>2.0599370217683091</c:v>
                </c:pt>
                <c:pt idx="370">
                  <c:v>1.950222648774955</c:v>
                </c:pt>
                <c:pt idx="371">
                  <c:v>1.7518686436439759</c:v>
                </c:pt>
                <c:pt idx="372">
                  <c:v>1.5941057756061416</c:v>
                </c:pt>
                <c:pt idx="373">
                  <c:v>1.5653955831224249</c:v>
                </c:pt>
                <c:pt idx="374">
                  <c:v>1.6165072969615022</c:v>
                </c:pt>
                <c:pt idx="375">
                  <c:v>1.6889793786635148</c:v>
                </c:pt>
                <c:pt idx="376">
                  <c:v>1.741273366688876</c:v>
                </c:pt>
                <c:pt idx="377">
                  <c:v>1.7733892610375899</c:v>
                </c:pt>
                <c:pt idx="378">
                  <c:v>1.8307116770948342</c:v>
                </c:pt>
                <c:pt idx="379">
                  <c:v>1.8801636917831213</c:v>
                </c:pt>
                <c:pt idx="380">
                  <c:v>1.8771299204876273</c:v>
                </c:pt>
                <c:pt idx="381">
                  <c:v>1.7816103632077898</c:v>
                </c:pt>
                <c:pt idx="382">
                  <c:v>1.6082204045589974</c:v>
                </c:pt>
                <c:pt idx="383">
                  <c:v>1.400036967618733</c:v>
                </c:pt>
                <c:pt idx="384">
                  <c:v>1.2285985139254587</c:v>
                </c:pt>
                <c:pt idx="385">
                  <c:v>1.2162127357857457</c:v>
                </c:pt>
                <c:pt idx="386">
                  <c:v>1.2998027101237908</c:v>
                </c:pt>
                <c:pt idx="387">
                  <c:v>1.3847530523242075</c:v>
                </c:pt>
                <c:pt idx="388">
                  <c:v>1.4041406854633596</c:v>
                </c:pt>
                <c:pt idx="389">
                  <c:v>1.4187348403110429</c:v>
                </c:pt>
                <c:pt idx="390">
                  <c:v>1.4531509014820778</c:v>
                </c:pt>
                <c:pt idx="391">
                  <c:v>1.5443119458995425</c:v>
                </c:pt>
                <c:pt idx="392">
                  <c:v>1.6260641274101493</c:v>
                </c:pt>
                <c:pt idx="393">
                  <c:v>1.5537920613985141</c:v>
                </c:pt>
                <c:pt idx="394">
                  <c:v>1.4074957478640788</c:v>
                </c:pt>
                <c:pt idx="395">
                  <c:v>1.1964059560387323</c:v>
                </c:pt>
                <c:pt idx="396">
                  <c:v>1.0028303782284831</c:v>
                </c:pt>
                <c:pt idx="397">
                  <c:v>0.94753824520312524</c:v>
                </c:pt>
                <c:pt idx="398">
                  <c:v>0.98052955696433541</c:v>
                </c:pt>
                <c:pt idx="399">
                  <c:v>1.0025735442785486</c:v>
                </c:pt>
                <c:pt idx="400">
                  <c:v>1.0144394379161144</c:v>
                </c:pt>
                <c:pt idx="401">
                  <c:v>1.0530503148012302</c:v>
                </c:pt>
                <c:pt idx="402">
                  <c:v>1.0807138672399044</c:v>
                </c:pt>
                <c:pt idx="403">
                  <c:v>1.0874300952326972</c:v>
                </c:pt>
                <c:pt idx="404">
                  <c:v>1.0224297680120589</c:v>
                </c:pt>
                <c:pt idx="405">
                  <c:v>0.90109750095981034</c:v>
                </c:pt>
                <c:pt idx="406">
                  <c:v>0.67804867869301255</c:v>
                </c:pt>
                <c:pt idx="407">
                  <c:v>0.44482176275068663</c:v>
                </c:pt>
                <c:pt idx="408">
                  <c:v>0.23910906082233815</c:v>
                </c:pt>
                <c:pt idx="409">
                  <c:v>0.18398749598881417</c:v>
                </c:pt>
                <c:pt idx="410">
                  <c:v>0.19791860670940983</c:v>
                </c:pt>
                <c:pt idx="411">
                  <c:v>0.19551777759783398</c:v>
                </c:pt>
                <c:pt idx="412">
                  <c:v>0.20216962404261862</c:v>
                </c:pt>
                <c:pt idx="413">
                  <c:v>0.14556645373439253</c:v>
                </c:pt>
                <c:pt idx="414">
                  <c:v>0.11186211282476349</c:v>
                </c:pt>
                <c:pt idx="415">
                  <c:v>8.1825832086875688E-2</c:v>
                </c:pt>
                <c:pt idx="416">
                  <c:v>2.776530382675009E-2</c:v>
                </c:pt>
                <c:pt idx="417">
                  <c:v>-0.11647331811282303</c:v>
                </c:pt>
                <c:pt idx="418">
                  <c:v>-0.40935157218778456</c:v>
                </c:pt>
                <c:pt idx="419">
                  <c:v>-0.65394638147785578</c:v>
                </c:pt>
                <c:pt idx="420">
                  <c:v>-0.86333466906164014</c:v>
                </c:pt>
                <c:pt idx="421">
                  <c:v>-0.91367028108906057</c:v>
                </c:pt>
                <c:pt idx="422">
                  <c:v>-0.89264552525578611</c:v>
                </c:pt>
                <c:pt idx="423">
                  <c:v>-0.83333732463762111</c:v>
                </c:pt>
                <c:pt idx="424">
                  <c:v>-0.76805337154002018</c:v>
                </c:pt>
                <c:pt idx="425">
                  <c:v>-0.76063981981249418</c:v>
                </c:pt>
                <c:pt idx="426">
                  <c:v>-0.69494282330007828</c:v>
                </c:pt>
                <c:pt idx="427">
                  <c:v>-0.623270074309346</c:v>
                </c:pt>
                <c:pt idx="428">
                  <c:v>-0.58100618822659011</c:v>
                </c:pt>
                <c:pt idx="429">
                  <c:v>-0.67430501120453701</c:v>
                </c:pt>
                <c:pt idx="430">
                  <c:v>-0.82624346631955015</c:v>
                </c:pt>
                <c:pt idx="431">
                  <c:v>-0.95759078434254152</c:v>
                </c:pt>
                <c:pt idx="432">
                  <c:v>-1.092193119119101</c:v>
                </c:pt>
                <c:pt idx="433">
                  <c:v>-1.0762043168014002</c:v>
                </c:pt>
                <c:pt idx="434">
                  <c:v>-0.9557782235460851</c:v>
                </c:pt>
                <c:pt idx="435">
                  <c:v>-0.8232225316597237</c:v>
                </c:pt>
                <c:pt idx="436">
                  <c:v>-0.7339218565258141</c:v>
                </c:pt>
                <c:pt idx="437">
                  <c:v>-0.67479927506911086</c:v>
                </c:pt>
                <c:pt idx="438">
                  <c:v>-0.59354709498080638</c:v>
                </c:pt>
                <c:pt idx="439">
                  <c:v>-0.48170377779991636</c:v>
                </c:pt>
                <c:pt idx="440">
                  <c:v>-0.4354231696797316</c:v>
                </c:pt>
                <c:pt idx="441">
                  <c:v>-0.46008988600542228</c:v>
                </c:pt>
                <c:pt idx="442">
                  <c:v>-0.53955008062314824</c:v>
                </c:pt>
                <c:pt idx="443">
                  <c:v>-0.7030345227631144</c:v>
                </c:pt>
                <c:pt idx="444">
                  <c:v>-0.79208167396434159</c:v>
                </c:pt>
                <c:pt idx="445">
                  <c:v>-0.76207614961145087</c:v>
                </c:pt>
                <c:pt idx="446">
                  <c:v>-0.64686410355003199</c:v>
                </c:pt>
                <c:pt idx="447">
                  <c:v>-0.54875322808833549</c:v>
                </c:pt>
                <c:pt idx="448">
                  <c:v>-0.4554358309181164</c:v>
                </c:pt>
                <c:pt idx="449">
                  <c:v>-0.34460421973223604</c:v>
                </c:pt>
                <c:pt idx="450">
                  <c:v>-0.23471993299167393</c:v>
                </c:pt>
                <c:pt idx="451">
                  <c:v>-0.16885989377391297</c:v>
                </c:pt>
                <c:pt idx="452">
                  <c:v>-0.17317794823224211</c:v>
                </c:pt>
                <c:pt idx="453">
                  <c:v>-0.22382794252106264</c:v>
                </c:pt>
                <c:pt idx="454">
                  <c:v>-0.34157910740960828</c:v>
                </c:pt>
                <c:pt idx="455">
                  <c:v>-0.50720067366655008</c:v>
                </c:pt>
                <c:pt idx="456">
                  <c:v>-0.62069264129188728</c:v>
                </c:pt>
                <c:pt idx="457">
                  <c:v>-0.65897808720981965</c:v>
                </c:pt>
                <c:pt idx="458">
                  <c:v>-0.58205701141922472</c:v>
                </c:pt>
                <c:pt idx="459">
                  <c:v>-0.51377556776625311</c:v>
                </c:pt>
                <c:pt idx="460">
                  <c:v>-0.47490298702014289</c:v>
                </c:pt>
                <c:pt idx="461">
                  <c:v>-0.47082388456606428</c:v>
                </c:pt>
                <c:pt idx="462">
                  <c:v>-0.51999979886555647</c:v>
                </c:pt>
                <c:pt idx="463">
                  <c:v>-0.49935380684169456</c:v>
                </c:pt>
                <c:pt idx="464">
                  <c:v>-0.48734744695546028</c:v>
                </c:pt>
                <c:pt idx="465">
                  <c:v>-0.59936533459202879</c:v>
                </c:pt>
                <c:pt idx="466">
                  <c:v>-0.79386900821293693</c:v>
                </c:pt>
                <c:pt idx="467">
                  <c:v>-1.0416276985868562</c:v>
                </c:pt>
                <c:pt idx="468">
                  <c:v>-1.2734106364835742</c:v>
                </c:pt>
                <c:pt idx="469">
                  <c:v>-1.3230639757486922</c:v>
                </c:pt>
                <c:pt idx="470">
                  <c:v>-1.246741562536049</c:v>
                </c:pt>
                <c:pt idx="471">
                  <c:v>-1.1267510891539001</c:v>
                </c:pt>
                <c:pt idx="472">
                  <c:v>-1.042323324833577</c:v>
                </c:pt>
                <c:pt idx="473">
                  <c:v>-0.96884288495856741</c:v>
                </c:pt>
                <c:pt idx="474">
                  <c:v>-0.87092515414426197</c:v>
                </c:pt>
                <c:pt idx="475">
                  <c:v>-0.70087782469891213</c:v>
                </c:pt>
                <c:pt idx="476">
                  <c:v>-0.61408551200713646</c:v>
                </c:pt>
                <c:pt idx="477">
                  <c:v>-0.58285590837606205</c:v>
                </c:pt>
                <c:pt idx="478">
                  <c:v>-0.56103516765184536</c:v>
                </c:pt>
                <c:pt idx="479">
                  <c:v>-0.58477713598889436</c:v>
                </c:pt>
                <c:pt idx="480">
                  <c:v>-0.59869719800259158</c:v>
                </c:pt>
                <c:pt idx="481">
                  <c:v>-0.43279535369237887</c:v>
                </c:pt>
                <c:pt idx="482">
                  <c:v>-0.22168698767419615</c:v>
                </c:pt>
                <c:pt idx="483">
                  <c:v>-1.5372099947486416E-2</c:v>
                </c:pt>
                <c:pt idx="484">
                  <c:v>0.12614930948719277</c:v>
                </c:pt>
                <c:pt idx="485">
                  <c:v>0.26749262524578382</c:v>
                </c:pt>
                <c:pt idx="486">
                  <c:v>0.40096553963541753</c:v>
                </c:pt>
                <c:pt idx="487">
                  <c:v>0.53810651419511779</c:v>
                </c:pt>
                <c:pt idx="488">
                  <c:v>0.56353093353970529</c:v>
                </c:pt>
                <c:pt idx="489">
                  <c:v>0.47954648997743843</c:v>
                </c:pt>
                <c:pt idx="490">
                  <c:v>0.36307626043083019</c:v>
                </c:pt>
                <c:pt idx="491">
                  <c:v>0.14027409105372832</c:v>
                </c:pt>
                <c:pt idx="492">
                  <c:v>-9.9629248922536384E-2</c:v>
                </c:pt>
                <c:pt idx="493">
                  <c:v>-0.14817222103698668</c:v>
                </c:pt>
                <c:pt idx="494">
                  <c:v>-0.12227790221213844</c:v>
                </c:pt>
                <c:pt idx="495">
                  <c:v>-7.6561677063938738E-2</c:v>
                </c:pt>
                <c:pt idx="496">
                  <c:v>-6.3331237900080425E-2</c:v>
                </c:pt>
                <c:pt idx="497">
                  <c:v>-0.11104812318154263</c:v>
                </c:pt>
                <c:pt idx="498">
                  <c:v>-0.14663540983195844</c:v>
                </c:pt>
                <c:pt idx="499">
                  <c:v>-0.13547771323538882</c:v>
                </c:pt>
                <c:pt idx="500">
                  <c:v>-0.24372887954623715</c:v>
                </c:pt>
                <c:pt idx="501">
                  <c:v>-0.34061967799470949</c:v>
                </c:pt>
                <c:pt idx="502">
                  <c:v>-0.52845780088906102</c:v>
                </c:pt>
                <c:pt idx="503">
                  <c:v>-0.78416632515236762</c:v>
                </c:pt>
                <c:pt idx="504">
                  <c:v>-0.93082217386099209</c:v>
                </c:pt>
                <c:pt idx="505">
                  <c:v>-0.91457919316878555</c:v>
                </c:pt>
                <c:pt idx="506">
                  <c:v>-0.83851430615322464</c:v>
                </c:pt>
                <c:pt idx="507">
                  <c:v>-0.76647366666046624</c:v>
                </c:pt>
                <c:pt idx="508">
                  <c:v>-0.72999573622841418</c:v>
                </c:pt>
                <c:pt idx="509">
                  <c:v>-0.71446513024223945</c:v>
                </c:pt>
                <c:pt idx="510">
                  <c:v>-0.64834338716292017</c:v>
                </c:pt>
                <c:pt idx="511">
                  <c:v>-0.59086127622178819</c:v>
                </c:pt>
                <c:pt idx="512">
                  <c:v>-0.59048033588037729</c:v>
                </c:pt>
                <c:pt idx="513">
                  <c:v>-0.62027748921505355</c:v>
                </c:pt>
                <c:pt idx="514">
                  <c:v>-0.79102196699561156</c:v>
                </c:pt>
                <c:pt idx="515">
                  <c:v>-0.96655992306820226</c:v>
                </c:pt>
                <c:pt idx="516">
                  <c:v>-1.1191990497399571</c:v>
                </c:pt>
                <c:pt idx="517">
                  <c:v>-1.164323962396054</c:v>
                </c:pt>
                <c:pt idx="518">
                  <c:v>-1.1111654302672578</c:v>
                </c:pt>
                <c:pt idx="519">
                  <c:v>-1.0474157610447605</c:v>
                </c:pt>
                <c:pt idx="520">
                  <c:v>-0.98461341626870513</c:v>
                </c:pt>
                <c:pt idx="521">
                  <c:v>-0.9412199343995028</c:v>
                </c:pt>
                <c:pt idx="522">
                  <c:v>-0.8980045462063887</c:v>
                </c:pt>
                <c:pt idx="523">
                  <c:v>-0.85650571322838687</c:v>
                </c:pt>
                <c:pt idx="524">
                  <c:v>-0.83056958931164737</c:v>
                </c:pt>
                <c:pt idx="525">
                  <c:v>-0.86019617445561358</c:v>
                </c:pt>
                <c:pt idx="526">
                  <c:v>-0.95769316096853507</c:v>
                </c:pt>
                <c:pt idx="527">
                  <c:v>-1.0899836257729238</c:v>
                </c:pt>
                <c:pt idx="528">
                  <c:v>-1.1609137227149431</c:v>
                </c:pt>
                <c:pt idx="529">
                  <c:v>-1.1374065287187836</c:v>
                </c:pt>
                <c:pt idx="530">
                  <c:v>-1.0040774283987117</c:v>
                </c:pt>
                <c:pt idx="531">
                  <c:v>-0.85323411406241911</c:v>
                </c:pt>
                <c:pt idx="532">
                  <c:v>-0.73256889340277753</c:v>
                </c:pt>
                <c:pt idx="533">
                  <c:v>-0.65285099718845285</c:v>
                </c:pt>
                <c:pt idx="534">
                  <c:v>-0.56254196388210598</c:v>
                </c:pt>
                <c:pt idx="535">
                  <c:v>-0.44471871655953849</c:v>
                </c:pt>
                <c:pt idx="536">
                  <c:v>-0.32938125522130907</c:v>
                </c:pt>
                <c:pt idx="537">
                  <c:v>-0.29576034909707427</c:v>
                </c:pt>
                <c:pt idx="538">
                  <c:v>-0.3653944597269681</c:v>
                </c:pt>
                <c:pt idx="539">
                  <c:v>-0.49751435634120228</c:v>
                </c:pt>
                <c:pt idx="540">
                  <c:v>-0.55673542355460248</c:v>
                </c:pt>
                <c:pt idx="541">
                  <c:v>-0.53305766136772859</c:v>
                </c:pt>
                <c:pt idx="542">
                  <c:v>-0.37801953131791888</c:v>
                </c:pt>
                <c:pt idx="543">
                  <c:v>-0.25162103340629582</c:v>
                </c:pt>
                <c:pt idx="544">
                  <c:v>-0.16616985994055364</c:v>
                </c:pt>
                <c:pt idx="545">
                  <c:v>-9.7819857074533986E-2</c:v>
                </c:pt>
                <c:pt idx="546">
                  <c:v>-1.0417178653833266E-2</c:v>
                </c:pt>
                <c:pt idx="547">
                  <c:v>0.12757663685945231</c:v>
                </c:pt>
                <c:pt idx="548">
                  <c:v>0.18770005100377865</c:v>
                </c:pt>
                <c:pt idx="549">
                  <c:v>0.10918383301103719</c:v>
                </c:pt>
                <c:pt idx="550">
                  <c:v>-0.11566432481275185</c:v>
                </c:pt>
                <c:pt idx="551">
                  <c:v>-0.33145980708186384</c:v>
                </c:pt>
                <c:pt idx="552">
                  <c:v>-0.50435645995014078</c:v>
                </c:pt>
                <c:pt idx="553">
                  <c:v>-0.56820043726429936</c:v>
                </c:pt>
                <c:pt idx="554">
                  <c:v>-0.49991481594740717</c:v>
                </c:pt>
                <c:pt idx="555">
                  <c:v>-0.44411498061430166</c:v>
                </c:pt>
                <c:pt idx="556">
                  <c:v>-0.41772400818861288</c:v>
                </c:pt>
                <c:pt idx="557">
                  <c:v>-0.37151112943956832</c:v>
                </c:pt>
                <c:pt idx="558">
                  <c:v>-0.312399421289692</c:v>
                </c:pt>
                <c:pt idx="559">
                  <c:v>-0.21423503758569057</c:v>
                </c:pt>
                <c:pt idx="560">
                  <c:v>-0.21701797832701267</c:v>
                </c:pt>
                <c:pt idx="561">
                  <c:v>-0.25920978197575112</c:v>
                </c:pt>
                <c:pt idx="562">
                  <c:v>-0.34311814083959619</c:v>
                </c:pt>
                <c:pt idx="563">
                  <c:v>-0.41028151645645478</c:v>
                </c:pt>
                <c:pt idx="564">
                  <c:v>-0.52223837036478493</c:v>
                </c:pt>
                <c:pt idx="565">
                  <c:v>-0.47591177948878394</c:v>
                </c:pt>
                <c:pt idx="566">
                  <c:v>-0.34207097459656011</c:v>
                </c:pt>
                <c:pt idx="567">
                  <c:v>-0.20379287876448432</c:v>
                </c:pt>
                <c:pt idx="568">
                  <c:v>-7.1846722763461032E-2</c:v>
                </c:pt>
                <c:pt idx="569">
                  <c:v>4.9152108792244374E-2</c:v>
                </c:pt>
                <c:pt idx="570">
                  <c:v>0.10920361590206959</c:v>
                </c:pt>
                <c:pt idx="571">
                  <c:v>0.2383077985660188</c:v>
                </c:pt>
                <c:pt idx="572">
                  <c:v>0.28261850293848911</c:v>
                </c:pt>
                <c:pt idx="573">
                  <c:v>0.23905880594256901</c:v>
                </c:pt>
                <c:pt idx="574">
                  <c:v>9.1474861423845449E-2</c:v>
                </c:pt>
                <c:pt idx="575">
                  <c:v>-0.10090256138690935</c:v>
                </c:pt>
                <c:pt idx="576">
                  <c:v>-0.25961192402759864</c:v>
                </c:pt>
                <c:pt idx="577">
                  <c:v>-0.24003784188339786</c:v>
                </c:pt>
                <c:pt idx="578">
                  <c:v>-0.1652572380306721</c:v>
                </c:pt>
                <c:pt idx="579">
                  <c:v>-6.6039343239210138E-2</c:v>
                </c:pt>
                <c:pt idx="580">
                  <c:v>-2.0076465201318918E-2</c:v>
                </c:pt>
                <c:pt idx="581">
                  <c:v>5.7083191604848389E-3</c:v>
                </c:pt>
                <c:pt idx="582">
                  <c:v>2.1315009845641095E-2</c:v>
                </c:pt>
                <c:pt idx="583">
                  <c:v>0.1475128376239398</c:v>
                </c:pt>
                <c:pt idx="584">
                  <c:v>0.12891718711076605</c:v>
                </c:pt>
                <c:pt idx="585">
                  <c:v>4.2451135228641482E-2</c:v>
                </c:pt>
                <c:pt idx="586">
                  <c:v>-9.1885318022443346E-2</c:v>
                </c:pt>
                <c:pt idx="587">
                  <c:v>-0.29716909571884398</c:v>
                </c:pt>
                <c:pt idx="588">
                  <c:v>-0.42416942863035972</c:v>
                </c:pt>
                <c:pt idx="589">
                  <c:v>-0.41904016291082896</c:v>
                </c:pt>
                <c:pt idx="590">
                  <c:v>-0.33331976009703534</c:v>
                </c:pt>
                <c:pt idx="591">
                  <c:v>-0.2108543740373709</c:v>
                </c:pt>
                <c:pt idx="592">
                  <c:v>-9.6259389346663768E-2</c:v>
                </c:pt>
                <c:pt idx="593">
                  <c:v>-4.1073267562252949E-2</c:v>
                </c:pt>
                <c:pt idx="594">
                  <c:v>-4.7603700993512084E-2</c:v>
                </c:pt>
                <c:pt idx="595">
                  <c:v>-1.5850689639880608E-2</c:v>
                </c:pt>
                <c:pt idx="596">
                  <c:v>-2.9660387346391068E-2</c:v>
                </c:pt>
                <c:pt idx="597">
                  <c:v>-0.10826356334605582</c:v>
                </c:pt>
                <c:pt idx="598">
                  <c:v>-0.25935252532950087</c:v>
                </c:pt>
                <c:pt idx="599">
                  <c:v>-0.46215804252693715</c:v>
                </c:pt>
                <c:pt idx="600">
                  <c:v>-0.54206473032465619</c:v>
                </c:pt>
                <c:pt idx="601">
                  <c:v>-0.55753412718363593</c:v>
                </c:pt>
                <c:pt idx="602">
                  <c:v>-0.49318161771758728</c:v>
                </c:pt>
                <c:pt idx="603">
                  <c:v>-0.42593027885350065</c:v>
                </c:pt>
                <c:pt idx="604">
                  <c:v>-0.36808780289459264</c:v>
                </c:pt>
                <c:pt idx="605">
                  <c:v>-0.38965418984253997</c:v>
                </c:pt>
                <c:pt idx="606">
                  <c:v>-0.33139867046937665</c:v>
                </c:pt>
                <c:pt idx="607">
                  <c:v>-0.23332124477061947</c:v>
                </c:pt>
                <c:pt idx="608">
                  <c:v>-0.18080652813256831</c:v>
                </c:pt>
                <c:pt idx="609">
                  <c:v>-0.28154682824976784</c:v>
                </c:pt>
                <c:pt idx="610">
                  <c:v>-0.43400368357983921</c:v>
                </c:pt>
                <c:pt idx="611">
                  <c:v>-0.62663863258655705</c:v>
                </c:pt>
                <c:pt idx="612">
                  <c:v>-0.75022090604027025</c:v>
                </c:pt>
                <c:pt idx="613">
                  <c:v>-0.82782742701454903</c:v>
                </c:pt>
                <c:pt idx="614">
                  <c:v>-0.76868896474184112</c:v>
                </c:pt>
                <c:pt idx="615">
                  <c:v>-0.69434398076396064</c:v>
                </c:pt>
                <c:pt idx="616">
                  <c:v>-0.627100167383009</c:v>
                </c:pt>
                <c:pt idx="617">
                  <c:v>-0.55080367844905487</c:v>
                </c:pt>
                <c:pt idx="618">
                  <c:v>-0.44160836011426541</c:v>
                </c:pt>
                <c:pt idx="619">
                  <c:v>-0.33643728930115913</c:v>
                </c:pt>
                <c:pt idx="620">
                  <c:v>-0.24605969678064482</c:v>
                </c:pt>
                <c:pt idx="621">
                  <c:v>-0.26662942870544926</c:v>
                </c:pt>
                <c:pt idx="622">
                  <c:v>-0.38660802353655299</c:v>
                </c:pt>
                <c:pt idx="623">
                  <c:v>-0.53753394281464861</c:v>
                </c:pt>
                <c:pt idx="624">
                  <c:v>-0.65633026346170287</c:v>
                </c:pt>
                <c:pt idx="625">
                  <c:v>-0.63992006239967103</c:v>
                </c:pt>
                <c:pt idx="626">
                  <c:v>-0.48984180116869208</c:v>
                </c:pt>
                <c:pt idx="627">
                  <c:v>-0.3760954797682049</c:v>
                </c:pt>
                <c:pt idx="628">
                  <c:v>-0.25175802127346114</c:v>
                </c:pt>
                <c:pt idx="629">
                  <c:v>-0.18529096414878793</c:v>
                </c:pt>
                <c:pt idx="630">
                  <c:v>-0.17746353916118096</c:v>
                </c:pt>
                <c:pt idx="631">
                  <c:v>-0.19442959246617</c:v>
                </c:pt>
                <c:pt idx="632">
                  <c:v>-0.2384968163703215</c:v>
                </c:pt>
                <c:pt idx="633">
                  <c:v>-0.3588959801049677</c:v>
                </c:pt>
                <c:pt idx="634">
                  <c:v>-0.50870400674703065</c:v>
                </c:pt>
                <c:pt idx="635">
                  <c:v>-0.69176705014210538</c:v>
                </c:pt>
                <c:pt idx="636">
                  <c:v>-0.81346972567481024</c:v>
                </c:pt>
                <c:pt idx="637">
                  <c:v>-0.82611972565339242</c:v>
                </c:pt>
                <c:pt idx="638">
                  <c:v>-0.77048628084652537</c:v>
                </c:pt>
                <c:pt idx="639">
                  <c:v>-0.70349246817784206</c:v>
                </c:pt>
                <c:pt idx="640">
                  <c:v>-0.62590751841601722</c:v>
                </c:pt>
                <c:pt idx="641">
                  <c:v>-0.61003912386929815</c:v>
                </c:pt>
                <c:pt idx="642">
                  <c:v>-0.59357959223000134</c:v>
                </c:pt>
                <c:pt idx="643">
                  <c:v>-0.49729815426735074</c:v>
                </c:pt>
                <c:pt idx="644">
                  <c:v>-0.40811788690386336</c:v>
                </c:pt>
                <c:pt idx="645">
                  <c:v>-0.47065417475492777</c:v>
                </c:pt>
                <c:pt idx="646">
                  <c:v>-0.60259932551396722</c:v>
                </c:pt>
                <c:pt idx="647">
                  <c:v>-0.79164564687217243</c:v>
                </c:pt>
                <c:pt idx="648">
                  <c:v>-0.89625467729107933</c:v>
                </c:pt>
                <c:pt idx="649">
                  <c:v>-0.92488795523278733</c:v>
                </c:pt>
                <c:pt idx="650">
                  <c:v>-0.79908394223519963</c:v>
                </c:pt>
                <c:pt idx="651">
                  <c:v>-0.66730417676097453</c:v>
                </c:pt>
                <c:pt idx="652">
                  <c:v>-0.56416404342437632</c:v>
                </c:pt>
                <c:pt idx="653">
                  <c:v>-0.46197123453365607</c:v>
                </c:pt>
                <c:pt idx="654">
                  <c:v>-0.36841805778056352</c:v>
                </c:pt>
                <c:pt idx="655">
                  <c:v>-0.24119682085796074</c:v>
                </c:pt>
                <c:pt idx="656">
                  <c:v>-0.145692139149914</c:v>
                </c:pt>
                <c:pt idx="657">
                  <c:v>-0.18421170496410555</c:v>
                </c:pt>
                <c:pt idx="658">
                  <c:v>-0.24214013368571422</c:v>
                </c:pt>
                <c:pt idx="659">
                  <c:v>-0.35947742531418325</c:v>
                </c:pt>
                <c:pt idx="660">
                  <c:v>-0.46006973369622106</c:v>
                </c:pt>
                <c:pt idx="661">
                  <c:v>-0.44314782806316089</c:v>
                </c:pt>
                <c:pt idx="662">
                  <c:v>-0.30948093918310893</c:v>
                </c:pt>
                <c:pt idx="663">
                  <c:v>-0.19522291320991877</c:v>
                </c:pt>
                <c:pt idx="664">
                  <c:v>-0.10806605783588671</c:v>
                </c:pt>
                <c:pt idx="665">
                  <c:v>-0.10185652690829819</c:v>
                </c:pt>
                <c:pt idx="666">
                  <c:v>-5.6594320425469608E-2</c:v>
                </c:pt>
                <c:pt idx="667">
                  <c:v>6.3874407765327906E-2</c:v>
                </c:pt>
                <c:pt idx="668">
                  <c:v>0.1395496576646495</c:v>
                </c:pt>
                <c:pt idx="669">
                  <c:v>6.8892967732923499E-2</c:v>
                </c:pt>
                <c:pt idx="670">
                  <c:v>-7.6557200490837057E-2</c:v>
                </c:pt>
                <c:pt idx="671">
                  <c:v>-0.28295469315991811</c:v>
                </c:pt>
                <c:pt idx="672">
                  <c:v>-0.45337643335123912</c:v>
                </c:pt>
                <c:pt idx="673">
                  <c:v>-0.43936088260382505</c:v>
                </c:pt>
                <c:pt idx="674">
                  <c:v>-0.34860034860942224</c:v>
                </c:pt>
                <c:pt idx="675">
                  <c:v>-0.24494098521418331</c:v>
                </c:pt>
                <c:pt idx="676">
                  <c:v>-0.18838279241866582</c:v>
                </c:pt>
                <c:pt idx="677">
                  <c:v>-0.18661807791518797</c:v>
                </c:pt>
                <c:pt idx="678">
                  <c:v>-0.10041607247240755</c:v>
                </c:pt>
                <c:pt idx="679">
                  <c:v>-1.5930622245299182E-2</c:v>
                </c:pt>
                <c:pt idx="680">
                  <c:v>-3.1617272327410387E-3</c:v>
                </c:pt>
                <c:pt idx="681">
                  <c:v>-0.11057092589626685</c:v>
                </c:pt>
                <c:pt idx="682">
                  <c:v>-0.29200437208259716</c:v>
                </c:pt>
                <c:pt idx="683">
                  <c:v>-0.49130821963732474</c:v>
                </c:pt>
                <c:pt idx="684">
                  <c:v>-0.63155939163792796</c:v>
                </c:pt>
                <c:pt idx="685">
                  <c:v>-0.59429634962287115</c:v>
                </c:pt>
                <c:pt idx="686">
                  <c:v>-0.4633652474377466</c:v>
                </c:pt>
                <c:pt idx="687">
                  <c:v>-0.2987660850831162</c:v>
                </c:pt>
                <c:pt idx="688">
                  <c:v>-0.20511424717437002</c:v>
                </c:pt>
                <c:pt idx="689">
                  <c:v>-7.3948195249403603E-2</c:v>
                </c:pt>
                <c:pt idx="690">
                  <c:v>9.165514761486275E-2</c:v>
                </c:pt>
                <c:pt idx="691">
                  <c:v>0.35861885834093787</c:v>
                </c:pt>
                <c:pt idx="692">
                  <c:v>0.51232755231400851</c:v>
                </c:pt>
                <c:pt idx="693">
                  <c:v>0.54508892184119651</c:v>
                </c:pt>
                <c:pt idx="694">
                  <c:v>0.48074912076866055</c:v>
                </c:pt>
                <c:pt idx="695">
                  <c:v>0.36623122602003377</c:v>
                </c:pt>
                <c:pt idx="696">
                  <c:v>0.34076600682553032</c:v>
                </c:pt>
                <c:pt idx="697">
                  <c:v>0.45666115549283859</c:v>
                </c:pt>
                <c:pt idx="698">
                  <c:v>0.67237821048405955</c:v>
                </c:pt>
                <c:pt idx="699">
                  <c:v>0.81330178718380575</c:v>
                </c:pt>
                <c:pt idx="700">
                  <c:v>0.95635496251459862</c:v>
                </c:pt>
                <c:pt idx="701">
                  <c:v>1.0669223518616098</c:v>
                </c:pt>
                <c:pt idx="702">
                  <c:v>1.1157731859935149</c:v>
                </c:pt>
                <c:pt idx="703">
                  <c:v>1.2467536187564643</c:v>
                </c:pt>
                <c:pt idx="704">
                  <c:v>1.2290944193812265</c:v>
                </c:pt>
                <c:pt idx="705">
                  <c:v>1.1281802032529744</c:v>
                </c:pt>
                <c:pt idx="706">
                  <c:v>0.96016481652500174</c:v>
                </c:pt>
                <c:pt idx="707">
                  <c:v>0.82504825919786007</c:v>
                </c:pt>
                <c:pt idx="708">
                  <c:v>0.71898437742540344</c:v>
                </c:pt>
                <c:pt idx="709">
                  <c:v>0.72658855582189008</c:v>
                </c:pt>
                <c:pt idx="710">
                  <c:v>0.80709156361921519</c:v>
                </c:pt>
                <c:pt idx="711">
                  <c:v>0.86664724697121842</c:v>
                </c:pt>
                <c:pt idx="712">
                  <c:v>0.94525560587734303</c:v>
                </c:pt>
                <c:pt idx="713">
                  <c:v>0.91907048649199374</c:v>
                </c:pt>
                <c:pt idx="714">
                  <c:v>0.95424573496790377</c:v>
                </c:pt>
                <c:pt idx="715">
                  <c:v>0.99462750515233611</c:v>
                </c:pt>
                <c:pt idx="716">
                  <c:v>0.97175425858319808</c:v>
                </c:pt>
                <c:pt idx="717">
                  <c:v>0.8640875337231495</c:v>
                </c:pt>
                <c:pt idx="718">
                  <c:v>0.65855040749358273</c:v>
                </c:pt>
                <c:pt idx="719">
                  <c:v>0.45591211066485254</c:v>
                </c:pt>
                <c:pt idx="720">
                  <c:v>0.29232648939080264</c:v>
                </c:pt>
                <c:pt idx="721">
                  <c:v>0.30163969751702796</c:v>
                </c:pt>
                <c:pt idx="722">
                  <c:v>0.44615942735177982</c:v>
                </c:pt>
                <c:pt idx="723">
                  <c:v>0.55665490966373021</c:v>
                </c:pt>
                <c:pt idx="724">
                  <c:v>0.67235691368364747</c:v>
                </c:pt>
                <c:pt idx="725">
                  <c:v>0.77018851633461227</c:v>
                </c:pt>
                <c:pt idx="726">
                  <c:v>0.8570727945402592</c:v>
                </c:pt>
                <c:pt idx="727">
                  <c:v>0.9637789790698128</c:v>
                </c:pt>
                <c:pt idx="728">
                  <c:v>1.1095378391529318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F-46E9-A4D5-26CCB8F2A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5309535"/>
        <c:axId val="1676071247"/>
      </c:lineChart>
      <c:lineChart>
        <c:grouping val="standard"/>
        <c:varyColors val="0"/>
        <c:ser>
          <c:idx val="1"/>
          <c:order val="1"/>
          <c:tx>
            <c:strRef>
              <c:f>'Co2'!$K$1</c:f>
              <c:strCache>
                <c:ptCount val="1"/>
                <c:pt idx="0">
                  <c:v>Cycle 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'Co2'!$K$2:$K$736</c:f>
              <c:numCache>
                <c:formatCode>General</c:formatCode>
                <c:ptCount val="735"/>
                <c:pt idx="0">
                  <c:v>0.17581762707778667</c:v>
                </c:pt>
                <c:pt idx="1">
                  <c:v>0.17192556063861117</c:v>
                </c:pt>
                <c:pt idx="2">
                  <c:v>0.16880129253522838</c:v>
                </c:pt>
                <c:pt idx="3">
                  <c:v>0.17259866892146261</c:v>
                </c:pt>
                <c:pt idx="4">
                  <c:v>0.17177922825886546</c:v>
                </c:pt>
                <c:pt idx="5">
                  <c:v>0.13095835516282145</c:v>
                </c:pt>
                <c:pt idx="6">
                  <c:v>0.13398220347948014</c:v>
                </c:pt>
                <c:pt idx="7">
                  <c:v>0.13777385013191407</c:v>
                </c:pt>
                <c:pt idx="8">
                  <c:v>0.13848714127398684</c:v>
                </c:pt>
                <c:pt idx="9">
                  <c:v>0.13919899998259974</c:v>
                </c:pt>
                <c:pt idx="10">
                  <c:v>0.13914019548853943</c:v>
                </c:pt>
                <c:pt idx="11">
                  <c:v>0.14215688163795537</c:v>
                </c:pt>
                <c:pt idx="12">
                  <c:v>0.14132598150775758</c:v>
                </c:pt>
                <c:pt idx="13">
                  <c:v>0.13203211048257885</c:v>
                </c:pt>
                <c:pt idx="14">
                  <c:v>0.12658296087010285</c:v>
                </c:pt>
                <c:pt idx="15">
                  <c:v>0.13113237882418005</c:v>
                </c:pt>
                <c:pt idx="16">
                  <c:v>0.12798805665249399</c:v>
                </c:pt>
                <c:pt idx="17">
                  <c:v>0.14099614820121167</c:v>
                </c:pt>
                <c:pt idx="18">
                  <c:v>9.7079730393396887E-2</c:v>
                </c:pt>
                <c:pt idx="19">
                  <c:v>6.0854187844447377E-2</c:v>
                </c:pt>
                <c:pt idx="20">
                  <c:v>4.5396443631273091E-2</c:v>
                </c:pt>
                <c:pt idx="21">
                  <c:v>5.5321882369271755E-2</c:v>
                </c:pt>
                <c:pt idx="22">
                  <c:v>5.0630504058430253E-2</c:v>
                </c:pt>
                <c:pt idx="23">
                  <c:v>5.4399231775680429E-2</c:v>
                </c:pt>
                <c:pt idx="24">
                  <c:v>5.58588347517784E-2</c:v>
                </c:pt>
                <c:pt idx="25">
                  <c:v>4.8855466832895447E-2</c:v>
                </c:pt>
                <c:pt idx="26">
                  <c:v>4.4927589557480059E-2</c:v>
                </c:pt>
                <c:pt idx="27">
                  <c:v>7.2536741387088141E-2</c:v>
                </c:pt>
                <c:pt idx="28">
                  <c:v>7.7067537706313236E-2</c:v>
                </c:pt>
                <c:pt idx="29">
                  <c:v>8.6981516976715662E-2</c:v>
                </c:pt>
                <c:pt idx="30">
                  <c:v>7.0740217659812032E-2</c:v>
                </c:pt>
                <c:pt idx="31">
                  <c:v>0.11142056283254288</c:v>
                </c:pt>
                <c:pt idx="32">
                  <c:v>0.12594562941797205</c:v>
                </c:pt>
                <c:pt idx="33">
                  <c:v>0.13662310972380493</c:v>
                </c:pt>
                <c:pt idx="34">
                  <c:v>0.12652992682694275</c:v>
                </c:pt>
                <c:pt idx="35">
                  <c:v>0.12258915765049308</c:v>
                </c:pt>
                <c:pt idx="36">
                  <c:v>0.11172387911751089</c:v>
                </c:pt>
                <c:pt idx="37">
                  <c:v>9.8549475843394019E-2</c:v>
                </c:pt>
                <c:pt idx="38">
                  <c:v>9.9219793981975418E-2</c:v>
                </c:pt>
                <c:pt idx="39">
                  <c:v>9.142714122557595E-2</c:v>
                </c:pt>
                <c:pt idx="40">
                  <c:v>8.1325363728024236E-2</c:v>
                </c:pt>
                <c:pt idx="41">
                  <c:v>9.5068307643183955E-2</c:v>
                </c:pt>
                <c:pt idx="42">
                  <c:v>9.4963665278734288E-2</c:v>
                </c:pt>
                <c:pt idx="43">
                  <c:v>9.4857590480842191E-2</c:v>
                </c:pt>
                <c:pt idx="44">
                  <c:v>8.4750083249490168E-2</c:v>
                </c:pt>
                <c:pt idx="45">
                  <c:v>6.8487297430853966E-2</c:v>
                </c:pt>
                <c:pt idx="46">
                  <c:v>6.1453848409531428E-2</c:v>
                </c:pt>
                <c:pt idx="47">
                  <c:v>5.9034351570151106E-2</c:v>
                </c:pt>
                <c:pt idx="48">
                  <c:v>5.2767268451161378E-2</c:v>
                </c:pt>
                <c:pt idx="49">
                  <c:v>6.2652599052571006E-2</c:v>
                </c:pt>
                <c:pt idx="50">
                  <c:v>7.4074958758986634E-2</c:v>
                </c:pt>
                <c:pt idx="51">
                  <c:v>7.5495886031959836E-2</c:v>
                </c:pt>
                <c:pt idx="52">
                  <c:v>9.3069227025319293E-2</c:v>
                </c:pt>
                <c:pt idx="53">
                  <c:v>0.10987190481600988</c:v>
                </c:pt>
                <c:pt idx="54">
                  <c:v>7.2826996327091123E-2</c:v>
                </c:pt>
                <c:pt idx="55">
                  <c:v>5.1934501558576075E-2</c:v>
                </c:pt>
                <c:pt idx="56">
                  <c:v>3.0271343587370356E-2</c:v>
                </c:pt>
                <c:pt idx="57">
                  <c:v>2.4760599336572726E-2</c:v>
                </c:pt>
                <c:pt idx="58">
                  <c:v>4.1556114960007488E-2</c:v>
                </c:pt>
                <c:pt idx="59">
                  <c:v>4.3734813534615211E-2</c:v>
                </c:pt>
                <c:pt idx="60">
                  <c:v>4.975823352192562E-2</c:v>
                </c:pt>
                <c:pt idx="61">
                  <c:v>8.2703297998866152E-2</c:v>
                </c:pt>
                <c:pt idx="62">
                  <c:v>0.10564693004235987</c:v>
                </c:pt>
                <c:pt idx="63">
                  <c:v>9.7050668113945276E-2</c:v>
                </c:pt>
                <c:pt idx="64">
                  <c:v>8.4606819905916911E-2</c:v>
                </c:pt>
                <c:pt idx="65">
                  <c:v>7.6007693110599947E-2</c:v>
                </c:pt>
                <c:pt idx="66">
                  <c:v>1.2022518497207714E-2</c:v>
                </c:pt>
                <c:pt idx="67">
                  <c:v>-3.5025500880841312E-3</c:v>
                </c:pt>
                <c:pt idx="68">
                  <c:v>-1.5182897260673296E-2</c:v>
                </c:pt>
                <c:pt idx="69">
                  <c:v>-1.9941599943632329E-2</c:v>
                </c:pt>
                <c:pt idx="70">
                  <c:v>-2.777865813696561E-2</c:v>
                </c:pt>
                <c:pt idx="71">
                  <c:v>-5.4078687225288524E-2</c:v>
                </c:pt>
                <c:pt idx="72">
                  <c:v>-8.7303225670143897E-2</c:v>
                </c:pt>
                <c:pt idx="73">
                  <c:v>-0.12206765808690326</c:v>
                </c:pt>
                <c:pt idx="74">
                  <c:v>-0.17144890755249398</c:v>
                </c:pt>
                <c:pt idx="75">
                  <c:v>-0.22621620483616003</c:v>
                </c:pt>
                <c:pt idx="76">
                  <c:v>-0.23021570378403775</c:v>
                </c:pt>
                <c:pt idx="77">
                  <c:v>-0.25575509670382818</c:v>
                </c:pt>
                <c:pt idx="78">
                  <c:v>-0.26206515282629178</c:v>
                </c:pt>
                <c:pt idx="79">
                  <c:v>-0.25837664138220667</c:v>
                </c:pt>
                <c:pt idx="80">
                  <c:v>-0.24699725467926487</c:v>
                </c:pt>
                <c:pt idx="81">
                  <c:v>-0.2556193004097787</c:v>
                </c:pt>
                <c:pt idx="82">
                  <c:v>-0.26347354780450416</c:v>
                </c:pt>
                <c:pt idx="83">
                  <c:v>-0.26979076609422797</c:v>
                </c:pt>
                <c:pt idx="84">
                  <c:v>-0.26841710912508226</c:v>
                </c:pt>
                <c:pt idx="85">
                  <c:v>-0.2493525768970799</c:v>
                </c:pt>
                <c:pt idx="86">
                  <c:v>-0.22259716941022106</c:v>
                </c:pt>
                <c:pt idx="87">
                  <c:v>-0.21353550204912544</c:v>
                </c:pt>
                <c:pt idx="88">
                  <c:v>-0.21293680558301067</c:v>
                </c:pt>
                <c:pt idx="89">
                  <c:v>-0.21003184924266358</c:v>
                </c:pt>
                <c:pt idx="90">
                  <c:v>-0.1825129407203655</c:v>
                </c:pt>
                <c:pt idx="91">
                  <c:v>-0.19268777232383941</c:v>
                </c:pt>
                <c:pt idx="92">
                  <c:v>-0.177479420976136</c:v>
                </c:pt>
                <c:pt idx="93">
                  <c:v>-0.16227250206189253</c:v>
                </c:pt>
                <c:pt idx="94">
                  <c:v>-0.13937470788878376</c:v>
                </c:pt>
                <c:pt idx="95">
                  <c:v>-0.11570911537989977</c:v>
                </c:pt>
                <c:pt idx="96">
                  <c:v>-9.6660339919838467E-2</c:v>
                </c:pt>
                <c:pt idx="97">
                  <c:v>-8.9920689200933754E-2</c:v>
                </c:pt>
                <c:pt idx="98">
                  <c:v>-8.7797855530851704E-2</c:v>
                </c:pt>
                <c:pt idx="99">
                  <c:v>-9.4907223524994436E-2</c:v>
                </c:pt>
                <c:pt idx="100">
                  <c:v>-0.10278725472181033</c:v>
                </c:pt>
                <c:pt idx="101">
                  <c:v>-0.1129764106597741</c:v>
                </c:pt>
                <c:pt idx="102">
                  <c:v>-9.8551614415795699E-2</c:v>
                </c:pt>
                <c:pt idx="103">
                  <c:v>-9.566671214373873E-2</c:v>
                </c:pt>
                <c:pt idx="104">
                  <c:v>-6.3552473074350579E-2</c:v>
                </c:pt>
                <c:pt idx="105">
                  <c:v>-6.5285820284576204E-2</c:v>
                </c:pt>
                <c:pt idx="106">
                  <c:v>-6.778983069747499E-2</c:v>
                </c:pt>
                <c:pt idx="107">
                  <c:v>-7.1833735082290878E-2</c:v>
                </c:pt>
                <c:pt idx="108">
                  <c:v>-8.5879071900549206E-2</c:v>
                </c:pt>
                <c:pt idx="109">
                  <c:v>-6.8387379613805893E-2</c:v>
                </c:pt>
                <c:pt idx="110">
                  <c:v>-5.858942745280396E-2</c:v>
                </c:pt>
                <c:pt idx="111">
                  <c:v>-5.9562138494497083E-2</c:v>
                </c:pt>
                <c:pt idx="112">
                  <c:v>-8.0536281969632625E-2</c:v>
                </c:pt>
                <c:pt idx="113">
                  <c:v>-8.0742627108992951E-2</c:v>
                </c:pt>
                <c:pt idx="114">
                  <c:v>-1.9411943143334161E-2</c:v>
                </c:pt>
                <c:pt idx="115">
                  <c:v>-3.8082691611130912E-2</c:v>
                </c:pt>
                <c:pt idx="116">
                  <c:v>-4.7524103281600852E-2</c:v>
                </c:pt>
                <c:pt idx="117">
                  <c:v>-6.7736178154757104E-2</c:v>
                </c:pt>
                <c:pt idx="118">
                  <c:v>-7.0257377769048085E-2</c:v>
                </c:pt>
                <c:pt idx="119">
                  <c:v>-8.1241548278333089E-2</c:v>
                </c:pt>
                <c:pt idx="120">
                  <c:v>-9.1457920451829752E-2</c:v>
                </c:pt>
                <c:pt idx="121">
                  <c:v>-9.0137263520324779E-2</c:v>
                </c:pt>
                <c:pt idx="122">
                  <c:v>-0.13112573132995015</c:v>
                </c:pt>
                <c:pt idx="123">
                  <c:v>-0.16057717003457392</c:v>
                </c:pt>
                <c:pt idx="124">
                  <c:v>-0.19618388732648187</c:v>
                </c:pt>
                <c:pt idx="125">
                  <c:v>-0.21025357551337945</c:v>
                </c:pt>
                <c:pt idx="126">
                  <c:v>-0.21432469613372826</c:v>
                </c:pt>
                <c:pt idx="127">
                  <c:v>-0.24685878764907104</c:v>
                </c:pt>
                <c:pt idx="128">
                  <c:v>-0.23939431159785626</c:v>
                </c:pt>
                <c:pt idx="129">
                  <c:v>-0.23885434490317831</c:v>
                </c:pt>
                <c:pt idx="130">
                  <c:v>-0.23216196448809659</c:v>
                </c:pt>
                <c:pt idx="131">
                  <c:v>-0.22316332419876941</c:v>
                </c:pt>
                <c:pt idx="132">
                  <c:v>-0.21493534711211978</c:v>
                </c:pt>
                <c:pt idx="133">
                  <c:v>-0.2097857255358444</c:v>
                </c:pt>
                <c:pt idx="134">
                  <c:v>-0.19925292100840045</c:v>
                </c:pt>
                <c:pt idx="135">
                  <c:v>-0.16026001045287788</c:v>
                </c:pt>
                <c:pt idx="136">
                  <c:v>-0.13742237848464389</c:v>
                </c:pt>
                <c:pt idx="137">
                  <c:v>-8.4586178949856747E-2</c:v>
                </c:pt>
                <c:pt idx="138">
                  <c:v>-5.5597565694683389E-2</c:v>
                </c:pt>
                <c:pt idx="139">
                  <c:v>-4.276423102679857E-2</c:v>
                </c:pt>
                <c:pt idx="140">
                  <c:v>-4.6086174946206718E-2</c:v>
                </c:pt>
                <c:pt idx="141">
                  <c:v>-5.4024935914446279E-2</c:v>
                </c:pt>
                <c:pt idx="142">
                  <c:v>-5.5042052393060099E-2</c:v>
                </c:pt>
                <c:pt idx="143">
                  <c:v>-6.4522139766663544E-2</c:v>
                </c:pt>
                <c:pt idx="144">
                  <c:v>-7.3234428804491741E-2</c:v>
                </c:pt>
                <c:pt idx="145">
                  <c:v>-9.271738104499315E-2</c:v>
                </c:pt>
                <c:pt idx="146">
                  <c:v>-9.5278688795877559E-2</c:v>
                </c:pt>
                <c:pt idx="147">
                  <c:v>-0.13168758282635823</c:v>
                </c:pt>
                <c:pt idx="148">
                  <c:v>-0.16655944775182416</c:v>
                </c:pt>
                <c:pt idx="149">
                  <c:v>-0.18220197587996767</c:v>
                </c:pt>
                <c:pt idx="150">
                  <c:v>-0.22553824413387874</c:v>
                </c:pt>
                <c:pt idx="151">
                  <c:v>-0.23656825251354002</c:v>
                </c:pt>
                <c:pt idx="152">
                  <c:v>-0.24529200101896448</c:v>
                </c:pt>
                <c:pt idx="153">
                  <c:v>-0.25709410503475444</c:v>
                </c:pt>
                <c:pt idx="154">
                  <c:v>-0.26966687225323505</c:v>
                </c:pt>
                <c:pt idx="155">
                  <c:v>-0.27993337959746151</c:v>
                </c:pt>
                <c:pt idx="156">
                  <c:v>-0.28789362706745109</c:v>
                </c:pt>
                <c:pt idx="157">
                  <c:v>-0.29739376850934468</c:v>
                </c:pt>
                <c:pt idx="158">
                  <c:v>-0.28458765007700587</c:v>
                </c:pt>
                <c:pt idx="159">
                  <c:v>-0.29716757946272049</c:v>
                </c:pt>
                <c:pt idx="160">
                  <c:v>-0.31590278743574124</c:v>
                </c:pt>
                <c:pt idx="161">
                  <c:v>-0.3461778893806659</c:v>
                </c:pt>
                <c:pt idx="162">
                  <c:v>-0.33030057760519999</c:v>
                </c:pt>
                <c:pt idx="163">
                  <c:v>-0.31827085210933032</c:v>
                </c:pt>
                <c:pt idx="164">
                  <c:v>-0.31547332827768532</c:v>
                </c:pt>
                <c:pt idx="165">
                  <c:v>-0.31498492918717513</c:v>
                </c:pt>
                <c:pt idx="166">
                  <c:v>-0.30911334714550953</c:v>
                </c:pt>
                <c:pt idx="167">
                  <c:v>-0.30632012061420499</c:v>
                </c:pt>
                <c:pt idx="168">
                  <c:v>-0.31506678805482191</c:v>
                </c:pt>
                <c:pt idx="169">
                  <c:v>-0.30843027254426592</c:v>
                </c:pt>
                <c:pt idx="170">
                  <c:v>-0.31179518946716989</c:v>
                </c:pt>
                <c:pt idx="171">
                  <c:v>-0.31439230805428103</c:v>
                </c:pt>
                <c:pt idx="172">
                  <c:v>-0.2923754744594631</c:v>
                </c:pt>
                <c:pt idx="173">
                  <c:v>-0.21805238099039095</c:v>
                </c:pt>
                <c:pt idx="174">
                  <c:v>-0.15449995072400954</c:v>
                </c:pt>
                <c:pt idx="175">
                  <c:v>-0.14171818366030561</c:v>
                </c:pt>
                <c:pt idx="176">
                  <c:v>-0.12739938749159574</c:v>
                </c:pt>
                <c:pt idx="177">
                  <c:v>-0.10462048529478546</c:v>
                </c:pt>
                <c:pt idx="178">
                  <c:v>-9.4919938608358137E-2</c:v>
                </c:pt>
                <c:pt idx="179">
                  <c:v>-8.983620897075352E-2</c:v>
                </c:pt>
                <c:pt idx="180">
                  <c:v>-9.090775792045494E-2</c:v>
                </c:pt>
                <c:pt idx="181">
                  <c:v>-7.7365354688209806E-2</c:v>
                </c:pt>
                <c:pt idx="182">
                  <c:v>-8.3055153120185063E-2</c:v>
                </c:pt>
                <c:pt idx="183">
                  <c:v>-7.2592537831765364E-2</c:v>
                </c:pt>
                <c:pt idx="184">
                  <c:v>-9.0592893438344035E-2</c:v>
                </c:pt>
                <c:pt idx="185">
                  <c:v>-0.1309023737860574</c:v>
                </c:pt>
                <c:pt idx="186">
                  <c:v>-0.16352097887491868</c:v>
                </c:pt>
                <c:pt idx="187">
                  <c:v>-0.19614101639722234</c:v>
                </c:pt>
                <c:pt idx="188">
                  <c:v>-0.22645479404528052</c:v>
                </c:pt>
                <c:pt idx="189">
                  <c:v>-0.248308465665247</c:v>
                </c:pt>
                <c:pt idx="190">
                  <c:v>-0.27093280048789548</c:v>
                </c:pt>
                <c:pt idx="191">
                  <c:v>-0.28355856774399069</c:v>
                </c:pt>
                <c:pt idx="192">
                  <c:v>-0.29926269051047327</c:v>
                </c:pt>
                <c:pt idx="193">
                  <c:v>-0.31189132263347086</c:v>
                </c:pt>
                <c:pt idx="194">
                  <c:v>-0.32298292565145803</c:v>
                </c:pt>
                <c:pt idx="195">
                  <c:v>-0.33715288417982386</c:v>
                </c:pt>
                <c:pt idx="196">
                  <c:v>-0.32209350591085861</c:v>
                </c:pt>
                <c:pt idx="197">
                  <c:v>-0.29626632930611357</c:v>
                </c:pt>
                <c:pt idx="198">
                  <c:v>-0.26197904667327698</c:v>
                </c:pt>
                <c:pt idx="199">
                  <c:v>-0.26153935032004544</c:v>
                </c:pt>
                <c:pt idx="200">
                  <c:v>-0.25725493255411114</c:v>
                </c:pt>
                <c:pt idx="201">
                  <c:v>-0.24989502414471371</c:v>
                </c:pt>
                <c:pt idx="202">
                  <c:v>-0.24176731739952789</c:v>
                </c:pt>
                <c:pt idx="203">
                  <c:v>-0.24364104308779766</c:v>
                </c:pt>
                <c:pt idx="204">
                  <c:v>-0.24243927813258676</c:v>
                </c:pt>
                <c:pt idx="205">
                  <c:v>-0.24508509945697649</c:v>
                </c:pt>
                <c:pt idx="206">
                  <c:v>-0.25157850706097129</c:v>
                </c:pt>
                <c:pt idx="207">
                  <c:v>-0.25422719325226772</c:v>
                </c:pt>
                <c:pt idx="208">
                  <c:v>-0.23072346572316052</c:v>
                </c:pt>
                <c:pt idx="209">
                  <c:v>-0.25414424755059006</c:v>
                </c:pt>
                <c:pt idx="210">
                  <c:v>-0.28602800027299619</c:v>
                </c:pt>
                <c:pt idx="211">
                  <c:v>-0.29406703158270836</c:v>
                </c:pt>
                <c:pt idx="212">
                  <c:v>-0.31903057224893983</c:v>
                </c:pt>
                <c:pt idx="213">
                  <c:v>-0.33399554534862247</c:v>
                </c:pt>
                <c:pt idx="214">
                  <c:v>-0.34896195088174758</c:v>
                </c:pt>
                <c:pt idx="215">
                  <c:v>-0.36162209654064031</c:v>
                </c:pt>
                <c:pt idx="216">
                  <c:v>-0.36197598232527878</c:v>
                </c:pt>
                <c:pt idx="217">
                  <c:v>-0.396177454389531</c:v>
                </c:pt>
                <c:pt idx="218">
                  <c:v>-0.40730343581029815</c:v>
                </c:pt>
                <c:pt idx="219">
                  <c:v>-0.40458469581837575</c:v>
                </c:pt>
                <c:pt idx="220">
                  <c:v>-0.40109815749066074</c:v>
                </c:pt>
                <c:pt idx="221">
                  <c:v>-0.39761305159640548</c:v>
                </c:pt>
                <c:pt idx="222">
                  <c:v>-0.36951399352020381</c:v>
                </c:pt>
                <c:pt idx="223">
                  <c:v>-0.32757021403130815</c:v>
                </c:pt>
                <c:pt idx="224">
                  <c:v>-0.31255094389893173</c:v>
                </c:pt>
                <c:pt idx="225">
                  <c:v>-0.27676387543078029</c:v>
                </c:pt>
                <c:pt idx="226">
                  <c:v>-0.25636285478068654</c:v>
                </c:pt>
                <c:pt idx="227">
                  <c:v>-0.2359632665640484</c:v>
                </c:pt>
                <c:pt idx="228">
                  <c:v>-0.21094972616546803</c:v>
                </c:pt>
                <c:pt idx="229">
                  <c:v>-0.20439915666188602</c:v>
                </c:pt>
                <c:pt idx="230">
                  <c:v>-0.14554232728404976</c:v>
                </c:pt>
                <c:pt idx="231">
                  <c:v>-0.12130231495505803</c:v>
                </c:pt>
                <c:pt idx="232">
                  <c:v>-9.0909888905658223E-2</c:v>
                </c:pt>
                <c:pt idx="233">
                  <c:v>-7.6672741443564438E-2</c:v>
                </c:pt>
                <c:pt idx="234">
                  <c:v>-7.0129334107216432E-2</c:v>
                </c:pt>
                <c:pt idx="235">
                  <c:v>-8.5895051512020634E-2</c:v>
                </c:pt>
                <c:pt idx="236">
                  <c:v>-0.1108929705810365</c:v>
                </c:pt>
                <c:pt idx="237">
                  <c:v>-0.14050770669889254</c:v>
                </c:pt>
                <c:pt idx="238">
                  <c:v>-0.16397002909634484</c:v>
                </c:pt>
                <c:pt idx="239">
                  <c:v>-0.18204916854264164</c:v>
                </c:pt>
                <c:pt idx="240">
                  <c:v>-0.18551435580699194</c:v>
                </c:pt>
                <c:pt idx="241">
                  <c:v>-0.1966732831971098</c:v>
                </c:pt>
                <c:pt idx="242">
                  <c:v>-0.18398748917451627</c:v>
                </c:pt>
                <c:pt idx="243">
                  <c:v>-0.2043800506623013</c:v>
                </c:pt>
                <c:pt idx="244">
                  <c:v>-0.21092789073737059</c:v>
                </c:pt>
                <c:pt idx="245">
                  <c:v>-0.25132331709204486</c:v>
                </c:pt>
                <c:pt idx="246">
                  <c:v>-0.24172017588017033</c:v>
                </c:pt>
                <c:pt idx="247">
                  <c:v>-0.27211846710175569</c:v>
                </c:pt>
                <c:pt idx="248">
                  <c:v>-0.27713357537216377</c:v>
                </c:pt>
                <c:pt idx="249">
                  <c:v>-0.26753473146064272</c:v>
                </c:pt>
                <c:pt idx="250">
                  <c:v>-0.25409116613641031</c:v>
                </c:pt>
                <c:pt idx="251">
                  <c:v>-0.24680287939947518</c:v>
                </c:pt>
                <c:pt idx="252">
                  <c:v>-0.22259294817290995</c:v>
                </c:pt>
                <c:pt idx="253">
                  <c:v>-0.20530752630287277</c:v>
                </c:pt>
                <c:pt idx="254">
                  <c:v>-0.18802353686628243</c:v>
                </c:pt>
                <c:pt idx="255">
                  <c:v>-0.15920251832469048</c:v>
                </c:pt>
                <c:pt idx="256">
                  <c:v>-0.14576754760115626</c:v>
                </c:pt>
                <c:pt idx="257">
                  <c:v>-0.11156477854184248</c:v>
                </c:pt>
                <c:pt idx="258">
                  <c:v>-8.0440364992907354E-2</c:v>
                </c:pt>
                <c:pt idx="259">
                  <c:v>-8.3932768492799237E-2</c:v>
                </c:pt>
                <c:pt idx="260">
                  <c:v>-5.2041989041522539E-2</c:v>
                </c:pt>
                <c:pt idx="261">
                  <c:v>-4.015264202369262E-2</c:v>
                </c:pt>
                <c:pt idx="262">
                  <c:v>-3.6726265900852359E-2</c:v>
                </c:pt>
                <c:pt idx="263">
                  <c:v>-3.4839783749924802E-2</c:v>
                </c:pt>
                <c:pt idx="264">
                  <c:v>-3.1416272493991246E-2</c:v>
                </c:pt>
                <c:pt idx="265">
                  <c:v>-3.7994193671500115E-2</c:v>
                </c:pt>
                <c:pt idx="266">
                  <c:v>-4.1496624205545826E-2</c:v>
                </c:pt>
                <c:pt idx="267">
                  <c:v>-5.4231256403798819E-2</c:v>
                </c:pt>
                <c:pt idx="268">
                  <c:v>-3.6967321035502973E-2</c:v>
                </c:pt>
                <c:pt idx="269">
                  <c:v>-5.8586642545044648E-3</c:v>
                </c:pt>
                <c:pt idx="270">
                  <c:v>1.2940867785346217E-2</c:v>
                </c:pt>
                <c:pt idx="271">
                  <c:v>3.6354352007143431E-2</c:v>
                </c:pt>
                <c:pt idx="272">
                  <c:v>3.745871148778844E-2</c:v>
                </c:pt>
                <c:pt idx="273">
                  <c:v>3.7792407765760254E-2</c:v>
                </c:pt>
                <c:pt idx="274">
                  <c:v>2.8893902379502897E-2</c:v>
                </c:pt>
                <c:pt idx="275">
                  <c:v>2.9224733790572374E-2</c:v>
                </c:pt>
                <c:pt idx="276">
                  <c:v>3.1861825075878619E-2</c:v>
                </c:pt>
                <c:pt idx="277">
                  <c:v>4.0651330081588576E-2</c:v>
                </c:pt>
                <c:pt idx="278">
                  <c:v>5.713171034615068E-2</c:v>
                </c:pt>
                <c:pt idx="279">
                  <c:v>8.2072196638813238E-2</c:v>
                </c:pt>
                <c:pt idx="280">
                  <c:v>6.3165096651861957E-2</c:v>
                </c:pt>
                <c:pt idx="281">
                  <c:v>1.3487333462241912E-2</c:v>
                </c:pt>
                <c:pt idx="282">
                  <c:v>-3.1576477545453452E-2</c:v>
                </c:pt>
                <c:pt idx="283">
                  <c:v>-7.1257105601975845E-2</c:v>
                </c:pt>
                <c:pt idx="284">
                  <c:v>-9.5554550707342784E-2</c:v>
                </c:pt>
                <c:pt idx="285">
                  <c:v>-0.10985342824614777</c:v>
                </c:pt>
                <c:pt idx="286">
                  <c:v>-0.12953835360302807</c:v>
                </c:pt>
                <c:pt idx="287">
                  <c:v>-0.14307086523950463</c:v>
                </c:pt>
                <c:pt idx="288">
                  <c:v>-0.15198942469404772</c:v>
                </c:pt>
                <c:pt idx="289">
                  <c:v>-0.16398633965895634</c:v>
                </c:pt>
                <c:pt idx="290">
                  <c:v>-0.19136930244194025</c:v>
                </c:pt>
                <c:pt idx="291">
                  <c:v>-0.19029215919682813</c:v>
                </c:pt>
                <c:pt idx="292">
                  <c:v>-0.19075490992363744</c:v>
                </c:pt>
                <c:pt idx="293">
                  <c:v>-0.1550652469300387</c:v>
                </c:pt>
                <c:pt idx="294">
                  <c:v>-0.13630009329297677</c:v>
                </c:pt>
                <c:pt idx="295">
                  <c:v>-0.1367671413201221</c:v>
                </c:pt>
                <c:pt idx="296">
                  <c:v>-0.14723562178072738</c:v>
                </c:pt>
                <c:pt idx="297">
                  <c:v>-0.14693630390553991</c:v>
                </c:pt>
                <c:pt idx="298">
                  <c:v>-0.13356149538688933</c:v>
                </c:pt>
                <c:pt idx="299">
                  <c:v>-0.11864965776321523</c:v>
                </c:pt>
                <c:pt idx="300">
                  <c:v>-9.5277714111462561E-2</c:v>
                </c:pt>
                <c:pt idx="301">
                  <c:v>-9.1907202893152365E-2</c:v>
                </c:pt>
                <c:pt idx="302">
                  <c:v>-5.5461201031378971E-2</c:v>
                </c:pt>
                <c:pt idx="303">
                  <c:v>-3.9785862372274411E-2</c:v>
                </c:pt>
                <c:pt idx="304">
                  <c:v>-4.488118691586053E-2</c:v>
                </c:pt>
                <c:pt idx="305">
                  <c:v>-8.6901020815961641E-2</c:v>
                </c:pt>
                <c:pt idx="306">
                  <c:v>-0.1004607486879842</c:v>
                </c:pt>
                <c:pt idx="307">
                  <c:v>-0.1394065243780602</c:v>
                </c:pt>
                <c:pt idx="308">
                  <c:v>-0.12835373250158735</c:v>
                </c:pt>
                <c:pt idx="309">
                  <c:v>-0.12653314228933493</c:v>
                </c:pt>
                <c:pt idx="310">
                  <c:v>-0.13009859989515776</c:v>
                </c:pt>
                <c:pt idx="311">
                  <c:v>-0.14212702839595714</c:v>
                </c:pt>
                <c:pt idx="312">
                  <c:v>-0.1656953508686736</c:v>
                </c:pt>
                <c:pt idx="313">
                  <c:v>-0.18003433654406326</c:v>
                </c:pt>
                <c:pt idx="314">
                  <c:v>-0.19822090849905794</c:v>
                </c:pt>
                <c:pt idx="315">
                  <c:v>-0.26948583596441805</c:v>
                </c:pt>
                <c:pt idx="316">
                  <c:v>-0.27382911894015255</c:v>
                </c:pt>
                <c:pt idx="317">
                  <c:v>-0.32355844973395348</c:v>
                </c:pt>
                <c:pt idx="318">
                  <c:v>-0.32636613603813741</c:v>
                </c:pt>
                <c:pt idx="319">
                  <c:v>-0.34455987016037926</c:v>
                </c:pt>
                <c:pt idx="320">
                  <c:v>-0.33352426748529856</c:v>
                </c:pt>
                <c:pt idx="321">
                  <c:v>-0.35249009724367786</c:v>
                </c:pt>
                <c:pt idx="322">
                  <c:v>-0.36684197482011055</c:v>
                </c:pt>
                <c:pt idx="323">
                  <c:v>-0.37581066944537905</c:v>
                </c:pt>
                <c:pt idx="324">
                  <c:v>-0.38016541188870967</c:v>
                </c:pt>
                <c:pt idx="325">
                  <c:v>-0.37682927907318392</c:v>
                </c:pt>
                <c:pt idx="326">
                  <c:v>-0.38195611715264766</c:v>
                </c:pt>
                <c:pt idx="327">
                  <c:v>-0.363238233819413</c:v>
                </c:pt>
                <c:pt idx="328">
                  <c:v>-0.30452178291962528</c:v>
                </c:pt>
                <c:pt idx="329">
                  <c:v>-0.28734522599175466</c:v>
                </c:pt>
                <c:pt idx="330">
                  <c:v>-0.24555471688193747</c:v>
                </c:pt>
                <c:pt idx="331">
                  <c:v>-0.23530410174403291</c:v>
                </c:pt>
                <c:pt idx="332">
                  <c:v>-0.21890107288572905</c:v>
                </c:pt>
                <c:pt idx="333">
                  <c:v>-0.21634563030703899</c:v>
                </c:pt>
                <c:pt idx="334">
                  <c:v>-0.21917623554640228</c:v>
                </c:pt>
                <c:pt idx="335">
                  <c:v>-0.21123904244999478</c:v>
                </c:pt>
                <c:pt idx="336">
                  <c:v>-0.21253405101779893</c:v>
                </c:pt>
                <c:pt idx="337">
                  <c:v>-0.20844587663444758</c:v>
                </c:pt>
                <c:pt idx="338">
                  <c:v>-0.20820528853068815</c:v>
                </c:pt>
                <c:pt idx="339">
                  <c:v>-0.20719690209115349</c:v>
                </c:pt>
                <c:pt idx="340">
                  <c:v>-0.201574563469681</c:v>
                </c:pt>
                <c:pt idx="341">
                  <c:v>-0.1921075034355102</c:v>
                </c:pt>
                <c:pt idx="342">
                  <c:v>-0.21648802968093131</c:v>
                </c:pt>
                <c:pt idx="343">
                  <c:v>-0.23240844989827394</c:v>
                </c:pt>
                <c:pt idx="344">
                  <c:v>-0.22756107177982374</c:v>
                </c:pt>
                <c:pt idx="345">
                  <c:v>-0.23040743378714562</c:v>
                </c:pt>
                <c:pt idx="346">
                  <c:v>-0.22325522822790547</c:v>
                </c:pt>
                <c:pt idx="347">
                  <c:v>-0.20225830125597144</c:v>
                </c:pt>
                <c:pt idx="348">
                  <c:v>-0.17664742210209081</c:v>
                </c:pt>
                <c:pt idx="349">
                  <c:v>-0.15949951384320421</c:v>
                </c:pt>
                <c:pt idx="350">
                  <c:v>-0.16004534571006776</c:v>
                </c:pt>
                <c:pt idx="351">
                  <c:v>-0.12520799462577578</c:v>
                </c:pt>
                <c:pt idx="352">
                  <c:v>-8.5756691359537257E-2</c:v>
                </c:pt>
                <c:pt idx="353">
                  <c:v>-7.09222051421389E-2</c:v>
                </c:pt>
                <c:pt idx="354">
                  <c:v>-7.4550689819721433E-2</c:v>
                </c:pt>
                <c:pt idx="355">
                  <c:v>-4.2795991546152844E-2</c:v>
                </c:pt>
                <c:pt idx="356">
                  <c:v>-1.6427341090637725E-2</c:v>
                </c:pt>
                <c:pt idx="357">
                  <c:v>-4.6755076839671197E-3</c:v>
                </c:pt>
                <c:pt idx="358">
                  <c:v>1.322873944311158E-2</c:v>
                </c:pt>
                <c:pt idx="359">
                  <c:v>1.2670015675191907E-2</c:v>
                </c:pt>
                <c:pt idx="360">
                  <c:v>1.0571397935372642E-2</c:v>
                </c:pt>
                <c:pt idx="361">
                  <c:v>-3.0671137763680764E-3</c:v>
                </c:pt>
                <c:pt idx="362">
                  <c:v>-1.7476288690777615E-2</c:v>
                </c:pt>
                <c:pt idx="363">
                  <c:v>5.8054116536606212E-3</c:v>
                </c:pt>
                <c:pt idx="364">
                  <c:v>-2.8606628127651253E-2</c:v>
                </c:pt>
                <c:pt idx="365">
                  <c:v>-4.5327792650106606E-2</c:v>
                </c:pt>
                <c:pt idx="366">
                  <c:v>-4.7435004990624148E-2</c:v>
                </c:pt>
                <c:pt idx="367">
                  <c:v>-6.0312880533832366E-2</c:v>
                </c:pt>
                <c:pt idx="368">
                  <c:v>-7.7807573125863255E-2</c:v>
                </c:pt>
                <c:pt idx="369">
                  <c:v>-9.3765236612888145E-2</c:v>
                </c:pt>
                <c:pt idx="370">
                  <c:v>-0.10126279407181701</c:v>
                </c:pt>
                <c:pt idx="371">
                  <c:v>-0.11568486088726959</c:v>
                </c:pt>
                <c:pt idx="372">
                  <c:v>-0.11933912936694258</c:v>
                </c:pt>
                <c:pt idx="373">
                  <c:v>-0.12145636874161393</c:v>
                </c:pt>
                <c:pt idx="374">
                  <c:v>-0.13126734824203104</c:v>
                </c:pt>
                <c:pt idx="375">
                  <c:v>-0.11107976017590808</c:v>
                </c:pt>
                <c:pt idx="376">
                  <c:v>-0.10858591223553521</c:v>
                </c:pt>
                <c:pt idx="377">
                  <c:v>-7.4555035190147612E-2</c:v>
                </c:pt>
                <c:pt idx="378">
                  <c:v>-1.6679436732061684E-2</c:v>
                </c:pt>
                <c:pt idx="379">
                  <c:v>1.1947292925774079E-3</c:v>
                </c:pt>
                <c:pt idx="380">
                  <c:v>1.3682847499154348E-2</c:v>
                </c:pt>
                <c:pt idx="381">
                  <c:v>3.155414865688673E-2</c:v>
                </c:pt>
                <c:pt idx="382">
                  <c:v>3.6347094304253626E-2</c:v>
                </c:pt>
                <c:pt idx="383">
                  <c:v>4.1138607518173727E-2</c:v>
                </c:pt>
                <c:pt idx="384">
                  <c:v>5.2851765221710832E-2</c:v>
                </c:pt>
                <c:pt idx="385">
                  <c:v>7.0717336645651663E-2</c:v>
                </c:pt>
                <c:pt idx="386">
                  <c:v>8.5504552559222624E-2</c:v>
                </c:pt>
                <c:pt idx="387">
                  <c:v>0.10413648988550062</c:v>
                </c:pt>
                <c:pt idx="388">
                  <c:v>0.12276699477832743</c:v>
                </c:pt>
                <c:pt idx="389">
                  <c:v>0.12908837493001518</c:v>
                </c:pt>
                <c:pt idx="390">
                  <c:v>0.12156216880208477</c:v>
                </c:pt>
                <c:pt idx="391">
                  <c:v>7.4034530240716365E-2</c:v>
                </c:pt>
                <c:pt idx="392">
                  <c:v>4.4197766938200052E-2</c:v>
                </c:pt>
                <c:pt idx="393">
                  <c:v>4.0513417356087475E-2</c:v>
                </c:pt>
                <c:pt idx="394">
                  <c:v>3.5289173802066566E-2</c:v>
                </c:pt>
                <c:pt idx="395">
                  <c:v>3.6217343968440639E-2</c:v>
                </c:pt>
                <c:pt idx="396">
                  <c:v>3.175946631674377E-2</c:v>
                </c:pt>
                <c:pt idx="397">
                  <c:v>2.1146310077758343E-2</c:v>
                </c:pt>
                <c:pt idx="398">
                  <c:v>8.2240290976250616E-3</c:v>
                </c:pt>
                <c:pt idx="399">
                  <c:v>-1.2391992008262714E-2</c:v>
                </c:pt>
                <c:pt idx="400">
                  <c:v>3.1444006062357433E-3</c:v>
                </c:pt>
                <c:pt idx="401">
                  <c:v>-5.166793058857682E-3</c:v>
                </c:pt>
                <c:pt idx="402">
                  <c:v>-8.0948037727912679E-3</c:v>
                </c:pt>
                <c:pt idx="403">
                  <c:v>-3.2562708458628825E-2</c:v>
                </c:pt>
                <c:pt idx="404">
                  <c:v>-6.3185891731772456E-2</c:v>
                </c:pt>
                <c:pt idx="405">
                  <c:v>-8.6887430515277211E-2</c:v>
                </c:pt>
                <c:pt idx="406">
                  <c:v>-0.13212886327069903</c:v>
                </c:pt>
                <c:pt idx="407">
                  <c:v>-0.17198711307494791</c:v>
                </c:pt>
                <c:pt idx="408">
                  <c:v>-0.21415448762034903</c:v>
                </c:pt>
                <c:pt idx="409">
                  <c:v>-0.25632329459919251</c:v>
                </c:pt>
                <c:pt idx="410">
                  <c:v>-0.28772430324226084</c:v>
                </c:pt>
                <c:pt idx="411">
                  <c:v>-0.29681905201107922</c:v>
                </c:pt>
                <c:pt idx="412">
                  <c:v>-0.28514600244412242</c:v>
                </c:pt>
                <c:pt idx="413">
                  <c:v>-0.2927051545413773</c:v>
                </c:pt>
                <c:pt idx="414">
                  <c:v>-0.30334266214901512</c:v>
                </c:pt>
                <c:pt idx="415">
                  <c:v>-0.32936621757471063</c:v>
                </c:pt>
                <c:pt idx="416">
                  <c:v>-0.3184681285107806</c:v>
                </c:pt>
                <c:pt idx="417">
                  <c:v>-0.31680224111106658</c:v>
                </c:pt>
                <c:pt idx="418">
                  <c:v>-0.31206086306788933</c:v>
                </c:pt>
                <c:pt idx="419">
                  <c:v>-0.30347476361199632</c:v>
                </c:pt>
                <c:pt idx="420">
                  <c:v>-0.30412086582033243</c:v>
                </c:pt>
                <c:pt idx="421">
                  <c:v>-0.28169147738518352</c:v>
                </c:pt>
                <c:pt idx="422">
                  <c:v>-0.28618659830657145</c:v>
                </c:pt>
                <c:pt idx="423">
                  <c:v>-0.26376007473832047</c:v>
                </c:pt>
                <c:pt idx="424">
                  <c:v>-0.25671959898814484</c:v>
                </c:pt>
                <c:pt idx="425">
                  <c:v>-0.29044978644063801</c:v>
                </c:pt>
                <c:pt idx="426">
                  <c:v>-0.29418140632659112</c:v>
                </c:pt>
                <c:pt idx="427">
                  <c:v>-0.28791445864598225</c:v>
                </c:pt>
                <c:pt idx="428">
                  <c:v>-0.27703355878343999</c:v>
                </c:pt>
                <c:pt idx="429">
                  <c:v>-0.27153870673896419</c:v>
                </c:pt>
                <c:pt idx="430">
                  <c:v>-0.26296836405102098</c:v>
                </c:pt>
                <c:pt idx="431">
                  <c:v>-0.24824560764266951</c:v>
                </c:pt>
                <c:pt idx="432">
                  <c:v>-0.22660120674470113</c:v>
                </c:pt>
                <c:pt idx="433">
                  <c:v>-0.18111208443401697</c:v>
                </c:pt>
                <c:pt idx="434">
                  <c:v>-0.15408593301832685</c:v>
                </c:pt>
                <c:pt idx="435">
                  <c:v>-0.11090736788223728</c:v>
                </c:pt>
                <c:pt idx="436">
                  <c:v>-7.1576389025752779E-2</c:v>
                </c:pt>
                <c:pt idx="437">
                  <c:v>-7.6314579873304304E-3</c:v>
                </c:pt>
                <c:pt idx="438">
                  <c:v>4.015819446378583E-2</c:v>
                </c:pt>
                <c:pt idx="439">
                  <c:v>5.6407952942998128E-2</c:v>
                </c:pt>
                <c:pt idx="440">
                  <c:v>4.9579355911836182E-2</c:v>
                </c:pt>
                <c:pt idx="441">
                  <c:v>5.7364711062607689E-2</c:v>
                </c:pt>
                <c:pt idx="442">
                  <c:v>5.2840941472244447E-2</c:v>
                </c:pt>
                <c:pt idx="443">
                  <c:v>6.6777277909968513E-2</c:v>
                </c:pt>
                <c:pt idx="444">
                  <c:v>7.378910499116445E-2</c:v>
                </c:pt>
                <c:pt idx="445">
                  <c:v>9.3107191946601553E-2</c:v>
                </c:pt>
                <c:pt idx="446">
                  <c:v>9.396230800704905E-2</c:v>
                </c:pt>
                <c:pt idx="447">
                  <c:v>7.4815991634045342E-2</c:v>
                </c:pt>
                <c:pt idx="448">
                  <c:v>6.5668242827599213E-2</c:v>
                </c:pt>
                <c:pt idx="449">
                  <c:v>4.9595984664616261E-2</c:v>
                </c:pt>
                <c:pt idx="450">
                  <c:v>-1.801616747026628E-2</c:v>
                </c:pt>
                <c:pt idx="451">
                  <c:v>-5.1783598192446156E-2</c:v>
                </c:pt>
                <c:pt idx="452">
                  <c:v>-8.0937076732688212E-2</c:v>
                </c:pt>
                <c:pt idx="453">
                  <c:v>-9.4707372321774813E-2</c:v>
                </c:pt>
                <c:pt idx="454">
                  <c:v>-0.11232525419045765</c:v>
                </c:pt>
                <c:pt idx="455">
                  <c:v>-0.12763687618490813</c:v>
                </c:pt>
                <c:pt idx="456">
                  <c:v>-0.16833454599741207</c:v>
                </c:pt>
                <c:pt idx="457">
                  <c:v>-0.19980287901260668</c:v>
                </c:pt>
                <c:pt idx="458">
                  <c:v>-0.22050341369200852</c:v>
                </c:pt>
                <c:pt idx="459">
                  <c:v>-0.23889768849717363</c:v>
                </c:pt>
                <c:pt idx="460">
                  <c:v>-0.23267801112039654</c:v>
                </c:pt>
                <c:pt idx="461">
                  <c:v>-0.20876745848477168</c:v>
                </c:pt>
                <c:pt idx="462">
                  <c:v>-0.19639679982105077</c:v>
                </c:pt>
                <c:pt idx="463">
                  <c:v>-0.18556603512925132</c:v>
                </c:pt>
                <c:pt idx="464">
                  <c:v>-0.16781362594781296</c:v>
                </c:pt>
                <c:pt idx="465">
                  <c:v>-0.15929341843059946</c:v>
                </c:pt>
                <c:pt idx="466">
                  <c:v>-0.14846695103913607</c:v>
                </c:pt>
                <c:pt idx="467">
                  <c:v>-0.13533422377344026</c:v>
                </c:pt>
                <c:pt idx="468">
                  <c:v>-0.11143369817194736</c:v>
                </c:pt>
                <c:pt idx="469">
                  <c:v>-6.753460500391438E-2</c:v>
                </c:pt>
                <c:pt idx="470">
                  <c:v>-2.6713867346246888E-2</c:v>
                </c:pt>
                <c:pt idx="471">
                  <c:v>-1.5894562122039317E-2</c:v>
                </c:pt>
                <c:pt idx="472">
                  <c:v>2.6156183610335226E-3</c:v>
                </c:pt>
                <c:pt idx="473">
                  <c:v>5.266282794911236E-2</c:v>
                </c:pt>
                <c:pt idx="474">
                  <c:v>5.9631682026825686E-2</c:v>
                </c:pt>
                <c:pt idx="475">
                  <c:v>6.8137565209545017E-2</c:v>
                </c:pt>
                <c:pt idx="476">
                  <c:v>7.9718939035749364E-2</c:v>
                </c:pt>
                <c:pt idx="477">
                  <c:v>0.1020681111977246</c:v>
                </c:pt>
                <c:pt idx="478">
                  <c:v>0.12056969708010351</c:v>
                </c:pt>
                <c:pt idx="479">
                  <c:v>0.14368523514441151</c:v>
                </c:pt>
                <c:pt idx="480">
                  <c:v>0.15141472539066173</c:v>
                </c:pt>
                <c:pt idx="481">
                  <c:v>0.15068124474190919</c:v>
                </c:pt>
                <c:pt idx="482">
                  <c:v>0.13917710089048782</c:v>
                </c:pt>
                <c:pt idx="483">
                  <c:v>0.14920998614407244</c:v>
                </c:pt>
                <c:pt idx="484">
                  <c:v>0.15385682357959923</c:v>
                </c:pt>
                <c:pt idx="485">
                  <c:v>0.18157915165859356</c:v>
                </c:pt>
                <c:pt idx="486">
                  <c:v>0.12237697038106857</c:v>
                </c:pt>
                <c:pt idx="487">
                  <c:v>0.10701951051624187</c:v>
                </c:pt>
                <c:pt idx="488">
                  <c:v>6.6276002833357356E-2</c:v>
                </c:pt>
                <c:pt idx="489">
                  <c:v>4.0915678101628321E-2</c:v>
                </c:pt>
                <c:pt idx="490">
                  <c:v>1.0938536321076612E-2</c:v>
                </c:pt>
                <c:pt idx="491">
                  <c:v>-2.442465327754165E-2</c:v>
                </c:pt>
                <c:pt idx="492">
                  <c:v>-5.1327736848072618E-2</c:v>
                </c:pt>
                <c:pt idx="493">
                  <c:v>-6.9001483621289897E-2</c:v>
                </c:pt>
                <c:pt idx="494">
                  <c:v>-6.9753585904868312E-2</c:v>
                </c:pt>
                <c:pt idx="495">
                  <c:v>-5.8968659083445098E-2</c:v>
                </c:pt>
                <c:pt idx="496">
                  <c:v>-8.8954395464690694E-2</c:v>
                </c:pt>
                <c:pt idx="497">
                  <c:v>-6.7403102740925952E-2</c:v>
                </c:pt>
                <c:pt idx="498">
                  <c:v>-8.2007088604458517E-2</c:v>
                </c:pt>
                <c:pt idx="499">
                  <c:v>-3.8150968439903801E-2</c:v>
                </c:pt>
                <c:pt idx="500">
                  <c:v>-3.81424345549497E-2</c:v>
                </c:pt>
                <c:pt idx="501">
                  <c:v>-3.3519948488070918E-2</c:v>
                </c:pt>
                <c:pt idx="502">
                  <c:v>-2.9668125623865331E-2</c:v>
                </c:pt>
                <c:pt idx="503">
                  <c:v>-2.3510042885414233E-2</c:v>
                </c:pt>
                <c:pt idx="504">
                  <c:v>-2.0430315657341762E-2</c:v>
                </c:pt>
                <c:pt idx="505">
                  <c:v>-3.0428943939634787E-2</c:v>
                </c:pt>
                <c:pt idx="506">
                  <c:v>-4.7352081578455898E-2</c:v>
                </c:pt>
                <c:pt idx="507">
                  <c:v>-6.9661267035343574E-2</c:v>
                </c:pt>
                <c:pt idx="508">
                  <c:v>-7.8894961848754969E-2</c:v>
                </c:pt>
                <c:pt idx="509">
                  <c:v>-7.4283935249463681E-2</c:v>
                </c:pt>
                <c:pt idx="510">
                  <c:v>-8.582818723747411E-2</c:v>
                </c:pt>
                <c:pt idx="511">
                  <c:v>-0.10506617935123463</c:v>
                </c:pt>
                <c:pt idx="512">
                  <c:v>-0.12122868082152763</c:v>
                </c:pt>
                <c:pt idx="513">
                  <c:v>-0.12585415318680154</c:v>
                </c:pt>
                <c:pt idx="514">
                  <c:v>-0.1127887502932145</c:v>
                </c:pt>
                <c:pt idx="515">
                  <c:v>-9.4340164448463257E-2</c:v>
                </c:pt>
                <c:pt idx="516">
                  <c:v>-8.8969934114095039E-2</c:v>
                </c:pt>
                <c:pt idx="517">
                  <c:v>-7.2062674674707686E-2</c:v>
                </c:pt>
                <c:pt idx="518">
                  <c:v>-2.0541463053391277E-2</c:v>
                </c:pt>
                <c:pt idx="519">
                  <c:v>1.2516777672944264E-2</c:v>
                </c:pt>
                <c:pt idx="520">
                  <c:v>6.788127827351656E-2</c:v>
                </c:pt>
                <c:pt idx="521">
                  <c:v>0.11093665413295412</c:v>
                </c:pt>
                <c:pt idx="522">
                  <c:v>0.15937521294355153</c:v>
                </c:pt>
                <c:pt idx="523">
                  <c:v>0.13781233932070652</c:v>
                </c:pt>
                <c:pt idx="524">
                  <c:v>0.12932495634132465</c:v>
                </c:pt>
                <c:pt idx="525">
                  <c:v>0.12698998708234654</c:v>
                </c:pt>
                <c:pt idx="526">
                  <c:v>0.13696127769760519</c:v>
                </c:pt>
                <c:pt idx="527">
                  <c:v>0.12923882818711371</c:v>
                </c:pt>
                <c:pt idx="528">
                  <c:v>0.1230534077816282</c:v>
                </c:pt>
                <c:pt idx="529">
                  <c:v>0.11994347801962336</c:v>
                </c:pt>
                <c:pt idx="530">
                  <c:v>0.13221673120877403</c:v>
                </c:pt>
                <c:pt idx="531">
                  <c:v>8.7565475041409671E-2</c:v>
                </c:pt>
                <c:pt idx="532">
                  <c:v>0.10752817105597443</c:v>
                </c:pt>
                <c:pt idx="533">
                  <c:v>7.1335588483250584E-2</c:v>
                </c:pt>
                <c:pt idx="534">
                  <c:v>3.2833881169374517E-2</c:v>
                </c:pt>
                <c:pt idx="535">
                  <c:v>-7.2077201164055249E-3</c:v>
                </c:pt>
                <c:pt idx="536">
                  <c:v>7.3646307797435133E-3</c:v>
                </c:pt>
                <c:pt idx="537">
                  <c:v>8.0893953963006582E-3</c:v>
                </c:pt>
                <c:pt idx="538">
                  <c:v>6.5050352717055775E-3</c:v>
                </c:pt>
                <c:pt idx="539">
                  <c:v>2.0303858098283452E-2</c:v>
                </c:pt>
                <c:pt idx="540">
                  <c:v>3.6408940799098094E-2</c:v>
                </c:pt>
                <c:pt idx="541">
                  <c:v>6.2512591066470322E-2</c:v>
                </c:pt>
                <c:pt idx="542">
                  <c:v>7.0153270438848531E-2</c:v>
                </c:pt>
                <c:pt idx="543">
                  <c:v>8.31771327623997E-2</c:v>
                </c:pt>
                <c:pt idx="544">
                  <c:v>0.10081494726787557</c:v>
                </c:pt>
                <c:pt idx="545">
                  <c:v>9.768209857067825E-2</c:v>
                </c:pt>
                <c:pt idx="546">
                  <c:v>0.11916320205540999</c:v>
                </c:pt>
                <c:pt idx="547">
                  <c:v>0.11987364233746857</c:v>
                </c:pt>
                <c:pt idx="548">
                  <c:v>0.11135188095530232</c:v>
                </c:pt>
                <c:pt idx="549">
                  <c:v>9.129022560123215E-2</c:v>
                </c:pt>
                <c:pt idx="550">
                  <c:v>8.6611753198321803E-2</c:v>
                </c:pt>
                <c:pt idx="551">
                  <c:v>7.5008771438892147E-2</c:v>
                </c:pt>
                <c:pt idx="552">
                  <c:v>5.3404357246002523E-2</c:v>
                </c:pt>
                <c:pt idx="553">
                  <c:v>4.5644664465828724E-2</c:v>
                </c:pt>
                <c:pt idx="554">
                  <c:v>4.4806616175280672E-2</c:v>
                </c:pt>
                <c:pt idx="555">
                  <c:v>2.7044058528204525E-2</c:v>
                </c:pt>
                <c:pt idx="556">
                  <c:v>2.158776075536515E-2</c:v>
                </c:pt>
                <c:pt idx="557">
                  <c:v>2.3822338241395402E-2</c:v>
                </c:pt>
                <c:pt idx="558">
                  <c:v>2.4517021755508572E-2</c:v>
                </c:pt>
                <c:pt idx="559">
                  <c:v>2.8287195913098032E-2</c:v>
                </c:pt>
                <c:pt idx="560">
                  <c:v>3.3594399175702241E-2</c:v>
                </c:pt>
                <c:pt idx="561">
                  <c:v>5.2746323851009115E-2</c:v>
                </c:pt>
                <c:pt idx="562">
                  <c:v>7.2666046862095587E-2</c:v>
                </c:pt>
                <c:pt idx="563">
                  <c:v>8.6430491285884717E-2</c:v>
                </c:pt>
                <c:pt idx="564">
                  <c:v>0.11173196481468425</c:v>
                </c:pt>
                <c:pt idx="565">
                  <c:v>0.13703200591004133</c:v>
                </c:pt>
                <c:pt idx="566">
                  <c:v>0.16309984534117808</c:v>
                </c:pt>
                <c:pt idx="567">
                  <c:v>0.14916625233885916</c:v>
                </c:pt>
                <c:pt idx="568">
                  <c:v>0.16369276536463639</c:v>
                </c:pt>
                <c:pt idx="569">
                  <c:v>0.16360246134158213</c:v>
                </c:pt>
                <c:pt idx="570">
                  <c:v>0.16658764796199546</c:v>
                </c:pt>
                <c:pt idx="571">
                  <c:v>0.13880217137972681</c:v>
                </c:pt>
                <c:pt idx="572">
                  <c:v>0.12409218544093885</c:v>
                </c:pt>
                <c:pt idx="573">
                  <c:v>0.12476538245330632</c:v>
                </c:pt>
                <c:pt idx="574">
                  <c:v>0.11543714703223137</c:v>
                </c:pt>
                <c:pt idx="575">
                  <c:v>0.10918440225462393</c:v>
                </c:pt>
                <c:pt idx="576">
                  <c:v>0.11677637888973234</c:v>
                </c:pt>
                <c:pt idx="577">
                  <c:v>0.11898230770676982</c:v>
                </c:pt>
                <c:pt idx="578">
                  <c:v>0.11734065024420662</c:v>
                </c:pt>
                <c:pt idx="579">
                  <c:v>0.12262063727126044</c:v>
                </c:pt>
                <c:pt idx="580">
                  <c:v>0.16866842263410262</c:v>
                </c:pt>
                <c:pt idx="581">
                  <c:v>0.18548400633272</c:v>
                </c:pt>
                <c:pt idx="582">
                  <c:v>0.18460584990558729</c:v>
                </c:pt>
                <c:pt idx="583">
                  <c:v>0.20449549181422977</c:v>
                </c:pt>
                <c:pt idx="584">
                  <c:v>0.21207600898174198</c:v>
                </c:pt>
                <c:pt idx="585">
                  <c:v>0.20196278602348644</c:v>
                </c:pt>
                <c:pt idx="586">
                  <c:v>0.1887712075548699</c:v>
                </c:pt>
                <c:pt idx="587">
                  <c:v>0.19019358126817798</c:v>
                </c:pt>
                <c:pt idx="588">
                  <c:v>0.18699913793265907</c:v>
                </c:pt>
                <c:pt idx="589">
                  <c:v>0.18688018524060326</c:v>
                </c:pt>
                <c:pt idx="590">
                  <c:v>0.17522133857664787</c:v>
                </c:pt>
                <c:pt idx="591">
                  <c:v>0.15971490563307883</c:v>
                </c:pt>
                <c:pt idx="592">
                  <c:v>9.4976271025298056E-2</c:v>
                </c:pt>
                <c:pt idx="593">
                  <c:v>2.715928090713865E-2</c:v>
                </c:pt>
                <c:pt idx="594">
                  <c:v>4.3956242970925812E-2</c:v>
                </c:pt>
                <c:pt idx="595">
                  <c:v>1.8444080293560754E-2</c:v>
                </c:pt>
                <c:pt idx="596">
                  <c:v>-1.8607976355708274E-2</c:v>
                </c:pt>
                <c:pt idx="597">
                  <c:v>-2.8738388515360289E-2</c:v>
                </c:pt>
                <c:pt idx="598">
                  <c:v>-3.4254848493070117E-2</c:v>
                </c:pt>
                <c:pt idx="599">
                  <c:v>-4.131120244269703E-2</c:v>
                </c:pt>
                <c:pt idx="600">
                  <c:v>-5.4522834979612515E-2</c:v>
                </c:pt>
                <c:pt idx="601">
                  <c:v>-4.2351284565368158E-2</c:v>
                </c:pt>
                <c:pt idx="602">
                  <c:v>-3.4796551199950843E-2</c:v>
                </c:pt>
                <c:pt idx="603">
                  <c:v>-4.9550942575681371E-2</c:v>
                </c:pt>
                <c:pt idx="604">
                  <c:v>-4.7383689461773036E-2</c:v>
                </c:pt>
                <c:pt idx="605">
                  <c:v>-2.0602484165939999E-2</c:v>
                </c:pt>
                <c:pt idx="606">
                  <c:v>-2.2284249765087846E-2</c:v>
                </c:pt>
                <c:pt idx="607">
                  <c:v>-5.8582832413080224E-2</c:v>
                </c:pt>
                <c:pt idx="608">
                  <c:v>-5.9498232109895272E-2</c:v>
                </c:pt>
                <c:pt idx="609">
                  <c:v>-5.5030448855550466E-2</c:v>
                </c:pt>
                <c:pt idx="610">
                  <c:v>-5.1333328803883235E-2</c:v>
                </c:pt>
                <c:pt idx="611">
                  <c:v>-4.379148733950896E-2</c:v>
                </c:pt>
                <c:pt idx="612">
                  <c:v>-2.5481847539355083E-2</c:v>
                </c:pt>
                <c:pt idx="613">
                  <c:v>-1.1019794018810591E-2</c:v>
                </c:pt>
                <c:pt idx="614">
                  <c:v>-1.2713019085554684E-2</c:v>
                </c:pt>
                <c:pt idx="615">
                  <c:v>-3.671536889344662E-2</c:v>
                </c:pt>
                <c:pt idx="616">
                  <c:v>-2.610376651939637E-2</c:v>
                </c:pt>
                <c:pt idx="617">
                  <c:v>-1.8570519655720371E-2</c:v>
                </c:pt>
                <c:pt idx="618">
                  <c:v>1.0499756312970381E-2</c:v>
                </c:pt>
                <c:pt idx="619">
                  <c:v>5.0337830617431974E-2</c:v>
                </c:pt>
                <c:pt idx="620">
                  <c:v>6.786678018075884E-2</c:v>
                </c:pt>
                <c:pt idx="621">
                  <c:v>8.0778912695245536E-2</c:v>
                </c:pt>
                <c:pt idx="622">
                  <c:v>9.522807431475136E-2</c:v>
                </c:pt>
                <c:pt idx="623">
                  <c:v>0.10736811119312242</c:v>
                </c:pt>
                <c:pt idx="624">
                  <c:v>0.10489133102264463</c:v>
                </c:pt>
                <c:pt idx="625">
                  <c:v>0.1062592722648826</c:v>
                </c:pt>
                <c:pt idx="626">
                  <c:v>0.13608731953520786</c:v>
                </c:pt>
                <c:pt idx="627">
                  <c:v>0.10745239591053912</c:v>
                </c:pt>
                <c:pt idx="628">
                  <c:v>0.10112373216011591</c:v>
                </c:pt>
                <c:pt idx="629">
                  <c:v>8.0178251360861263E-2</c:v>
                </c:pt>
                <c:pt idx="630">
                  <c:v>7.3846722743535709E-2</c:v>
                </c:pt>
                <c:pt idx="631">
                  <c:v>5.212914630815229E-2</c:v>
                </c:pt>
                <c:pt idx="632">
                  <c:v>1.3487060516245205E-2</c:v>
                </c:pt>
                <c:pt idx="633">
                  <c:v>-2.0795346321899823E-3</c:v>
                </c:pt>
                <c:pt idx="634">
                  <c:v>-1.3801408367922497E-2</c:v>
                </c:pt>
                <c:pt idx="635">
                  <c:v>-3.014009915248643E-2</c:v>
                </c:pt>
                <c:pt idx="636">
                  <c:v>-4.1864837755125658E-2</c:v>
                </c:pt>
                <c:pt idx="637">
                  <c:v>-2.897562417581832E-2</c:v>
                </c:pt>
                <c:pt idx="638">
                  <c:v>-4.8395535337667578E-2</c:v>
                </c:pt>
                <c:pt idx="639">
                  <c:v>-7.473995585602744E-2</c:v>
                </c:pt>
                <c:pt idx="640">
                  <c:v>-6.3393501115530784E-2</c:v>
                </c:pt>
                <c:pt idx="641">
                  <c:v>-6.666386342386553E-2</c:v>
                </c:pt>
                <c:pt idx="642">
                  <c:v>-5.6858735088741508E-2</c:v>
                </c:pt>
                <c:pt idx="643">
                  <c:v>-4.4747346879367586E-2</c:v>
                </c:pt>
                <c:pt idx="644">
                  <c:v>-3.6483544949603056E-2</c:v>
                </c:pt>
                <c:pt idx="645">
                  <c:v>-1.591348314558428E-2</c:v>
                </c:pt>
                <c:pt idx="646">
                  <c:v>-1.0729469159640801E-2</c:v>
                </c:pt>
                <c:pt idx="647">
                  <c:v>-1.0162272222524357E-2</c:v>
                </c:pt>
                <c:pt idx="648">
                  <c:v>4.0349228113654669E-4</c:v>
                </c:pt>
                <c:pt idx="649">
                  <c:v>1.2506285889816563E-2</c:v>
                </c:pt>
                <c:pt idx="650">
                  <c:v>1.614610860350257E-2</c:v>
                </c:pt>
                <c:pt idx="651">
                  <c:v>-9.8473188548461659E-4</c:v>
                </c:pt>
                <c:pt idx="652">
                  <c:v>-4.2708509617778723E-3</c:v>
                </c:pt>
                <c:pt idx="653">
                  <c:v>3.2108282977172174E-3</c:v>
                </c:pt>
                <c:pt idx="654">
                  <c:v>1.8383382816064463E-2</c:v>
                </c:pt>
                <c:pt idx="655">
                  <c:v>1.4323735670204426E-2</c:v>
                </c:pt>
                <c:pt idx="656">
                  <c:v>-8.9681131398847667E-3</c:v>
                </c:pt>
                <c:pt idx="657">
                  <c:v>-2.610754822956585E-2</c:v>
                </c:pt>
                <c:pt idx="658">
                  <c:v>-4.70945695988607E-2</c:v>
                </c:pt>
                <c:pt idx="659">
                  <c:v>-5.808302340159361E-2</c:v>
                </c:pt>
                <c:pt idx="660">
                  <c:v>-6.3688294253171046E-2</c:v>
                </c:pt>
                <c:pt idx="661">
                  <c:v>-6.7756535999733733E-2</c:v>
                </c:pt>
                <c:pt idx="662">
                  <c:v>-5.2595440948982754E-2</c:v>
                </c:pt>
                <c:pt idx="663">
                  <c:v>-6.5128086023981874E-2</c:v>
                </c:pt>
                <c:pt idx="664">
                  <c:v>-2.7662163532436539E-2</c:v>
                </c:pt>
                <c:pt idx="665">
                  <c:v>-4.0966904243564403E-2</c:v>
                </c:pt>
                <c:pt idx="666">
                  <c:v>-1.1196154311220358E-2</c:v>
                </c:pt>
                <c:pt idx="667">
                  <c:v>7.8039324184504969E-3</c:v>
                </c:pt>
                <c:pt idx="668">
                  <c:v>2.2956432868507588E-2</c:v>
                </c:pt>
                <c:pt idx="669">
                  <c:v>2.3492116269737642E-2</c:v>
                </c:pt>
                <c:pt idx="670">
                  <c:v>2.0949444160584699E-2</c:v>
                </c:pt>
                <c:pt idx="671">
                  <c:v>3.5328416541070634E-2</c:v>
                </c:pt>
                <c:pt idx="672">
                  <c:v>4.1244418026558191E-2</c:v>
                </c:pt>
                <c:pt idx="673">
                  <c:v>5.7158987078603327E-2</c:v>
                </c:pt>
                <c:pt idx="674">
                  <c:v>5.2302892927975263E-2</c:v>
                </c:pt>
                <c:pt idx="675">
                  <c:v>4.8214597113126811E-2</c:v>
                </c:pt>
                <c:pt idx="676">
                  <c:v>7.4124868864822807E-2</c:v>
                </c:pt>
                <c:pt idx="677">
                  <c:v>8.8495246644614819E-2</c:v>
                </c:pt>
                <c:pt idx="678">
                  <c:v>0.1336334227601777</c:v>
                </c:pt>
                <c:pt idx="679">
                  <c:v>0.1187701664422938</c:v>
                </c:pt>
                <c:pt idx="680">
                  <c:v>0.11390547769096308</c:v>
                </c:pt>
                <c:pt idx="681">
                  <c:v>0.12365474112157018</c:v>
                </c:pt>
                <c:pt idx="682">
                  <c:v>0.13032564904180741</c:v>
                </c:pt>
                <c:pt idx="683">
                  <c:v>0.14776435529782425</c:v>
                </c:pt>
                <c:pt idx="684">
                  <c:v>0.16674009065884271</c:v>
                </c:pt>
                <c:pt idx="685">
                  <c:v>0.20109900897103847</c:v>
                </c:pt>
                <c:pt idx="686">
                  <c:v>0.23314880254209511</c:v>
                </c:pt>
                <c:pt idx="687">
                  <c:v>0.28827408675661059</c:v>
                </c:pt>
                <c:pt idx="688">
                  <c:v>0.32109024622999571</c:v>
                </c:pt>
                <c:pt idx="689">
                  <c:v>0.3762126655776219</c:v>
                </c:pt>
                <c:pt idx="690">
                  <c:v>0.42979519095333979</c:v>
                </c:pt>
                <c:pt idx="691">
                  <c:v>0.44106859158791423</c:v>
                </c:pt>
                <c:pt idx="692">
                  <c:v>0.445417482865965</c:v>
                </c:pt>
                <c:pt idx="693">
                  <c:v>0.44976494171055587</c:v>
                </c:pt>
                <c:pt idx="694">
                  <c:v>0.44718789119862729</c:v>
                </c:pt>
                <c:pt idx="695">
                  <c:v>0.45999402363785424</c:v>
                </c:pt>
                <c:pt idx="696">
                  <c:v>0.4743371851821046</c:v>
                </c:pt>
                <c:pt idx="697">
                  <c:v>0.46175583736982695</c:v>
                </c:pt>
                <c:pt idx="698">
                  <c:v>0.44532690327794422</c:v>
                </c:pt>
                <c:pt idx="699">
                  <c:v>0.41735807521414442</c:v>
                </c:pt>
                <c:pt idx="700">
                  <c:v>0.40477243010151764</c:v>
                </c:pt>
                <c:pt idx="701">
                  <c:v>0.39910842947851222</c:v>
                </c:pt>
                <c:pt idx="702">
                  <c:v>0.36575068872975652</c:v>
                </c:pt>
                <c:pt idx="703">
                  <c:v>0.31008382323985312</c:v>
                </c:pt>
                <c:pt idx="704">
                  <c:v>0.26441552531650725</c:v>
                </c:pt>
                <c:pt idx="705">
                  <c:v>0.24874579495970156</c:v>
                </c:pt>
                <c:pt idx="706">
                  <c:v>0.23538232447715005</c:v>
                </c:pt>
                <c:pt idx="707">
                  <c:v>0.23047896002267709</c:v>
                </c:pt>
                <c:pt idx="708">
                  <c:v>0.22018954775015068</c:v>
                </c:pt>
                <c:pt idx="709">
                  <c:v>0.20528331842877975</c:v>
                </c:pt>
                <c:pt idx="710">
                  <c:v>0.21806796436627843</c:v>
                </c:pt>
                <c:pt idx="711">
                  <c:v>0.23854348556262928</c:v>
                </c:pt>
                <c:pt idx="712">
                  <c:v>0.24517142047938384</c:v>
                </c:pt>
                <c:pt idx="713">
                  <c:v>0.23256715373190939</c:v>
                </c:pt>
                <c:pt idx="714">
                  <c:v>0.20534606993560772</c:v>
                </c:pt>
                <c:pt idx="715">
                  <c:v>0.16120047678277369</c:v>
                </c:pt>
                <c:pt idx="716">
                  <c:v>0.14397652811956976</c:v>
                </c:pt>
                <c:pt idx="717">
                  <c:v>0.1375203777921454</c:v>
                </c:pt>
                <c:pt idx="718">
                  <c:v>0.13337048733897097</c:v>
                </c:pt>
                <c:pt idx="719">
                  <c:v>0.12306531829849042</c:v>
                </c:pt>
                <c:pt idx="720">
                  <c:v>0.11814333220918723</c:v>
                </c:pt>
                <c:pt idx="721">
                  <c:v>0.13398914445565488</c:v>
                </c:pt>
                <c:pt idx="722">
                  <c:v>0.12675660119176144</c:v>
                </c:pt>
                <c:pt idx="723">
                  <c:v>0.11490724087901906</c:v>
                </c:pt>
                <c:pt idx="724">
                  <c:v>9.7671832748223275E-2</c:v>
                </c:pt>
                <c:pt idx="725">
                  <c:v>9.4281146030121415E-2</c:v>
                </c:pt>
                <c:pt idx="726">
                  <c:v>0.11473518072473535</c:v>
                </c:pt>
                <c:pt idx="727">
                  <c:v>0.11826470606281243</c:v>
                </c:pt>
                <c:pt idx="728">
                  <c:v>0.1194851066597548</c:v>
                </c:pt>
                <c:pt idx="729">
                  <c:v>0.11490724087901906</c:v>
                </c:pt>
                <c:pt idx="730">
                  <c:v>9.7671832748223275E-2</c:v>
                </c:pt>
                <c:pt idx="731">
                  <c:v>9.4281146030121415E-2</c:v>
                </c:pt>
                <c:pt idx="732">
                  <c:v>0.11473518072473535</c:v>
                </c:pt>
                <c:pt idx="733">
                  <c:v>0.11826470606281243</c:v>
                </c:pt>
                <c:pt idx="734">
                  <c:v>0.1194851066597548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9F-46E9-A4D5-26CCB8F2A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3081919"/>
        <c:axId val="1676050031"/>
      </c:lineChart>
      <c:dateAx>
        <c:axId val="1775309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71247"/>
        <c:crosses val="autoZero"/>
        <c:auto val="1"/>
        <c:lblOffset val="100"/>
        <c:baseTimeUnit val="months"/>
        <c:majorUnit val="60"/>
        <c:majorTimeUnit val="months"/>
      </c:dateAx>
      <c:valAx>
        <c:axId val="167607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309535"/>
        <c:crosses val="autoZero"/>
        <c:crossBetween val="between"/>
      </c:valAx>
      <c:valAx>
        <c:axId val="16760500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 (0.1</a:t>
                </a:r>
                <a:r>
                  <a:rPr lang="en-CA" baseline="0"/>
                  <a:t> degree Celsius)</a:t>
                </a:r>
              </a:p>
              <a:p>
                <a:pPr>
                  <a:defRPr/>
                </a:pP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081919"/>
        <c:crosses val="max"/>
        <c:crossBetween val="between"/>
      </c:valAx>
      <c:dateAx>
        <c:axId val="163308191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7605003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Co2</a:t>
            </a:r>
            <a:r>
              <a:rPr lang="en-CA" baseline="0"/>
              <a:t> Emissions with a Linear Trend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'Co2'!$F$1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'Co2'!$F$2:$F$736</c:f>
              <c:numCache>
                <c:formatCode>General</c:formatCode>
                <c:ptCount val="735"/>
                <c:pt idx="0">
                  <c:v>315.70999999999998</c:v>
                </c:pt>
                <c:pt idx="1">
                  <c:v>317.45</c:v>
                </c:pt>
                <c:pt idx="2">
                  <c:v>317.5</c:v>
                </c:pt>
                <c:pt idx="3">
                  <c:v>317.10000000000002</c:v>
                </c:pt>
                <c:pt idx="4">
                  <c:v>315.86</c:v>
                </c:pt>
                <c:pt idx="5">
                  <c:v>314.93</c:v>
                </c:pt>
                <c:pt idx="6">
                  <c:v>313.2</c:v>
                </c:pt>
                <c:pt idx="7">
                  <c:v>312.66000000000003</c:v>
                </c:pt>
                <c:pt idx="8">
                  <c:v>313.33</c:v>
                </c:pt>
                <c:pt idx="9">
                  <c:v>314.67</c:v>
                </c:pt>
                <c:pt idx="10">
                  <c:v>315.62</c:v>
                </c:pt>
                <c:pt idx="11">
                  <c:v>316.38</c:v>
                </c:pt>
                <c:pt idx="12">
                  <c:v>316.70999999999998</c:v>
                </c:pt>
                <c:pt idx="13">
                  <c:v>317.72000000000003</c:v>
                </c:pt>
                <c:pt idx="14">
                  <c:v>318.29000000000002</c:v>
                </c:pt>
                <c:pt idx="15">
                  <c:v>318.14999999999998</c:v>
                </c:pt>
                <c:pt idx="16">
                  <c:v>316.54000000000002</c:v>
                </c:pt>
                <c:pt idx="17">
                  <c:v>314.8</c:v>
                </c:pt>
                <c:pt idx="18">
                  <c:v>313.83999999999997</c:v>
                </c:pt>
                <c:pt idx="19">
                  <c:v>313.26</c:v>
                </c:pt>
                <c:pt idx="20">
                  <c:v>314.8</c:v>
                </c:pt>
                <c:pt idx="21">
                  <c:v>315.58</c:v>
                </c:pt>
                <c:pt idx="22">
                  <c:v>316.43</c:v>
                </c:pt>
                <c:pt idx="23">
                  <c:v>316.97000000000003</c:v>
                </c:pt>
                <c:pt idx="24">
                  <c:v>317.58</c:v>
                </c:pt>
                <c:pt idx="25">
                  <c:v>319.02</c:v>
                </c:pt>
                <c:pt idx="26">
                  <c:v>320.02999999999997</c:v>
                </c:pt>
                <c:pt idx="27">
                  <c:v>319.58999999999997</c:v>
                </c:pt>
                <c:pt idx="28">
                  <c:v>318.18</c:v>
                </c:pt>
                <c:pt idx="29">
                  <c:v>315.91000000000003</c:v>
                </c:pt>
                <c:pt idx="30">
                  <c:v>314.16000000000003</c:v>
                </c:pt>
                <c:pt idx="31">
                  <c:v>313.83</c:v>
                </c:pt>
                <c:pt idx="32">
                  <c:v>315</c:v>
                </c:pt>
                <c:pt idx="33">
                  <c:v>316.19</c:v>
                </c:pt>
                <c:pt idx="34">
                  <c:v>316.93</c:v>
                </c:pt>
                <c:pt idx="35">
                  <c:v>317.7</c:v>
                </c:pt>
                <c:pt idx="36">
                  <c:v>318.54000000000002</c:v>
                </c:pt>
                <c:pt idx="37">
                  <c:v>319.48</c:v>
                </c:pt>
                <c:pt idx="38">
                  <c:v>320.58</c:v>
                </c:pt>
                <c:pt idx="39">
                  <c:v>319.77</c:v>
                </c:pt>
                <c:pt idx="40">
                  <c:v>318.57</c:v>
                </c:pt>
                <c:pt idx="41">
                  <c:v>316.79000000000002</c:v>
                </c:pt>
                <c:pt idx="42">
                  <c:v>314.8</c:v>
                </c:pt>
                <c:pt idx="43">
                  <c:v>315.38</c:v>
                </c:pt>
                <c:pt idx="44">
                  <c:v>316.10000000000002</c:v>
                </c:pt>
                <c:pt idx="45">
                  <c:v>317.01</c:v>
                </c:pt>
                <c:pt idx="46">
                  <c:v>317.94</c:v>
                </c:pt>
                <c:pt idx="47">
                  <c:v>318.56</c:v>
                </c:pt>
                <c:pt idx="48">
                  <c:v>319.68</c:v>
                </c:pt>
                <c:pt idx="49">
                  <c:v>320.63</c:v>
                </c:pt>
                <c:pt idx="50">
                  <c:v>321.01</c:v>
                </c:pt>
                <c:pt idx="51">
                  <c:v>320.55</c:v>
                </c:pt>
                <c:pt idx="52">
                  <c:v>319.58</c:v>
                </c:pt>
                <c:pt idx="53">
                  <c:v>317.39999999999998</c:v>
                </c:pt>
                <c:pt idx="54">
                  <c:v>316.26</c:v>
                </c:pt>
                <c:pt idx="55">
                  <c:v>315.42</c:v>
                </c:pt>
                <c:pt idx="56">
                  <c:v>316.69</c:v>
                </c:pt>
                <c:pt idx="57">
                  <c:v>317.69</c:v>
                </c:pt>
                <c:pt idx="58">
                  <c:v>318.74</c:v>
                </c:pt>
                <c:pt idx="59">
                  <c:v>319.08</c:v>
                </c:pt>
                <c:pt idx="60">
                  <c:v>319.86</c:v>
                </c:pt>
                <c:pt idx="61">
                  <c:v>321.39</c:v>
                </c:pt>
                <c:pt idx="62">
                  <c:v>322.25</c:v>
                </c:pt>
                <c:pt idx="63">
                  <c:v>321.47000000000003</c:v>
                </c:pt>
                <c:pt idx="64">
                  <c:v>319.74</c:v>
                </c:pt>
                <c:pt idx="65">
                  <c:v>317.77</c:v>
                </c:pt>
                <c:pt idx="66">
                  <c:v>316.20999999999998</c:v>
                </c:pt>
                <c:pt idx="67">
                  <c:v>315.99</c:v>
                </c:pt>
                <c:pt idx="68">
                  <c:v>317.12</c:v>
                </c:pt>
                <c:pt idx="69">
                  <c:v>318.31</c:v>
                </c:pt>
                <c:pt idx="70">
                  <c:v>319.57</c:v>
                </c:pt>
                <c:pt idx="71">
                  <c:v>320.07</c:v>
                </c:pt>
                <c:pt idx="72">
                  <c:v>320.73</c:v>
                </c:pt>
                <c:pt idx="73">
                  <c:v>321.77</c:v>
                </c:pt>
                <c:pt idx="74">
                  <c:v>322.25</c:v>
                </c:pt>
                <c:pt idx="75">
                  <c:v>321.89</c:v>
                </c:pt>
                <c:pt idx="76">
                  <c:v>320.44</c:v>
                </c:pt>
                <c:pt idx="77">
                  <c:v>318.7</c:v>
                </c:pt>
                <c:pt idx="78">
                  <c:v>316.7</c:v>
                </c:pt>
                <c:pt idx="79">
                  <c:v>316.79000000000002</c:v>
                </c:pt>
                <c:pt idx="80">
                  <c:v>317.79000000000002</c:v>
                </c:pt>
                <c:pt idx="81">
                  <c:v>318.70999999999998</c:v>
                </c:pt>
                <c:pt idx="82">
                  <c:v>319.44</c:v>
                </c:pt>
                <c:pt idx="83">
                  <c:v>320.44</c:v>
                </c:pt>
                <c:pt idx="84">
                  <c:v>320.89</c:v>
                </c:pt>
                <c:pt idx="85">
                  <c:v>322.13</c:v>
                </c:pt>
                <c:pt idx="86">
                  <c:v>322.16000000000003</c:v>
                </c:pt>
                <c:pt idx="87">
                  <c:v>321.87</c:v>
                </c:pt>
                <c:pt idx="88">
                  <c:v>321.39</c:v>
                </c:pt>
                <c:pt idx="89">
                  <c:v>318.81</c:v>
                </c:pt>
                <c:pt idx="90">
                  <c:v>317.81</c:v>
                </c:pt>
                <c:pt idx="91">
                  <c:v>317.3</c:v>
                </c:pt>
                <c:pt idx="92">
                  <c:v>318.87</c:v>
                </c:pt>
                <c:pt idx="93">
                  <c:v>319.42</c:v>
                </c:pt>
                <c:pt idx="94">
                  <c:v>320.62</c:v>
                </c:pt>
                <c:pt idx="95">
                  <c:v>321.58999999999997</c:v>
                </c:pt>
                <c:pt idx="96">
                  <c:v>322.39</c:v>
                </c:pt>
                <c:pt idx="97">
                  <c:v>323.87</c:v>
                </c:pt>
                <c:pt idx="98">
                  <c:v>324.01</c:v>
                </c:pt>
                <c:pt idx="99">
                  <c:v>323.75</c:v>
                </c:pt>
                <c:pt idx="100">
                  <c:v>322.39</c:v>
                </c:pt>
                <c:pt idx="101">
                  <c:v>320.37</c:v>
                </c:pt>
                <c:pt idx="102">
                  <c:v>318.64</c:v>
                </c:pt>
                <c:pt idx="103">
                  <c:v>318.10000000000002</c:v>
                </c:pt>
                <c:pt idx="104">
                  <c:v>319.79000000000002</c:v>
                </c:pt>
                <c:pt idx="105">
                  <c:v>321.08</c:v>
                </c:pt>
                <c:pt idx="106">
                  <c:v>322.07</c:v>
                </c:pt>
                <c:pt idx="107">
                  <c:v>322.5</c:v>
                </c:pt>
                <c:pt idx="108">
                  <c:v>323.04000000000002</c:v>
                </c:pt>
                <c:pt idx="109">
                  <c:v>324.42</c:v>
                </c:pt>
                <c:pt idx="110">
                  <c:v>325</c:v>
                </c:pt>
                <c:pt idx="111">
                  <c:v>324.08999999999997</c:v>
                </c:pt>
                <c:pt idx="112">
                  <c:v>322.55</c:v>
                </c:pt>
                <c:pt idx="113">
                  <c:v>320.92</c:v>
                </c:pt>
                <c:pt idx="114">
                  <c:v>319.31</c:v>
                </c:pt>
                <c:pt idx="115">
                  <c:v>319.31</c:v>
                </c:pt>
                <c:pt idx="116">
                  <c:v>320.72000000000003</c:v>
                </c:pt>
                <c:pt idx="117">
                  <c:v>321.95999999999998</c:v>
                </c:pt>
                <c:pt idx="118">
                  <c:v>322.57</c:v>
                </c:pt>
                <c:pt idx="119">
                  <c:v>323.14999999999998</c:v>
                </c:pt>
                <c:pt idx="120">
                  <c:v>323.89</c:v>
                </c:pt>
                <c:pt idx="121">
                  <c:v>325.02</c:v>
                </c:pt>
                <c:pt idx="122">
                  <c:v>325.57</c:v>
                </c:pt>
                <c:pt idx="123">
                  <c:v>325.36</c:v>
                </c:pt>
                <c:pt idx="124">
                  <c:v>324.14</c:v>
                </c:pt>
                <c:pt idx="125">
                  <c:v>322.02999999999997</c:v>
                </c:pt>
                <c:pt idx="126">
                  <c:v>320.41000000000003</c:v>
                </c:pt>
                <c:pt idx="127">
                  <c:v>320.25</c:v>
                </c:pt>
                <c:pt idx="128">
                  <c:v>321.31</c:v>
                </c:pt>
                <c:pt idx="129">
                  <c:v>322.83999999999997</c:v>
                </c:pt>
                <c:pt idx="130">
                  <c:v>324</c:v>
                </c:pt>
                <c:pt idx="131">
                  <c:v>324.42</c:v>
                </c:pt>
                <c:pt idx="132">
                  <c:v>325.64</c:v>
                </c:pt>
                <c:pt idx="133">
                  <c:v>326.66000000000003</c:v>
                </c:pt>
                <c:pt idx="134">
                  <c:v>327.33999999999997</c:v>
                </c:pt>
                <c:pt idx="135">
                  <c:v>326.76</c:v>
                </c:pt>
                <c:pt idx="136">
                  <c:v>325.88</c:v>
                </c:pt>
                <c:pt idx="137">
                  <c:v>323.67</c:v>
                </c:pt>
                <c:pt idx="138">
                  <c:v>322.38</c:v>
                </c:pt>
                <c:pt idx="139">
                  <c:v>321.77999999999997</c:v>
                </c:pt>
                <c:pt idx="140">
                  <c:v>322.85000000000002</c:v>
                </c:pt>
                <c:pt idx="141">
                  <c:v>324.11</c:v>
                </c:pt>
                <c:pt idx="142">
                  <c:v>325.02999999999997</c:v>
                </c:pt>
                <c:pt idx="143">
                  <c:v>325.99</c:v>
                </c:pt>
                <c:pt idx="144">
                  <c:v>326.87</c:v>
                </c:pt>
                <c:pt idx="145">
                  <c:v>328.13</c:v>
                </c:pt>
                <c:pt idx="146">
                  <c:v>328.07</c:v>
                </c:pt>
                <c:pt idx="147">
                  <c:v>327.66000000000003</c:v>
                </c:pt>
                <c:pt idx="148">
                  <c:v>326.35000000000002</c:v>
                </c:pt>
                <c:pt idx="149">
                  <c:v>324.69</c:v>
                </c:pt>
                <c:pt idx="150">
                  <c:v>323.10000000000002</c:v>
                </c:pt>
                <c:pt idx="151">
                  <c:v>323.16000000000003</c:v>
                </c:pt>
                <c:pt idx="152">
                  <c:v>323.98</c:v>
                </c:pt>
                <c:pt idx="153">
                  <c:v>325.13</c:v>
                </c:pt>
                <c:pt idx="154">
                  <c:v>326.17</c:v>
                </c:pt>
                <c:pt idx="155">
                  <c:v>326.68</c:v>
                </c:pt>
                <c:pt idx="156">
                  <c:v>327.18</c:v>
                </c:pt>
                <c:pt idx="157">
                  <c:v>327.78</c:v>
                </c:pt>
                <c:pt idx="158">
                  <c:v>328.92</c:v>
                </c:pt>
                <c:pt idx="159">
                  <c:v>328.57</c:v>
                </c:pt>
                <c:pt idx="160">
                  <c:v>327.33999999999997</c:v>
                </c:pt>
                <c:pt idx="161">
                  <c:v>325.45999999999998</c:v>
                </c:pt>
                <c:pt idx="162">
                  <c:v>323.36</c:v>
                </c:pt>
                <c:pt idx="163">
                  <c:v>323.57</c:v>
                </c:pt>
                <c:pt idx="164">
                  <c:v>324.8</c:v>
                </c:pt>
                <c:pt idx="165">
                  <c:v>326.01</c:v>
                </c:pt>
                <c:pt idx="166">
                  <c:v>326.77</c:v>
                </c:pt>
                <c:pt idx="167">
                  <c:v>327.63</c:v>
                </c:pt>
                <c:pt idx="168">
                  <c:v>327.75</c:v>
                </c:pt>
                <c:pt idx="169">
                  <c:v>329.72</c:v>
                </c:pt>
                <c:pt idx="170">
                  <c:v>330.07</c:v>
                </c:pt>
                <c:pt idx="171">
                  <c:v>329.09</c:v>
                </c:pt>
                <c:pt idx="172">
                  <c:v>328.05</c:v>
                </c:pt>
                <c:pt idx="173">
                  <c:v>326.32</c:v>
                </c:pt>
                <c:pt idx="174">
                  <c:v>324.93</c:v>
                </c:pt>
                <c:pt idx="175">
                  <c:v>325.06</c:v>
                </c:pt>
                <c:pt idx="176">
                  <c:v>326.5</c:v>
                </c:pt>
                <c:pt idx="177">
                  <c:v>327.55</c:v>
                </c:pt>
                <c:pt idx="178">
                  <c:v>328.54</c:v>
                </c:pt>
                <c:pt idx="179">
                  <c:v>329.56</c:v>
                </c:pt>
                <c:pt idx="180">
                  <c:v>330.3</c:v>
                </c:pt>
                <c:pt idx="181">
                  <c:v>331.5</c:v>
                </c:pt>
                <c:pt idx="182">
                  <c:v>332.48</c:v>
                </c:pt>
                <c:pt idx="183">
                  <c:v>332.07</c:v>
                </c:pt>
                <c:pt idx="184">
                  <c:v>330.87</c:v>
                </c:pt>
                <c:pt idx="185">
                  <c:v>329.31</c:v>
                </c:pt>
                <c:pt idx="186">
                  <c:v>327.51</c:v>
                </c:pt>
                <c:pt idx="187">
                  <c:v>327.18</c:v>
                </c:pt>
                <c:pt idx="188">
                  <c:v>328.16</c:v>
                </c:pt>
                <c:pt idx="189">
                  <c:v>328.64</c:v>
                </c:pt>
                <c:pt idx="190">
                  <c:v>329.35</c:v>
                </c:pt>
                <c:pt idx="191">
                  <c:v>330.71</c:v>
                </c:pt>
                <c:pt idx="192">
                  <c:v>331.48</c:v>
                </c:pt>
                <c:pt idx="193">
                  <c:v>332.65</c:v>
                </c:pt>
                <c:pt idx="194">
                  <c:v>333.2</c:v>
                </c:pt>
                <c:pt idx="195">
                  <c:v>332.16</c:v>
                </c:pt>
                <c:pt idx="196">
                  <c:v>331.07</c:v>
                </c:pt>
                <c:pt idx="197">
                  <c:v>329.12</c:v>
                </c:pt>
                <c:pt idx="198">
                  <c:v>327.32</c:v>
                </c:pt>
                <c:pt idx="199">
                  <c:v>327.27999999999997</c:v>
                </c:pt>
                <c:pt idx="200">
                  <c:v>328.3</c:v>
                </c:pt>
                <c:pt idx="201">
                  <c:v>329.58</c:v>
                </c:pt>
                <c:pt idx="202">
                  <c:v>330.73</c:v>
                </c:pt>
                <c:pt idx="203">
                  <c:v>331.46</c:v>
                </c:pt>
                <c:pt idx="204">
                  <c:v>331.9</c:v>
                </c:pt>
                <c:pt idx="205">
                  <c:v>333.17</c:v>
                </c:pt>
                <c:pt idx="206">
                  <c:v>333.94</c:v>
                </c:pt>
                <c:pt idx="207">
                  <c:v>333.45</c:v>
                </c:pt>
                <c:pt idx="208">
                  <c:v>331.98</c:v>
                </c:pt>
                <c:pt idx="209">
                  <c:v>329.95</c:v>
                </c:pt>
                <c:pt idx="210">
                  <c:v>328.5</c:v>
                </c:pt>
                <c:pt idx="211">
                  <c:v>328.34</c:v>
                </c:pt>
                <c:pt idx="212">
                  <c:v>329.37</c:v>
                </c:pt>
                <c:pt idx="213">
                  <c:v>330.58</c:v>
                </c:pt>
                <c:pt idx="214">
                  <c:v>331.58</c:v>
                </c:pt>
                <c:pt idx="215">
                  <c:v>332.75</c:v>
                </c:pt>
                <c:pt idx="216">
                  <c:v>333.52</c:v>
                </c:pt>
                <c:pt idx="217">
                  <c:v>334.64</c:v>
                </c:pt>
                <c:pt idx="218">
                  <c:v>334.77</c:v>
                </c:pt>
                <c:pt idx="219">
                  <c:v>333.99</c:v>
                </c:pt>
                <c:pt idx="220">
                  <c:v>333.06</c:v>
                </c:pt>
                <c:pt idx="221">
                  <c:v>330.68</c:v>
                </c:pt>
                <c:pt idx="222">
                  <c:v>328.95</c:v>
                </c:pt>
                <c:pt idx="223">
                  <c:v>328.75</c:v>
                </c:pt>
                <c:pt idx="224">
                  <c:v>330.15</c:v>
                </c:pt>
                <c:pt idx="225">
                  <c:v>331.62</c:v>
                </c:pt>
                <c:pt idx="226">
                  <c:v>332.66</c:v>
                </c:pt>
                <c:pt idx="227">
                  <c:v>333.13</c:v>
                </c:pt>
                <c:pt idx="228">
                  <c:v>334.95</c:v>
                </c:pt>
                <c:pt idx="229">
                  <c:v>336.13</c:v>
                </c:pt>
                <c:pt idx="230">
                  <c:v>336.93</c:v>
                </c:pt>
                <c:pt idx="231">
                  <c:v>336.17</c:v>
                </c:pt>
                <c:pt idx="232">
                  <c:v>334.88</c:v>
                </c:pt>
                <c:pt idx="233">
                  <c:v>332.56</c:v>
                </c:pt>
                <c:pt idx="234">
                  <c:v>331.29</c:v>
                </c:pt>
                <c:pt idx="235">
                  <c:v>331.27</c:v>
                </c:pt>
                <c:pt idx="236">
                  <c:v>332.41</c:v>
                </c:pt>
                <c:pt idx="237">
                  <c:v>333.6</c:v>
                </c:pt>
                <c:pt idx="238">
                  <c:v>334.95</c:v>
                </c:pt>
                <c:pt idx="239">
                  <c:v>335.25</c:v>
                </c:pt>
                <c:pt idx="240">
                  <c:v>336.66</c:v>
                </c:pt>
                <c:pt idx="241">
                  <c:v>337.69</c:v>
                </c:pt>
                <c:pt idx="242">
                  <c:v>338.03</c:v>
                </c:pt>
                <c:pt idx="243">
                  <c:v>338.01</c:v>
                </c:pt>
                <c:pt idx="244">
                  <c:v>336.41</c:v>
                </c:pt>
                <c:pt idx="245">
                  <c:v>334.41</c:v>
                </c:pt>
                <c:pt idx="246">
                  <c:v>332.37</c:v>
                </c:pt>
                <c:pt idx="247">
                  <c:v>332.41</c:v>
                </c:pt>
                <c:pt idx="248">
                  <c:v>333.75</c:v>
                </c:pt>
                <c:pt idx="249">
                  <c:v>334.9</c:v>
                </c:pt>
                <c:pt idx="250">
                  <c:v>336.14</c:v>
                </c:pt>
                <c:pt idx="251">
                  <c:v>336.69</c:v>
                </c:pt>
                <c:pt idx="252">
                  <c:v>338.27</c:v>
                </c:pt>
                <c:pt idx="253">
                  <c:v>338.95</c:v>
                </c:pt>
                <c:pt idx="254">
                  <c:v>339.21</c:v>
                </c:pt>
                <c:pt idx="255">
                  <c:v>339.26</c:v>
                </c:pt>
                <c:pt idx="256">
                  <c:v>337.54</c:v>
                </c:pt>
                <c:pt idx="257">
                  <c:v>335.75</c:v>
                </c:pt>
                <c:pt idx="258">
                  <c:v>333.98</c:v>
                </c:pt>
                <c:pt idx="259">
                  <c:v>334.19</c:v>
                </c:pt>
                <c:pt idx="260">
                  <c:v>335.31</c:v>
                </c:pt>
                <c:pt idx="261">
                  <c:v>336.81</c:v>
                </c:pt>
                <c:pt idx="262">
                  <c:v>337.9</c:v>
                </c:pt>
                <c:pt idx="263">
                  <c:v>338.34</c:v>
                </c:pt>
                <c:pt idx="264">
                  <c:v>340.01</c:v>
                </c:pt>
                <c:pt idx="265">
                  <c:v>340.93</c:v>
                </c:pt>
                <c:pt idx="266">
                  <c:v>341.48</c:v>
                </c:pt>
                <c:pt idx="267">
                  <c:v>341.33</c:v>
                </c:pt>
                <c:pt idx="268">
                  <c:v>339.4</c:v>
                </c:pt>
                <c:pt idx="269">
                  <c:v>337.7</c:v>
                </c:pt>
                <c:pt idx="270">
                  <c:v>336.19</c:v>
                </c:pt>
                <c:pt idx="271">
                  <c:v>336.15</c:v>
                </c:pt>
                <c:pt idx="272">
                  <c:v>337.27</c:v>
                </c:pt>
                <c:pt idx="273">
                  <c:v>338.32</c:v>
                </c:pt>
                <c:pt idx="274">
                  <c:v>339.29</c:v>
                </c:pt>
                <c:pt idx="275">
                  <c:v>340.55</c:v>
                </c:pt>
                <c:pt idx="276">
                  <c:v>341.61</c:v>
                </c:pt>
                <c:pt idx="277">
                  <c:v>342.53</c:v>
                </c:pt>
                <c:pt idx="278">
                  <c:v>343.03</c:v>
                </c:pt>
                <c:pt idx="279">
                  <c:v>342.54</c:v>
                </c:pt>
                <c:pt idx="280">
                  <c:v>340.78</c:v>
                </c:pt>
                <c:pt idx="281">
                  <c:v>338.44</c:v>
                </c:pt>
                <c:pt idx="282">
                  <c:v>336.95</c:v>
                </c:pt>
                <c:pt idx="283">
                  <c:v>337.08</c:v>
                </c:pt>
                <c:pt idx="284">
                  <c:v>338.58</c:v>
                </c:pt>
                <c:pt idx="285">
                  <c:v>339.88</c:v>
                </c:pt>
                <c:pt idx="286">
                  <c:v>340.96</c:v>
                </c:pt>
                <c:pt idx="287">
                  <c:v>341.73</c:v>
                </c:pt>
                <c:pt idx="288">
                  <c:v>342.81</c:v>
                </c:pt>
                <c:pt idx="289">
                  <c:v>343.97</c:v>
                </c:pt>
                <c:pt idx="290">
                  <c:v>344.63</c:v>
                </c:pt>
                <c:pt idx="291">
                  <c:v>343.79</c:v>
                </c:pt>
                <c:pt idx="292">
                  <c:v>342.32</c:v>
                </c:pt>
                <c:pt idx="293">
                  <c:v>340.09</c:v>
                </c:pt>
                <c:pt idx="294">
                  <c:v>338.28</c:v>
                </c:pt>
                <c:pt idx="295">
                  <c:v>338.29</c:v>
                </c:pt>
                <c:pt idx="296">
                  <c:v>339.6</c:v>
                </c:pt>
                <c:pt idx="297">
                  <c:v>340.9</c:v>
                </c:pt>
                <c:pt idx="298">
                  <c:v>341.68</c:v>
                </c:pt>
                <c:pt idx="299">
                  <c:v>342.9</c:v>
                </c:pt>
                <c:pt idx="300">
                  <c:v>343.33</c:v>
                </c:pt>
                <c:pt idx="301">
                  <c:v>345.25</c:v>
                </c:pt>
                <c:pt idx="302">
                  <c:v>346.03</c:v>
                </c:pt>
                <c:pt idx="303">
                  <c:v>345.63</c:v>
                </c:pt>
                <c:pt idx="304">
                  <c:v>344.19</c:v>
                </c:pt>
                <c:pt idx="305">
                  <c:v>342.27</c:v>
                </c:pt>
                <c:pt idx="306">
                  <c:v>340.35</c:v>
                </c:pt>
                <c:pt idx="307">
                  <c:v>340.38</c:v>
                </c:pt>
                <c:pt idx="308">
                  <c:v>341.59</c:v>
                </c:pt>
                <c:pt idx="309">
                  <c:v>343.05</c:v>
                </c:pt>
                <c:pt idx="310">
                  <c:v>344.1</c:v>
                </c:pt>
                <c:pt idx="311">
                  <c:v>344.79</c:v>
                </c:pt>
                <c:pt idx="312">
                  <c:v>345.52</c:v>
                </c:pt>
                <c:pt idx="313">
                  <c:v>346.84</c:v>
                </c:pt>
                <c:pt idx="314">
                  <c:v>347.63</c:v>
                </c:pt>
                <c:pt idx="315">
                  <c:v>346.98</c:v>
                </c:pt>
                <c:pt idx="316">
                  <c:v>345.53</c:v>
                </c:pt>
                <c:pt idx="317">
                  <c:v>343.55</c:v>
                </c:pt>
                <c:pt idx="318">
                  <c:v>341.4</c:v>
                </c:pt>
                <c:pt idx="319">
                  <c:v>341.67</c:v>
                </c:pt>
                <c:pt idx="320">
                  <c:v>343.1</c:v>
                </c:pt>
                <c:pt idx="321">
                  <c:v>344.7</c:v>
                </c:pt>
                <c:pt idx="322">
                  <c:v>345.21</c:v>
                </c:pt>
                <c:pt idx="323">
                  <c:v>346.16</c:v>
                </c:pt>
                <c:pt idx="324">
                  <c:v>347.74</c:v>
                </c:pt>
                <c:pt idx="325">
                  <c:v>348.34</c:v>
                </c:pt>
                <c:pt idx="326">
                  <c:v>349.06</c:v>
                </c:pt>
                <c:pt idx="327">
                  <c:v>348.38</c:v>
                </c:pt>
                <c:pt idx="328">
                  <c:v>346.72</c:v>
                </c:pt>
                <c:pt idx="329">
                  <c:v>345.02</c:v>
                </c:pt>
                <c:pt idx="330">
                  <c:v>343.27</c:v>
                </c:pt>
                <c:pt idx="331">
                  <c:v>343.13</c:v>
                </c:pt>
                <c:pt idx="332">
                  <c:v>344.49</c:v>
                </c:pt>
                <c:pt idx="333">
                  <c:v>345.88</c:v>
                </c:pt>
                <c:pt idx="334">
                  <c:v>346.56</c:v>
                </c:pt>
                <c:pt idx="335">
                  <c:v>347.28</c:v>
                </c:pt>
                <c:pt idx="336">
                  <c:v>348.01</c:v>
                </c:pt>
                <c:pt idx="337">
                  <c:v>349.77</c:v>
                </c:pt>
                <c:pt idx="338">
                  <c:v>350.38</c:v>
                </c:pt>
                <c:pt idx="339">
                  <c:v>349.93</c:v>
                </c:pt>
                <c:pt idx="340">
                  <c:v>348.16</c:v>
                </c:pt>
                <c:pt idx="341">
                  <c:v>346.08</c:v>
                </c:pt>
                <c:pt idx="342">
                  <c:v>345.22</c:v>
                </c:pt>
                <c:pt idx="343">
                  <c:v>344.51</c:v>
                </c:pt>
                <c:pt idx="344">
                  <c:v>345.93</c:v>
                </c:pt>
                <c:pt idx="345">
                  <c:v>347.21</c:v>
                </c:pt>
                <c:pt idx="346">
                  <c:v>348.52</c:v>
                </c:pt>
                <c:pt idx="347">
                  <c:v>348.73</c:v>
                </c:pt>
                <c:pt idx="348">
                  <c:v>349.73</c:v>
                </c:pt>
                <c:pt idx="349">
                  <c:v>351.31</c:v>
                </c:pt>
                <c:pt idx="350">
                  <c:v>352.09</c:v>
                </c:pt>
                <c:pt idx="351">
                  <c:v>351.53</c:v>
                </c:pt>
                <c:pt idx="352">
                  <c:v>350.11</c:v>
                </c:pt>
                <c:pt idx="353">
                  <c:v>348.08</c:v>
                </c:pt>
                <c:pt idx="354">
                  <c:v>346.52</c:v>
                </c:pt>
                <c:pt idx="355">
                  <c:v>346.59</c:v>
                </c:pt>
                <c:pt idx="356">
                  <c:v>347.96</c:v>
                </c:pt>
                <c:pt idx="357">
                  <c:v>349.16</c:v>
                </c:pt>
                <c:pt idx="358">
                  <c:v>350.39</c:v>
                </c:pt>
                <c:pt idx="359">
                  <c:v>351.64</c:v>
                </c:pt>
                <c:pt idx="360">
                  <c:v>352.4</c:v>
                </c:pt>
                <c:pt idx="361">
                  <c:v>353.69</c:v>
                </c:pt>
                <c:pt idx="362">
                  <c:v>354.21</c:v>
                </c:pt>
                <c:pt idx="363">
                  <c:v>353.72</c:v>
                </c:pt>
                <c:pt idx="364">
                  <c:v>352.69</c:v>
                </c:pt>
                <c:pt idx="365">
                  <c:v>350.4</c:v>
                </c:pt>
                <c:pt idx="366">
                  <c:v>348.92</c:v>
                </c:pt>
                <c:pt idx="367">
                  <c:v>349.12</c:v>
                </c:pt>
                <c:pt idx="368">
                  <c:v>350.2</c:v>
                </c:pt>
                <c:pt idx="369">
                  <c:v>351.41</c:v>
                </c:pt>
                <c:pt idx="370">
                  <c:v>352.91</c:v>
                </c:pt>
                <c:pt idx="371">
                  <c:v>353.27</c:v>
                </c:pt>
                <c:pt idx="372">
                  <c:v>353.96</c:v>
                </c:pt>
                <c:pt idx="373">
                  <c:v>355.64</c:v>
                </c:pt>
                <c:pt idx="374">
                  <c:v>355.86</c:v>
                </c:pt>
                <c:pt idx="375">
                  <c:v>355.37</c:v>
                </c:pt>
                <c:pt idx="376">
                  <c:v>353.99</c:v>
                </c:pt>
                <c:pt idx="377">
                  <c:v>351.81</c:v>
                </c:pt>
                <c:pt idx="378">
                  <c:v>350.05</c:v>
                </c:pt>
                <c:pt idx="379">
                  <c:v>350.25</c:v>
                </c:pt>
                <c:pt idx="380">
                  <c:v>351.49</c:v>
                </c:pt>
                <c:pt idx="381">
                  <c:v>352.85</c:v>
                </c:pt>
                <c:pt idx="382">
                  <c:v>353.8</c:v>
                </c:pt>
                <c:pt idx="383">
                  <c:v>355.04</c:v>
                </c:pt>
                <c:pt idx="384">
                  <c:v>355.73</c:v>
                </c:pt>
                <c:pt idx="385">
                  <c:v>356.32</c:v>
                </c:pt>
                <c:pt idx="386">
                  <c:v>357.32</c:v>
                </c:pt>
                <c:pt idx="387">
                  <c:v>356.34</c:v>
                </c:pt>
                <c:pt idx="388">
                  <c:v>354.84</c:v>
                </c:pt>
                <c:pt idx="389">
                  <c:v>353.01</c:v>
                </c:pt>
                <c:pt idx="390">
                  <c:v>351.31</c:v>
                </c:pt>
                <c:pt idx="391">
                  <c:v>351.62</c:v>
                </c:pt>
                <c:pt idx="392">
                  <c:v>353.07</c:v>
                </c:pt>
                <c:pt idx="393">
                  <c:v>354.33</c:v>
                </c:pt>
                <c:pt idx="394">
                  <c:v>354.84</c:v>
                </c:pt>
                <c:pt idx="395">
                  <c:v>355.73</c:v>
                </c:pt>
                <c:pt idx="396">
                  <c:v>357.23</c:v>
                </c:pt>
                <c:pt idx="397">
                  <c:v>358.66</c:v>
                </c:pt>
                <c:pt idx="398">
                  <c:v>359.13</c:v>
                </c:pt>
                <c:pt idx="399">
                  <c:v>358.13</c:v>
                </c:pt>
                <c:pt idx="400">
                  <c:v>356.19</c:v>
                </c:pt>
                <c:pt idx="401">
                  <c:v>353.85</c:v>
                </c:pt>
                <c:pt idx="402">
                  <c:v>352.25</c:v>
                </c:pt>
                <c:pt idx="403">
                  <c:v>352.35</c:v>
                </c:pt>
                <c:pt idx="404">
                  <c:v>353.81</c:v>
                </c:pt>
                <c:pt idx="405">
                  <c:v>355.12</c:v>
                </c:pt>
                <c:pt idx="406">
                  <c:v>356.25</c:v>
                </c:pt>
                <c:pt idx="407">
                  <c:v>357.11</c:v>
                </c:pt>
                <c:pt idx="408">
                  <c:v>357.86</c:v>
                </c:pt>
                <c:pt idx="409">
                  <c:v>359.09</c:v>
                </c:pt>
                <c:pt idx="410">
                  <c:v>359.59</c:v>
                </c:pt>
                <c:pt idx="411">
                  <c:v>359.33</c:v>
                </c:pt>
                <c:pt idx="412">
                  <c:v>357.01</c:v>
                </c:pt>
                <c:pt idx="413">
                  <c:v>354.94</c:v>
                </c:pt>
                <c:pt idx="414">
                  <c:v>352.96</c:v>
                </c:pt>
                <c:pt idx="415">
                  <c:v>353.32</c:v>
                </c:pt>
                <c:pt idx="416">
                  <c:v>354.32</c:v>
                </c:pt>
                <c:pt idx="417">
                  <c:v>355.57</c:v>
                </c:pt>
                <c:pt idx="418">
                  <c:v>357</c:v>
                </c:pt>
                <c:pt idx="419">
                  <c:v>357.31</c:v>
                </c:pt>
                <c:pt idx="420">
                  <c:v>358.47</c:v>
                </c:pt>
                <c:pt idx="421">
                  <c:v>359.27</c:v>
                </c:pt>
                <c:pt idx="422">
                  <c:v>360.19</c:v>
                </c:pt>
                <c:pt idx="423">
                  <c:v>359.52</c:v>
                </c:pt>
                <c:pt idx="424">
                  <c:v>357.33</c:v>
                </c:pt>
                <c:pt idx="425">
                  <c:v>355.64</c:v>
                </c:pt>
                <c:pt idx="426">
                  <c:v>354.03</c:v>
                </c:pt>
                <c:pt idx="427">
                  <c:v>354.12</c:v>
                </c:pt>
                <c:pt idx="428">
                  <c:v>355.41</c:v>
                </c:pt>
                <c:pt idx="429">
                  <c:v>356.91</c:v>
                </c:pt>
                <c:pt idx="430">
                  <c:v>358.24</c:v>
                </c:pt>
                <c:pt idx="431">
                  <c:v>358.92</c:v>
                </c:pt>
                <c:pt idx="432">
                  <c:v>359.99</c:v>
                </c:pt>
                <c:pt idx="433">
                  <c:v>361.23</c:v>
                </c:pt>
                <c:pt idx="434">
                  <c:v>361.65</c:v>
                </c:pt>
                <c:pt idx="435">
                  <c:v>360.81</c:v>
                </c:pt>
                <c:pt idx="436">
                  <c:v>359.38</c:v>
                </c:pt>
                <c:pt idx="437">
                  <c:v>357.46</c:v>
                </c:pt>
                <c:pt idx="438">
                  <c:v>355.73</c:v>
                </c:pt>
                <c:pt idx="439">
                  <c:v>356.08</c:v>
                </c:pt>
                <c:pt idx="440">
                  <c:v>357.53</c:v>
                </c:pt>
                <c:pt idx="441">
                  <c:v>358.98</c:v>
                </c:pt>
                <c:pt idx="442">
                  <c:v>359.92</c:v>
                </c:pt>
                <c:pt idx="443">
                  <c:v>360.86</c:v>
                </c:pt>
                <c:pt idx="444">
                  <c:v>361.83</c:v>
                </c:pt>
                <c:pt idx="445">
                  <c:v>363.3</c:v>
                </c:pt>
                <c:pt idx="446">
                  <c:v>363.69</c:v>
                </c:pt>
                <c:pt idx="447">
                  <c:v>363.19</c:v>
                </c:pt>
                <c:pt idx="448">
                  <c:v>361.64</c:v>
                </c:pt>
                <c:pt idx="449">
                  <c:v>359.12</c:v>
                </c:pt>
                <c:pt idx="450">
                  <c:v>358.17</c:v>
                </c:pt>
                <c:pt idx="451">
                  <c:v>357.99</c:v>
                </c:pt>
                <c:pt idx="452">
                  <c:v>359.45</c:v>
                </c:pt>
                <c:pt idx="453">
                  <c:v>360.68</c:v>
                </c:pt>
                <c:pt idx="454">
                  <c:v>362.07</c:v>
                </c:pt>
                <c:pt idx="455">
                  <c:v>363.24</c:v>
                </c:pt>
                <c:pt idx="456">
                  <c:v>364.17</c:v>
                </c:pt>
                <c:pt idx="457">
                  <c:v>364.57</c:v>
                </c:pt>
                <c:pt idx="458">
                  <c:v>365.13</c:v>
                </c:pt>
                <c:pt idx="459">
                  <c:v>364.92</c:v>
                </c:pt>
                <c:pt idx="460">
                  <c:v>363.55</c:v>
                </c:pt>
                <c:pt idx="461">
                  <c:v>361.38</c:v>
                </c:pt>
                <c:pt idx="462">
                  <c:v>359.54</c:v>
                </c:pt>
                <c:pt idx="463">
                  <c:v>359.57</c:v>
                </c:pt>
                <c:pt idx="464">
                  <c:v>360.89</c:v>
                </c:pt>
                <c:pt idx="465">
                  <c:v>362.24</c:v>
                </c:pt>
                <c:pt idx="466">
                  <c:v>363.09</c:v>
                </c:pt>
                <c:pt idx="467">
                  <c:v>364.03</c:v>
                </c:pt>
                <c:pt idx="468">
                  <c:v>364.51</c:v>
                </c:pt>
                <c:pt idx="469">
                  <c:v>366.35</c:v>
                </c:pt>
                <c:pt idx="470">
                  <c:v>366.64</c:v>
                </c:pt>
                <c:pt idx="471">
                  <c:v>365.59</c:v>
                </c:pt>
                <c:pt idx="472">
                  <c:v>364.31</c:v>
                </c:pt>
                <c:pt idx="473">
                  <c:v>362.25</c:v>
                </c:pt>
                <c:pt idx="474">
                  <c:v>360.29</c:v>
                </c:pt>
                <c:pt idx="475">
                  <c:v>360.82</c:v>
                </c:pt>
                <c:pt idx="476">
                  <c:v>362.49</c:v>
                </c:pt>
                <c:pt idx="477">
                  <c:v>364.38</c:v>
                </c:pt>
                <c:pt idx="478">
                  <c:v>365.27</c:v>
                </c:pt>
                <c:pt idx="479">
                  <c:v>365.98</c:v>
                </c:pt>
                <c:pt idx="480">
                  <c:v>367.24</c:v>
                </c:pt>
                <c:pt idx="481">
                  <c:v>368.66</c:v>
                </c:pt>
                <c:pt idx="482">
                  <c:v>369.42</c:v>
                </c:pt>
                <c:pt idx="483">
                  <c:v>368.99</c:v>
                </c:pt>
                <c:pt idx="484">
                  <c:v>367.82</c:v>
                </c:pt>
                <c:pt idx="485">
                  <c:v>365.95</c:v>
                </c:pt>
                <c:pt idx="486">
                  <c:v>364.02</c:v>
                </c:pt>
                <c:pt idx="487">
                  <c:v>364.4</c:v>
                </c:pt>
                <c:pt idx="488">
                  <c:v>365.52</c:v>
                </c:pt>
                <c:pt idx="489">
                  <c:v>367.13</c:v>
                </c:pt>
                <c:pt idx="490">
                  <c:v>368.18</c:v>
                </c:pt>
                <c:pt idx="491">
                  <c:v>369.07</c:v>
                </c:pt>
                <c:pt idx="492">
                  <c:v>369.68</c:v>
                </c:pt>
                <c:pt idx="493">
                  <c:v>370.99</c:v>
                </c:pt>
                <c:pt idx="494">
                  <c:v>370.96</c:v>
                </c:pt>
                <c:pt idx="495">
                  <c:v>370.3</c:v>
                </c:pt>
                <c:pt idx="496">
                  <c:v>369.45</c:v>
                </c:pt>
                <c:pt idx="497">
                  <c:v>366.9</c:v>
                </c:pt>
                <c:pt idx="498">
                  <c:v>364.81</c:v>
                </c:pt>
                <c:pt idx="499">
                  <c:v>365.37</c:v>
                </c:pt>
                <c:pt idx="500">
                  <c:v>366.72</c:v>
                </c:pt>
                <c:pt idx="501">
                  <c:v>368.1</c:v>
                </c:pt>
                <c:pt idx="502">
                  <c:v>369.29</c:v>
                </c:pt>
                <c:pt idx="503">
                  <c:v>369.55</c:v>
                </c:pt>
                <c:pt idx="504">
                  <c:v>370.6</c:v>
                </c:pt>
                <c:pt idx="505">
                  <c:v>371.82</c:v>
                </c:pt>
                <c:pt idx="506">
                  <c:v>371.58</c:v>
                </c:pt>
                <c:pt idx="507">
                  <c:v>371.7</c:v>
                </c:pt>
                <c:pt idx="508">
                  <c:v>369.86</c:v>
                </c:pt>
                <c:pt idx="509">
                  <c:v>368.13</c:v>
                </c:pt>
                <c:pt idx="510">
                  <c:v>367</c:v>
                </c:pt>
                <c:pt idx="511">
                  <c:v>367.03</c:v>
                </c:pt>
                <c:pt idx="512">
                  <c:v>368.37</c:v>
                </c:pt>
                <c:pt idx="513">
                  <c:v>369.67</c:v>
                </c:pt>
                <c:pt idx="514">
                  <c:v>370.59</c:v>
                </c:pt>
                <c:pt idx="515">
                  <c:v>371.51</c:v>
                </c:pt>
                <c:pt idx="516">
                  <c:v>372.43</c:v>
                </c:pt>
                <c:pt idx="517">
                  <c:v>373.37</c:v>
                </c:pt>
                <c:pt idx="518">
                  <c:v>373.85</c:v>
                </c:pt>
                <c:pt idx="519">
                  <c:v>373.22</c:v>
                </c:pt>
                <c:pt idx="520">
                  <c:v>371.51</c:v>
                </c:pt>
                <c:pt idx="521">
                  <c:v>369.61</c:v>
                </c:pt>
                <c:pt idx="522">
                  <c:v>368.18</c:v>
                </c:pt>
                <c:pt idx="523">
                  <c:v>368.45</c:v>
                </c:pt>
                <c:pt idx="524">
                  <c:v>369.76</c:v>
                </c:pt>
                <c:pt idx="525">
                  <c:v>371.24</c:v>
                </c:pt>
                <c:pt idx="526">
                  <c:v>372.53</c:v>
                </c:pt>
                <c:pt idx="527">
                  <c:v>373.2</c:v>
                </c:pt>
                <c:pt idx="528">
                  <c:v>374.12</c:v>
                </c:pt>
                <c:pt idx="529">
                  <c:v>375.02</c:v>
                </c:pt>
                <c:pt idx="530">
                  <c:v>375.76</c:v>
                </c:pt>
                <c:pt idx="531">
                  <c:v>375.52</c:v>
                </c:pt>
                <c:pt idx="532">
                  <c:v>374.01</c:v>
                </c:pt>
                <c:pt idx="533">
                  <c:v>371.85</c:v>
                </c:pt>
                <c:pt idx="534">
                  <c:v>370.75</c:v>
                </c:pt>
                <c:pt idx="535">
                  <c:v>370.55</c:v>
                </c:pt>
                <c:pt idx="536">
                  <c:v>372.25</c:v>
                </c:pt>
                <c:pt idx="537">
                  <c:v>373.79</c:v>
                </c:pt>
                <c:pt idx="538">
                  <c:v>374.88</c:v>
                </c:pt>
                <c:pt idx="539">
                  <c:v>375.64</c:v>
                </c:pt>
                <c:pt idx="540">
                  <c:v>376.45</c:v>
                </c:pt>
                <c:pt idx="541">
                  <c:v>377.73</c:v>
                </c:pt>
                <c:pt idx="542">
                  <c:v>378.6</c:v>
                </c:pt>
                <c:pt idx="543">
                  <c:v>378.28</c:v>
                </c:pt>
                <c:pt idx="544">
                  <c:v>376.7</c:v>
                </c:pt>
                <c:pt idx="545">
                  <c:v>374.38</c:v>
                </c:pt>
                <c:pt idx="546">
                  <c:v>373.17</c:v>
                </c:pt>
                <c:pt idx="547">
                  <c:v>373.15</c:v>
                </c:pt>
                <c:pt idx="548">
                  <c:v>374.66</c:v>
                </c:pt>
                <c:pt idx="549">
                  <c:v>375.99</c:v>
                </c:pt>
                <c:pt idx="550">
                  <c:v>377</c:v>
                </c:pt>
                <c:pt idx="551">
                  <c:v>377.87</c:v>
                </c:pt>
                <c:pt idx="552">
                  <c:v>378.88</c:v>
                </c:pt>
                <c:pt idx="553">
                  <c:v>380.35</c:v>
                </c:pt>
                <c:pt idx="554">
                  <c:v>380.62</c:v>
                </c:pt>
                <c:pt idx="555">
                  <c:v>379.69</c:v>
                </c:pt>
                <c:pt idx="556">
                  <c:v>377.47</c:v>
                </c:pt>
                <c:pt idx="557">
                  <c:v>376.01</c:v>
                </c:pt>
                <c:pt idx="558">
                  <c:v>374.25</c:v>
                </c:pt>
                <c:pt idx="559">
                  <c:v>374.46</c:v>
                </c:pt>
                <c:pt idx="560">
                  <c:v>376.16</c:v>
                </c:pt>
                <c:pt idx="561">
                  <c:v>377.51</c:v>
                </c:pt>
                <c:pt idx="562">
                  <c:v>378.46</c:v>
                </c:pt>
                <c:pt idx="563">
                  <c:v>379.73</c:v>
                </c:pt>
                <c:pt idx="564">
                  <c:v>380.77</c:v>
                </c:pt>
                <c:pt idx="565">
                  <c:v>382.29</c:v>
                </c:pt>
                <c:pt idx="566">
                  <c:v>382.45</c:v>
                </c:pt>
                <c:pt idx="567">
                  <c:v>382.21</c:v>
                </c:pt>
                <c:pt idx="568">
                  <c:v>380.74</c:v>
                </c:pt>
                <c:pt idx="569">
                  <c:v>378.74</c:v>
                </c:pt>
                <c:pt idx="570">
                  <c:v>376.7</c:v>
                </c:pt>
                <c:pt idx="571">
                  <c:v>377</c:v>
                </c:pt>
                <c:pt idx="572">
                  <c:v>378.35</c:v>
                </c:pt>
                <c:pt idx="573">
                  <c:v>380.11</c:v>
                </c:pt>
                <c:pt idx="574">
                  <c:v>381.38</c:v>
                </c:pt>
                <c:pt idx="575">
                  <c:v>382.19</c:v>
                </c:pt>
                <c:pt idx="576">
                  <c:v>382.67</c:v>
                </c:pt>
                <c:pt idx="577">
                  <c:v>384.61</c:v>
                </c:pt>
                <c:pt idx="578">
                  <c:v>385.03</c:v>
                </c:pt>
                <c:pt idx="579">
                  <c:v>384.05</c:v>
                </c:pt>
                <c:pt idx="580">
                  <c:v>382.46</c:v>
                </c:pt>
                <c:pt idx="581">
                  <c:v>380.41</c:v>
                </c:pt>
                <c:pt idx="582">
                  <c:v>378.85</c:v>
                </c:pt>
                <c:pt idx="583">
                  <c:v>379.13</c:v>
                </c:pt>
                <c:pt idx="584">
                  <c:v>380.15</c:v>
                </c:pt>
                <c:pt idx="585">
                  <c:v>381.82</c:v>
                </c:pt>
                <c:pt idx="586">
                  <c:v>382.89</c:v>
                </c:pt>
                <c:pt idx="587">
                  <c:v>383.9</c:v>
                </c:pt>
                <c:pt idx="588">
                  <c:v>384.58</c:v>
                </c:pt>
                <c:pt idx="589">
                  <c:v>386.5</c:v>
                </c:pt>
                <c:pt idx="590">
                  <c:v>386.56</c:v>
                </c:pt>
                <c:pt idx="591">
                  <c:v>386.1</c:v>
                </c:pt>
                <c:pt idx="592">
                  <c:v>384.5</c:v>
                </c:pt>
                <c:pt idx="593">
                  <c:v>381.99</c:v>
                </c:pt>
                <c:pt idx="594">
                  <c:v>380.96</c:v>
                </c:pt>
                <c:pt idx="595">
                  <c:v>381.12</c:v>
                </c:pt>
                <c:pt idx="596">
                  <c:v>382.45</c:v>
                </c:pt>
                <c:pt idx="597">
                  <c:v>383.95</c:v>
                </c:pt>
                <c:pt idx="598">
                  <c:v>385.52</c:v>
                </c:pt>
                <c:pt idx="599">
                  <c:v>385.82</c:v>
                </c:pt>
                <c:pt idx="600">
                  <c:v>386.03</c:v>
                </c:pt>
                <c:pt idx="601">
                  <c:v>387.21</c:v>
                </c:pt>
                <c:pt idx="602">
                  <c:v>388.54</c:v>
                </c:pt>
                <c:pt idx="603">
                  <c:v>387.76</c:v>
                </c:pt>
                <c:pt idx="604">
                  <c:v>386.36</c:v>
                </c:pt>
                <c:pt idx="605">
                  <c:v>384.09</c:v>
                </c:pt>
                <c:pt idx="606">
                  <c:v>383.18</c:v>
                </c:pt>
                <c:pt idx="607">
                  <c:v>382.99</c:v>
                </c:pt>
                <c:pt idx="608">
                  <c:v>384.19</c:v>
                </c:pt>
                <c:pt idx="609">
                  <c:v>385.56</c:v>
                </c:pt>
                <c:pt idx="610">
                  <c:v>386.94</c:v>
                </c:pt>
                <c:pt idx="611">
                  <c:v>387.48</c:v>
                </c:pt>
                <c:pt idx="612">
                  <c:v>388.82</c:v>
                </c:pt>
                <c:pt idx="613">
                  <c:v>389.55</c:v>
                </c:pt>
                <c:pt idx="614">
                  <c:v>390.14</c:v>
                </c:pt>
                <c:pt idx="615">
                  <c:v>389.48</c:v>
                </c:pt>
                <c:pt idx="616">
                  <c:v>388.03</c:v>
                </c:pt>
                <c:pt idx="617">
                  <c:v>386.11</c:v>
                </c:pt>
                <c:pt idx="618">
                  <c:v>384.74</c:v>
                </c:pt>
                <c:pt idx="619">
                  <c:v>384.43</c:v>
                </c:pt>
                <c:pt idx="620">
                  <c:v>386.02</c:v>
                </c:pt>
                <c:pt idx="621">
                  <c:v>387.42</c:v>
                </c:pt>
                <c:pt idx="622">
                  <c:v>388.7</c:v>
                </c:pt>
                <c:pt idx="623">
                  <c:v>390.2</c:v>
                </c:pt>
                <c:pt idx="624">
                  <c:v>391.17</c:v>
                </c:pt>
                <c:pt idx="625">
                  <c:v>392.46</c:v>
                </c:pt>
                <c:pt idx="626">
                  <c:v>393</c:v>
                </c:pt>
                <c:pt idx="627">
                  <c:v>392.15</c:v>
                </c:pt>
                <c:pt idx="628">
                  <c:v>390.2</c:v>
                </c:pt>
                <c:pt idx="629">
                  <c:v>388.35</c:v>
                </c:pt>
                <c:pt idx="630">
                  <c:v>386.85</c:v>
                </c:pt>
                <c:pt idx="631">
                  <c:v>387.24</c:v>
                </c:pt>
                <c:pt idx="632">
                  <c:v>388.67</c:v>
                </c:pt>
                <c:pt idx="633">
                  <c:v>389.79</c:v>
                </c:pt>
                <c:pt idx="634">
                  <c:v>391.33</c:v>
                </c:pt>
                <c:pt idx="635">
                  <c:v>391.86</c:v>
                </c:pt>
                <c:pt idx="636">
                  <c:v>392.6</c:v>
                </c:pt>
                <c:pt idx="637">
                  <c:v>393.25</c:v>
                </c:pt>
                <c:pt idx="638">
                  <c:v>394.19</c:v>
                </c:pt>
                <c:pt idx="639">
                  <c:v>393.74</c:v>
                </c:pt>
                <c:pt idx="640">
                  <c:v>392.51</c:v>
                </c:pt>
                <c:pt idx="641">
                  <c:v>390.13</c:v>
                </c:pt>
                <c:pt idx="642">
                  <c:v>389.08</c:v>
                </c:pt>
                <c:pt idx="643">
                  <c:v>389</c:v>
                </c:pt>
                <c:pt idx="644">
                  <c:v>390.28</c:v>
                </c:pt>
                <c:pt idx="645">
                  <c:v>391.86</c:v>
                </c:pt>
                <c:pt idx="646">
                  <c:v>393.12</c:v>
                </c:pt>
                <c:pt idx="647">
                  <c:v>393.86</c:v>
                </c:pt>
                <c:pt idx="648">
                  <c:v>394.4</c:v>
                </c:pt>
                <c:pt idx="649">
                  <c:v>396.18</c:v>
                </c:pt>
                <c:pt idx="650">
                  <c:v>396.74</c:v>
                </c:pt>
                <c:pt idx="651">
                  <c:v>395.71</c:v>
                </c:pt>
                <c:pt idx="652">
                  <c:v>394.36</c:v>
                </c:pt>
                <c:pt idx="653">
                  <c:v>392.39</c:v>
                </c:pt>
                <c:pt idx="654">
                  <c:v>391.11</c:v>
                </c:pt>
                <c:pt idx="655">
                  <c:v>391.05</c:v>
                </c:pt>
                <c:pt idx="656">
                  <c:v>392.98</c:v>
                </c:pt>
                <c:pt idx="657">
                  <c:v>394.34</c:v>
                </c:pt>
                <c:pt idx="658">
                  <c:v>395.55</c:v>
                </c:pt>
                <c:pt idx="659">
                  <c:v>396.8</c:v>
                </c:pt>
                <c:pt idx="660">
                  <c:v>397.43</c:v>
                </c:pt>
                <c:pt idx="661">
                  <c:v>398.41</c:v>
                </c:pt>
                <c:pt idx="662">
                  <c:v>399.78</c:v>
                </c:pt>
                <c:pt idx="663">
                  <c:v>398.6</c:v>
                </c:pt>
                <c:pt idx="664">
                  <c:v>397.32</c:v>
                </c:pt>
                <c:pt idx="665">
                  <c:v>395.2</c:v>
                </c:pt>
                <c:pt idx="666">
                  <c:v>393.45</c:v>
                </c:pt>
                <c:pt idx="667">
                  <c:v>393.7</c:v>
                </c:pt>
                <c:pt idx="668">
                  <c:v>395.16</c:v>
                </c:pt>
                <c:pt idx="669">
                  <c:v>396.84</c:v>
                </c:pt>
                <c:pt idx="670">
                  <c:v>397.85</c:v>
                </c:pt>
                <c:pt idx="671">
                  <c:v>398.01</c:v>
                </c:pt>
                <c:pt idx="672">
                  <c:v>399.77</c:v>
                </c:pt>
                <c:pt idx="673">
                  <c:v>401.38</c:v>
                </c:pt>
                <c:pt idx="674">
                  <c:v>401.78</c:v>
                </c:pt>
                <c:pt idx="675">
                  <c:v>401.25</c:v>
                </c:pt>
                <c:pt idx="676">
                  <c:v>399.1</c:v>
                </c:pt>
                <c:pt idx="677">
                  <c:v>397.03</c:v>
                </c:pt>
                <c:pt idx="678">
                  <c:v>395.38</c:v>
                </c:pt>
                <c:pt idx="679">
                  <c:v>396.03</c:v>
                </c:pt>
                <c:pt idx="680">
                  <c:v>397.28</c:v>
                </c:pt>
                <c:pt idx="681">
                  <c:v>398.91</c:v>
                </c:pt>
                <c:pt idx="682">
                  <c:v>399.98</c:v>
                </c:pt>
                <c:pt idx="683">
                  <c:v>400.28</c:v>
                </c:pt>
                <c:pt idx="684">
                  <c:v>401.54</c:v>
                </c:pt>
                <c:pt idx="685">
                  <c:v>403.28</c:v>
                </c:pt>
                <c:pt idx="686">
                  <c:v>403.96</c:v>
                </c:pt>
                <c:pt idx="687">
                  <c:v>402.8</c:v>
                </c:pt>
                <c:pt idx="688">
                  <c:v>401.31</c:v>
                </c:pt>
                <c:pt idx="689">
                  <c:v>398.93</c:v>
                </c:pt>
                <c:pt idx="690">
                  <c:v>397.63</c:v>
                </c:pt>
                <c:pt idx="691">
                  <c:v>398.29</c:v>
                </c:pt>
                <c:pt idx="692">
                  <c:v>400.16</c:v>
                </c:pt>
                <c:pt idx="693">
                  <c:v>401.85</c:v>
                </c:pt>
                <c:pt idx="694">
                  <c:v>402.56</c:v>
                </c:pt>
                <c:pt idx="695">
                  <c:v>404.12</c:v>
                </c:pt>
                <c:pt idx="696">
                  <c:v>404.87</c:v>
                </c:pt>
                <c:pt idx="697">
                  <c:v>407.45</c:v>
                </c:pt>
                <c:pt idx="698">
                  <c:v>407.72</c:v>
                </c:pt>
                <c:pt idx="699">
                  <c:v>406.83</c:v>
                </c:pt>
                <c:pt idx="700">
                  <c:v>404.41</c:v>
                </c:pt>
                <c:pt idx="701">
                  <c:v>402.27</c:v>
                </c:pt>
                <c:pt idx="702">
                  <c:v>401.05</c:v>
                </c:pt>
                <c:pt idx="703">
                  <c:v>401.59</c:v>
                </c:pt>
                <c:pt idx="704">
                  <c:v>403.55</c:v>
                </c:pt>
                <c:pt idx="705">
                  <c:v>404.45</c:v>
                </c:pt>
                <c:pt idx="706">
                  <c:v>406.17</c:v>
                </c:pt>
                <c:pt idx="707">
                  <c:v>406.46</c:v>
                </c:pt>
                <c:pt idx="708">
                  <c:v>407.22</c:v>
                </c:pt>
                <c:pt idx="709">
                  <c:v>409.04</c:v>
                </c:pt>
                <c:pt idx="710">
                  <c:v>409.69</c:v>
                </c:pt>
                <c:pt idx="711">
                  <c:v>408.88</c:v>
                </c:pt>
                <c:pt idx="712">
                  <c:v>407.12</c:v>
                </c:pt>
                <c:pt idx="713">
                  <c:v>405.13</c:v>
                </c:pt>
                <c:pt idx="714">
                  <c:v>403.37</c:v>
                </c:pt>
                <c:pt idx="715">
                  <c:v>403.63</c:v>
                </c:pt>
                <c:pt idx="716">
                  <c:v>405.12</c:v>
                </c:pt>
                <c:pt idx="717">
                  <c:v>406.81</c:v>
                </c:pt>
                <c:pt idx="718">
                  <c:v>407.96</c:v>
                </c:pt>
                <c:pt idx="719">
                  <c:v>408.32</c:v>
                </c:pt>
                <c:pt idx="720">
                  <c:v>409.41</c:v>
                </c:pt>
                <c:pt idx="721">
                  <c:v>410.24</c:v>
                </c:pt>
                <c:pt idx="722">
                  <c:v>411.24</c:v>
                </c:pt>
                <c:pt idx="723">
                  <c:v>410.79</c:v>
                </c:pt>
                <c:pt idx="724">
                  <c:v>408.71</c:v>
                </c:pt>
                <c:pt idx="725">
                  <c:v>406.99</c:v>
                </c:pt>
                <c:pt idx="726">
                  <c:v>405.51</c:v>
                </c:pt>
                <c:pt idx="727">
                  <c:v>406</c:v>
                </c:pt>
                <c:pt idx="728">
                  <c:v>408.02</c:v>
                </c:pt>
                <c:pt idx="729">
                  <c:v>409.07</c:v>
                </c:pt>
                <c:pt idx="730">
                  <c:v>410.83</c:v>
                </c:pt>
                <c:pt idx="731">
                  <c:v>411.75</c:v>
                </c:pt>
                <c:pt idx="732">
                  <c:v>411.97</c:v>
                </c:pt>
                <c:pt idx="733">
                  <c:v>413.32</c:v>
                </c:pt>
                <c:pt idx="734">
                  <c:v>414.66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4-4FE2-A1C2-AFEE49A88354}"/>
            </c:ext>
          </c:extLst>
        </c:ser>
        <c:ser>
          <c:idx val="1"/>
          <c:order val="1"/>
          <c:tx>
            <c:strRef>
              <c:f>'Co2'!$G$1</c:f>
              <c:strCache>
                <c:ptCount val="1"/>
                <c:pt idx="0">
                  <c:v>Linear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'Co2'!$G$2:$G$736</c:f>
              <c:numCache>
                <c:formatCode>General</c:formatCode>
                <c:ptCount val="735"/>
                <c:pt idx="0">
                  <c:v>306.53768707483005</c:v>
                </c:pt>
                <c:pt idx="1">
                  <c:v>306.66772544440119</c:v>
                </c:pt>
                <c:pt idx="2">
                  <c:v>306.79776381397232</c:v>
                </c:pt>
                <c:pt idx="3">
                  <c:v>306.92780218354392</c:v>
                </c:pt>
                <c:pt idx="4">
                  <c:v>307.05784055311506</c:v>
                </c:pt>
                <c:pt idx="5">
                  <c:v>307.1878789226862</c:v>
                </c:pt>
                <c:pt idx="6">
                  <c:v>307.31791729225779</c:v>
                </c:pt>
                <c:pt idx="7">
                  <c:v>307.44795566182893</c:v>
                </c:pt>
                <c:pt idx="8">
                  <c:v>307.57799403140007</c:v>
                </c:pt>
                <c:pt idx="9">
                  <c:v>307.70803240097166</c:v>
                </c:pt>
                <c:pt idx="10">
                  <c:v>307.8380707705428</c:v>
                </c:pt>
                <c:pt idx="11">
                  <c:v>307.96810914011394</c:v>
                </c:pt>
                <c:pt idx="12">
                  <c:v>308.09814750968508</c:v>
                </c:pt>
                <c:pt idx="13">
                  <c:v>308.22818587925622</c:v>
                </c:pt>
                <c:pt idx="14">
                  <c:v>308.35822424882736</c:v>
                </c:pt>
                <c:pt idx="15">
                  <c:v>308.48826261839895</c:v>
                </c:pt>
                <c:pt idx="16">
                  <c:v>308.61830098797009</c:v>
                </c:pt>
                <c:pt idx="17">
                  <c:v>308.74833935754123</c:v>
                </c:pt>
                <c:pt idx="18">
                  <c:v>308.87837772711282</c:v>
                </c:pt>
                <c:pt idx="19">
                  <c:v>309.00841609668396</c:v>
                </c:pt>
                <c:pt idx="20">
                  <c:v>309.1384544662551</c:v>
                </c:pt>
                <c:pt idx="21">
                  <c:v>309.26849283582669</c:v>
                </c:pt>
                <c:pt idx="22">
                  <c:v>309.39853120539783</c:v>
                </c:pt>
                <c:pt idx="23">
                  <c:v>309.52856957496897</c:v>
                </c:pt>
                <c:pt idx="24">
                  <c:v>309.65860794454056</c:v>
                </c:pt>
                <c:pt idx="25">
                  <c:v>309.7886463141117</c:v>
                </c:pt>
                <c:pt idx="26">
                  <c:v>309.91868468368284</c:v>
                </c:pt>
                <c:pt idx="27">
                  <c:v>310.04872305325398</c:v>
                </c:pt>
                <c:pt idx="28">
                  <c:v>310.17876142282512</c:v>
                </c:pt>
                <c:pt idx="29">
                  <c:v>310.30879979239626</c:v>
                </c:pt>
                <c:pt idx="30">
                  <c:v>310.43883816196785</c:v>
                </c:pt>
                <c:pt idx="31">
                  <c:v>310.56887653153899</c:v>
                </c:pt>
                <c:pt idx="32">
                  <c:v>310.69891490111013</c:v>
                </c:pt>
                <c:pt idx="33">
                  <c:v>310.82895327068172</c:v>
                </c:pt>
                <c:pt idx="34">
                  <c:v>310.95899164025286</c:v>
                </c:pt>
                <c:pt idx="35">
                  <c:v>311.089030009824</c:v>
                </c:pt>
                <c:pt idx="36">
                  <c:v>311.21906837939559</c:v>
                </c:pt>
                <c:pt idx="37">
                  <c:v>311.34910674896673</c:v>
                </c:pt>
                <c:pt idx="38">
                  <c:v>311.47914511853787</c:v>
                </c:pt>
                <c:pt idx="39">
                  <c:v>311.60918348810947</c:v>
                </c:pt>
                <c:pt idx="40">
                  <c:v>311.7392218576806</c:v>
                </c:pt>
                <c:pt idx="41">
                  <c:v>311.86926022725174</c:v>
                </c:pt>
                <c:pt idx="42">
                  <c:v>311.99929859682288</c:v>
                </c:pt>
                <c:pt idx="43">
                  <c:v>312.12933696639402</c:v>
                </c:pt>
                <c:pt idx="44">
                  <c:v>312.25937533596516</c:v>
                </c:pt>
                <c:pt idx="45">
                  <c:v>312.38941370553675</c:v>
                </c:pt>
                <c:pt idx="46">
                  <c:v>312.51945207510789</c:v>
                </c:pt>
                <c:pt idx="47">
                  <c:v>312.64949044467903</c:v>
                </c:pt>
                <c:pt idx="48">
                  <c:v>312.77952881425063</c:v>
                </c:pt>
                <c:pt idx="49">
                  <c:v>312.90956718382176</c:v>
                </c:pt>
                <c:pt idx="50">
                  <c:v>313.0396055533929</c:v>
                </c:pt>
                <c:pt idx="51">
                  <c:v>313.1696439229645</c:v>
                </c:pt>
                <c:pt idx="52">
                  <c:v>313.29968229253564</c:v>
                </c:pt>
                <c:pt idx="53">
                  <c:v>313.42972066210677</c:v>
                </c:pt>
                <c:pt idx="54">
                  <c:v>313.55975903167837</c:v>
                </c:pt>
                <c:pt idx="55">
                  <c:v>313.68979740124951</c:v>
                </c:pt>
                <c:pt idx="56">
                  <c:v>313.81983577082065</c:v>
                </c:pt>
                <c:pt idx="57">
                  <c:v>313.94987414039178</c:v>
                </c:pt>
                <c:pt idx="58">
                  <c:v>314.07991250996292</c:v>
                </c:pt>
                <c:pt idx="59">
                  <c:v>314.20995087953406</c:v>
                </c:pt>
                <c:pt idx="60">
                  <c:v>314.33998924910566</c:v>
                </c:pt>
                <c:pt idx="61">
                  <c:v>314.4700276186768</c:v>
                </c:pt>
                <c:pt idx="62">
                  <c:v>314.60006598824793</c:v>
                </c:pt>
                <c:pt idx="63">
                  <c:v>314.73010435781953</c:v>
                </c:pt>
                <c:pt idx="64">
                  <c:v>314.86014272739067</c:v>
                </c:pt>
                <c:pt idx="65">
                  <c:v>314.99018109696181</c:v>
                </c:pt>
                <c:pt idx="66">
                  <c:v>315.1202194665334</c:v>
                </c:pt>
                <c:pt idx="67">
                  <c:v>315.25025783610454</c:v>
                </c:pt>
                <c:pt idx="68">
                  <c:v>315.38029620567568</c:v>
                </c:pt>
                <c:pt idx="69">
                  <c:v>315.51033457524727</c:v>
                </c:pt>
                <c:pt idx="70">
                  <c:v>315.64037294481841</c:v>
                </c:pt>
                <c:pt idx="71">
                  <c:v>315.77041131438955</c:v>
                </c:pt>
                <c:pt idx="72">
                  <c:v>315.90044968396114</c:v>
                </c:pt>
                <c:pt idx="73">
                  <c:v>316.03048805353228</c:v>
                </c:pt>
                <c:pt idx="74">
                  <c:v>316.16052642310342</c:v>
                </c:pt>
                <c:pt idx="75">
                  <c:v>316.29056479267456</c:v>
                </c:pt>
                <c:pt idx="76">
                  <c:v>316.4206031622457</c:v>
                </c:pt>
                <c:pt idx="77">
                  <c:v>316.55064153181684</c:v>
                </c:pt>
                <c:pt idx="78">
                  <c:v>316.68067990138843</c:v>
                </c:pt>
                <c:pt idx="79">
                  <c:v>316.81071827095957</c:v>
                </c:pt>
                <c:pt idx="80">
                  <c:v>316.94075664053071</c:v>
                </c:pt>
                <c:pt idx="81">
                  <c:v>317.0707950101023</c:v>
                </c:pt>
                <c:pt idx="82">
                  <c:v>317.20083337967344</c:v>
                </c:pt>
                <c:pt idx="83">
                  <c:v>317.33087174924458</c:v>
                </c:pt>
                <c:pt idx="84">
                  <c:v>317.46091011881617</c:v>
                </c:pt>
                <c:pt idx="85">
                  <c:v>317.59094848838731</c:v>
                </c:pt>
                <c:pt idx="86">
                  <c:v>317.72098685795845</c:v>
                </c:pt>
                <c:pt idx="87">
                  <c:v>317.85102522753004</c:v>
                </c:pt>
                <c:pt idx="88">
                  <c:v>317.98106359710118</c:v>
                </c:pt>
                <c:pt idx="89">
                  <c:v>318.11110196667232</c:v>
                </c:pt>
                <c:pt idx="90">
                  <c:v>318.24114033624346</c:v>
                </c:pt>
                <c:pt idx="91">
                  <c:v>318.3711787058146</c:v>
                </c:pt>
                <c:pt idx="92">
                  <c:v>318.50121707538574</c:v>
                </c:pt>
                <c:pt idx="93">
                  <c:v>318.63125544495733</c:v>
                </c:pt>
                <c:pt idx="94">
                  <c:v>318.76129381452847</c:v>
                </c:pt>
                <c:pt idx="95">
                  <c:v>318.89133218409961</c:v>
                </c:pt>
                <c:pt idx="96">
                  <c:v>319.0213705536712</c:v>
                </c:pt>
                <c:pt idx="97">
                  <c:v>319.15140892324234</c:v>
                </c:pt>
                <c:pt idx="98">
                  <c:v>319.28144729281348</c:v>
                </c:pt>
                <c:pt idx="99">
                  <c:v>319.41148566238508</c:v>
                </c:pt>
                <c:pt idx="100">
                  <c:v>319.54152403195621</c:v>
                </c:pt>
                <c:pt idx="101">
                  <c:v>319.67156240152735</c:v>
                </c:pt>
                <c:pt idx="102">
                  <c:v>319.80160077109895</c:v>
                </c:pt>
                <c:pt idx="103">
                  <c:v>319.93163914067009</c:v>
                </c:pt>
                <c:pt idx="104">
                  <c:v>320.06167751024122</c:v>
                </c:pt>
                <c:pt idx="105">
                  <c:v>320.19171587981236</c:v>
                </c:pt>
                <c:pt idx="106">
                  <c:v>320.3217542493835</c:v>
                </c:pt>
                <c:pt idx="107">
                  <c:v>320.45179261895464</c:v>
                </c:pt>
                <c:pt idx="108">
                  <c:v>320.58183098852624</c:v>
                </c:pt>
                <c:pt idx="109">
                  <c:v>320.71186935809737</c:v>
                </c:pt>
                <c:pt idx="110">
                  <c:v>320.84190772766851</c:v>
                </c:pt>
                <c:pt idx="111">
                  <c:v>320.97194609724011</c:v>
                </c:pt>
                <c:pt idx="112">
                  <c:v>321.10198446681125</c:v>
                </c:pt>
                <c:pt idx="113">
                  <c:v>321.23202283638238</c:v>
                </c:pt>
                <c:pt idx="114">
                  <c:v>321.36206120595398</c:v>
                </c:pt>
                <c:pt idx="115">
                  <c:v>321.49209957552512</c:v>
                </c:pt>
                <c:pt idx="116">
                  <c:v>321.62213794509626</c:v>
                </c:pt>
                <c:pt idx="117">
                  <c:v>321.75217631466785</c:v>
                </c:pt>
                <c:pt idx="118">
                  <c:v>321.88221468423899</c:v>
                </c:pt>
                <c:pt idx="119">
                  <c:v>322.01225305381013</c:v>
                </c:pt>
                <c:pt idx="120">
                  <c:v>322.14229142338127</c:v>
                </c:pt>
                <c:pt idx="121">
                  <c:v>322.27232979295241</c:v>
                </c:pt>
                <c:pt idx="122">
                  <c:v>322.40236816252354</c:v>
                </c:pt>
                <c:pt idx="123">
                  <c:v>322.53240653209514</c:v>
                </c:pt>
                <c:pt idx="124">
                  <c:v>322.66244490166628</c:v>
                </c:pt>
                <c:pt idx="125">
                  <c:v>322.79248327123742</c:v>
                </c:pt>
                <c:pt idx="126">
                  <c:v>322.92252164080901</c:v>
                </c:pt>
                <c:pt idx="127">
                  <c:v>323.05256001038015</c:v>
                </c:pt>
                <c:pt idx="128">
                  <c:v>323.18259837995129</c:v>
                </c:pt>
                <c:pt idx="129">
                  <c:v>323.31263674952288</c:v>
                </c:pt>
                <c:pt idx="130">
                  <c:v>323.44267511909402</c:v>
                </c:pt>
                <c:pt idx="131">
                  <c:v>323.57271348866516</c:v>
                </c:pt>
                <c:pt idx="132">
                  <c:v>323.70275185823675</c:v>
                </c:pt>
                <c:pt idx="133">
                  <c:v>323.83279022780789</c:v>
                </c:pt>
                <c:pt idx="134">
                  <c:v>323.96282859737903</c:v>
                </c:pt>
                <c:pt idx="135">
                  <c:v>324.09286696695062</c:v>
                </c:pt>
                <c:pt idx="136">
                  <c:v>324.22290533652176</c:v>
                </c:pt>
                <c:pt idx="137">
                  <c:v>324.3529437060929</c:v>
                </c:pt>
                <c:pt idx="138">
                  <c:v>324.48298207566404</c:v>
                </c:pt>
                <c:pt idx="139">
                  <c:v>324.61302044523518</c:v>
                </c:pt>
                <c:pt idx="140">
                  <c:v>324.74305881480632</c:v>
                </c:pt>
                <c:pt idx="141">
                  <c:v>324.87309718437791</c:v>
                </c:pt>
                <c:pt idx="142">
                  <c:v>325.00313555394905</c:v>
                </c:pt>
                <c:pt idx="143">
                  <c:v>325.13317392352019</c:v>
                </c:pt>
                <c:pt idx="144">
                  <c:v>325.26321229309178</c:v>
                </c:pt>
                <c:pt idx="145">
                  <c:v>325.39325066266292</c:v>
                </c:pt>
                <c:pt idx="146">
                  <c:v>325.52328903223406</c:v>
                </c:pt>
                <c:pt idx="147">
                  <c:v>325.65332740180565</c:v>
                </c:pt>
                <c:pt idx="148">
                  <c:v>325.78336577137679</c:v>
                </c:pt>
                <c:pt idx="149">
                  <c:v>325.91340414094793</c:v>
                </c:pt>
                <c:pt idx="150">
                  <c:v>326.04344251051953</c:v>
                </c:pt>
                <c:pt idx="151">
                  <c:v>326.17348088009066</c:v>
                </c:pt>
                <c:pt idx="152">
                  <c:v>326.3035192496618</c:v>
                </c:pt>
                <c:pt idx="153">
                  <c:v>326.43355761923294</c:v>
                </c:pt>
                <c:pt idx="154">
                  <c:v>326.56359598880408</c:v>
                </c:pt>
                <c:pt idx="155">
                  <c:v>326.69363435837522</c:v>
                </c:pt>
                <c:pt idx="156">
                  <c:v>326.82367272794681</c:v>
                </c:pt>
                <c:pt idx="157">
                  <c:v>326.95371109751795</c:v>
                </c:pt>
                <c:pt idx="158">
                  <c:v>327.08374946708909</c:v>
                </c:pt>
                <c:pt idx="159">
                  <c:v>327.21378783666069</c:v>
                </c:pt>
                <c:pt idx="160">
                  <c:v>327.34382620623182</c:v>
                </c:pt>
                <c:pt idx="161">
                  <c:v>327.47386457580296</c:v>
                </c:pt>
                <c:pt idx="162">
                  <c:v>327.60390294537456</c:v>
                </c:pt>
                <c:pt idx="163">
                  <c:v>327.7339413149457</c:v>
                </c:pt>
                <c:pt idx="164">
                  <c:v>327.86397968451683</c:v>
                </c:pt>
                <c:pt idx="165">
                  <c:v>327.99401805408843</c:v>
                </c:pt>
                <c:pt idx="166">
                  <c:v>328.12405642365957</c:v>
                </c:pt>
                <c:pt idx="167">
                  <c:v>328.25409479323071</c:v>
                </c:pt>
                <c:pt idx="168">
                  <c:v>328.38413316280185</c:v>
                </c:pt>
                <c:pt idx="169">
                  <c:v>328.51417153237298</c:v>
                </c:pt>
                <c:pt idx="170">
                  <c:v>328.64420990194412</c:v>
                </c:pt>
                <c:pt idx="171">
                  <c:v>328.77424827151572</c:v>
                </c:pt>
                <c:pt idx="172">
                  <c:v>328.90428664108686</c:v>
                </c:pt>
                <c:pt idx="173">
                  <c:v>329.03432501065799</c:v>
                </c:pt>
                <c:pt idx="174">
                  <c:v>329.16436338022959</c:v>
                </c:pt>
                <c:pt idx="175">
                  <c:v>329.29440174980073</c:v>
                </c:pt>
                <c:pt idx="176">
                  <c:v>329.42444011937187</c:v>
                </c:pt>
                <c:pt idx="177">
                  <c:v>329.55447848894346</c:v>
                </c:pt>
                <c:pt idx="178">
                  <c:v>329.6845168585146</c:v>
                </c:pt>
                <c:pt idx="179">
                  <c:v>329.81455522808574</c:v>
                </c:pt>
                <c:pt idx="180">
                  <c:v>329.94459359765733</c:v>
                </c:pt>
                <c:pt idx="181">
                  <c:v>330.07463196722847</c:v>
                </c:pt>
                <c:pt idx="182">
                  <c:v>330.20467033679961</c:v>
                </c:pt>
                <c:pt idx="183">
                  <c:v>330.33470870637075</c:v>
                </c:pt>
                <c:pt idx="184">
                  <c:v>330.46474707594189</c:v>
                </c:pt>
                <c:pt idx="185">
                  <c:v>330.59478544551348</c:v>
                </c:pt>
                <c:pt idx="186">
                  <c:v>330.72482381508462</c:v>
                </c:pt>
                <c:pt idx="187">
                  <c:v>330.85486218465576</c:v>
                </c:pt>
                <c:pt idx="188">
                  <c:v>330.9849005542269</c:v>
                </c:pt>
                <c:pt idx="189">
                  <c:v>331.11493892379849</c:v>
                </c:pt>
                <c:pt idx="190">
                  <c:v>331.24497729336963</c:v>
                </c:pt>
                <c:pt idx="191">
                  <c:v>331.37501566294077</c:v>
                </c:pt>
                <c:pt idx="192">
                  <c:v>331.50505403251236</c:v>
                </c:pt>
                <c:pt idx="193">
                  <c:v>331.6350924020835</c:v>
                </c:pt>
                <c:pt idx="194">
                  <c:v>331.76513077165464</c:v>
                </c:pt>
                <c:pt idx="195">
                  <c:v>331.89516914122623</c:v>
                </c:pt>
                <c:pt idx="196">
                  <c:v>332.02520751079737</c:v>
                </c:pt>
                <c:pt idx="197">
                  <c:v>332.15524588036851</c:v>
                </c:pt>
                <c:pt idx="198">
                  <c:v>332.2852842499401</c:v>
                </c:pt>
                <c:pt idx="199">
                  <c:v>332.41532261951124</c:v>
                </c:pt>
                <c:pt idx="200">
                  <c:v>332.54536098908238</c:v>
                </c:pt>
                <c:pt idx="201">
                  <c:v>332.67539935865352</c:v>
                </c:pt>
                <c:pt idx="202">
                  <c:v>332.80543772822466</c:v>
                </c:pt>
                <c:pt idx="203">
                  <c:v>332.9354760977958</c:v>
                </c:pt>
                <c:pt idx="204">
                  <c:v>333.06551446736739</c:v>
                </c:pt>
                <c:pt idx="205">
                  <c:v>333.19555283693853</c:v>
                </c:pt>
                <c:pt idx="206">
                  <c:v>333.32559120650967</c:v>
                </c:pt>
                <c:pt idx="207">
                  <c:v>333.45562957608126</c:v>
                </c:pt>
                <c:pt idx="208">
                  <c:v>333.5856679456524</c:v>
                </c:pt>
                <c:pt idx="209">
                  <c:v>333.71570631522354</c:v>
                </c:pt>
                <c:pt idx="210">
                  <c:v>333.84574468479514</c:v>
                </c:pt>
                <c:pt idx="211">
                  <c:v>333.97578305436627</c:v>
                </c:pt>
                <c:pt idx="212">
                  <c:v>334.10582142393741</c:v>
                </c:pt>
                <c:pt idx="213">
                  <c:v>334.23585979350901</c:v>
                </c:pt>
                <c:pt idx="214">
                  <c:v>334.36589816308015</c:v>
                </c:pt>
                <c:pt idx="215">
                  <c:v>334.49593653265129</c:v>
                </c:pt>
                <c:pt idx="216">
                  <c:v>334.62597490222242</c:v>
                </c:pt>
                <c:pt idx="217">
                  <c:v>334.75601327179356</c:v>
                </c:pt>
                <c:pt idx="218">
                  <c:v>334.8860516413647</c:v>
                </c:pt>
                <c:pt idx="219">
                  <c:v>335.0160900109363</c:v>
                </c:pt>
                <c:pt idx="220">
                  <c:v>335.14612838050743</c:v>
                </c:pt>
                <c:pt idx="221">
                  <c:v>335.27616675007857</c:v>
                </c:pt>
                <c:pt idx="222">
                  <c:v>335.40620511965017</c:v>
                </c:pt>
                <c:pt idx="223">
                  <c:v>335.53624348922131</c:v>
                </c:pt>
                <c:pt idx="224">
                  <c:v>335.66628185879244</c:v>
                </c:pt>
                <c:pt idx="225">
                  <c:v>335.79632022836404</c:v>
                </c:pt>
                <c:pt idx="226">
                  <c:v>335.92635859793518</c:v>
                </c:pt>
                <c:pt idx="227">
                  <c:v>336.05639696750632</c:v>
                </c:pt>
                <c:pt idx="228">
                  <c:v>336.18643533707791</c:v>
                </c:pt>
                <c:pt idx="229">
                  <c:v>336.31647370664905</c:v>
                </c:pt>
                <c:pt idx="230">
                  <c:v>336.44651207622019</c:v>
                </c:pt>
                <c:pt idx="231">
                  <c:v>336.57655044579133</c:v>
                </c:pt>
                <c:pt idx="232">
                  <c:v>336.70658881536247</c:v>
                </c:pt>
                <c:pt idx="233">
                  <c:v>336.8366271849336</c:v>
                </c:pt>
                <c:pt idx="234">
                  <c:v>336.9666655545052</c:v>
                </c:pt>
                <c:pt idx="235">
                  <c:v>337.09670392407634</c:v>
                </c:pt>
                <c:pt idx="236">
                  <c:v>337.22674229364748</c:v>
                </c:pt>
                <c:pt idx="237">
                  <c:v>337.35678066321907</c:v>
                </c:pt>
                <c:pt idx="238">
                  <c:v>337.48681903279021</c:v>
                </c:pt>
                <c:pt idx="239">
                  <c:v>337.61685740236135</c:v>
                </c:pt>
                <c:pt idx="240">
                  <c:v>337.74689577193294</c:v>
                </c:pt>
                <c:pt idx="241">
                  <c:v>337.87693414150408</c:v>
                </c:pt>
                <c:pt idx="242">
                  <c:v>338.00697251107522</c:v>
                </c:pt>
                <c:pt idx="243">
                  <c:v>338.13701088064681</c:v>
                </c:pt>
                <c:pt idx="244">
                  <c:v>338.26704925021795</c:v>
                </c:pt>
                <c:pt idx="245">
                  <c:v>338.39708761978909</c:v>
                </c:pt>
                <c:pt idx="246">
                  <c:v>338.52712598936023</c:v>
                </c:pt>
                <c:pt idx="247">
                  <c:v>338.65716435893182</c:v>
                </c:pt>
                <c:pt idx="248">
                  <c:v>338.78720272850296</c:v>
                </c:pt>
                <c:pt idx="249">
                  <c:v>338.9172410980741</c:v>
                </c:pt>
                <c:pt idx="250">
                  <c:v>339.04727946764524</c:v>
                </c:pt>
                <c:pt idx="251">
                  <c:v>339.17731783721638</c:v>
                </c:pt>
                <c:pt idx="252">
                  <c:v>339.30735620678797</c:v>
                </c:pt>
                <c:pt idx="253">
                  <c:v>339.43739457635911</c:v>
                </c:pt>
                <c:pt idx="254">
                  <c:v>339.56743294593025</c:v>
                </c:pt>
                <c:pt idx="255">
                  <c:v>339.69747131550184</c:v>
                </c:pt>
                <c:pt idx="256">
                  <c:v>339.82750968507298</c:v>
                </c:pt>
                <c:pt idx="257">
                  <c:v>339.95754805464412</c:v>
                </c:pt>
                <c:pt idx="258">
                  <c:v>340.08758642421571</c:v>
                </c:pt>
                <c:pt idx="259">
                  <c:v>340.21762479378685</c:v>
                </c:pt>
                <c:pt idx="260">
                  <c:v>340.34766316335799</c:v>
                </c:pt>
                <c:pt idx="261">
                  <c:v>340.47770153292959</c:v>
                </c:pt>
                <c:pt idx="262">
                  <c:v>340.60773990250073</c:v>
                </c:pt>
                <c:pt idx="263">
                  <c:v>340.73777827207186</c:v>
                </c:pt>
                <c:pt idx="264">
                  <c:v>340.867816641643</c:v>
                </c:pt>
                <c:pt idx="265">
                  <c:v>340.99785501121414</c:v>
                </c:pt>
                <c:pt idx="266">
                  <c:v>341.12789338078528</c:v>
                </c:pt>
                <c:pt idx="267">
                  <c:v>341.25793175035687</c:v>
                </c:pt>
                <c:pt idx="268">
                  <c:v>341.38797011992801</c:v>
                </c:pt>
                <c:pt idx="269">
                  <c:v>341.51800848949915</c:v>
                </c:pt>
                <c:pt idx="270">
                  <c:v>341.64804685907075</c:v>
                </c:pt>
                <c:pt idx="271">
                  <c:v>341.77808522864188</c:v>
                </c:pt>
                <c:pt idx="272">
                  <c:v>341.90812359821302</c:v>
                </c:pt>
                <c:pt idx="273">
                  <c:v>342.03816196778462</c:v>
                </c:pt>
                <c:pt idx="274">
                  <c:v>342.16820033735576</c:v>
                </c:pt>
                <c:pt idx="275">
                  <c:v>342.2982387069269</c:v>
                </c:pt>
                <c:pt idx="276">
                  <c:v>342.42827707649849</c:v>
                </c:pt>
                <c:pt idx="277">
                  <c:v>342.55831544606963</c:v>
                </c:pt>
                <c:pt idx="278">
                  <c:v>342.68835381564077</c:v>
                </c:pt>
                <c:pt idx="279">
                  <c:v>342.81839218521191</c:v>
                </c:pt>
                <c:pt idx="280">
                  <c:v>342.94843055478304</c:v>
                </c:pt>
                <c:pt idx="281">
                  <c:v>343.07846892435418</c:v>
                </c:pt>
                <c:pt idx="282">
                  <c:v>343.20850729392578</c:v>
                </c:pt>
                <c:pt idx="283">
                  <c:v>343.33854566349692</c:v>
                </c:pt>
                <c:pt idx="284">
                  <c:v>343.46858403306805</c:v>
                </c:pt>
                <c:pt idx="285">
                  <c:v>343.59862240263965</c:v>
                </c:pt>
                <c:pt idx="286">
                  <c:v>343.72866077221079</c:v>
                </c:pt>
                <c:pt idx="287">
                  <c:v>343.85869914178193</c:v>
                </c:pt>
                <c:pt idx="288">
                  <c:v>343.98873751135352</c:v>
                </c:pt>
                <c:pt idx="289">
                  <c:v>344.11877588092466</c:v>
                </c:pt>
                <c:pt idx="290">
                  <c:v>344.2488142504958</c:v>
                </c:pt>
                <c:pt idx="291">
                  <c:v>344.37885262006739</c:v>
                </c:pt>
                <c:pt idx="292">
                  <c:v>344.50889098963853</c:v>
                </c:pt>
                <c:pt idx="293">
                  <c:v>344.63892935920967</c:v>
                </c:pt>
                <c:pt idx="294">
                  <c:v>344.76896772878081</c:v>
                </c:pt>
                <c:pt idx="295">
                  <c:v>344.89900609835195</c:v>
                </c:pt>
                <c:pt idx="296">
                  <c:v>345.02904446792309</c:v>
                </c:pt>
                <c:pt idx="297">
                  <c:v>345.15908283749468</c:v>
                </c:pt>
                <c:pt idx="298">
                  <c:v>345.28912120706582</c:v>
                </c:pt>
                <c:pt idx="299">
                  <c:v>345.41915957663696</c:v>
                </c:pt>
                <c:pt idx="300">
                  <c:v>345.54919794620855</c:v>
                </c:pt>
                <c:pt idx="301">
                  <c:v>345.67923631577969</c:v>
                </c:pt>
                <c:pt idx="302">
                  <c:v>345.80927468535083</c:v>
                </c:pt>
                <c:pt idx="303">
                  <c:v>345.93931305492242</c:v>
                </c:pt>
                <c:pt idx="304">
                  <c:v>346.06935142449356</c:v>
                </c:pt>
                <c:pt idx="305">
                  <c:v>346.1993897940647</c:v>
                </c:pt>
                <c:pt idx="306">
                  <c:v>346.32942816363629</c:v>
                </c:pt>
                <c:pt idx="307">
                  <c:v>346.45946653320743</c:v>
                </c:pt>
                <c:pt idx="308">
                  <c:v>346.58950490277857</c:v>
                </c:pt>
                <c:pt idx="309">
                  <c:v>346.71954327235017</c:v>
                </c:pt>
                <c:pt idx="310">
                  <c:v>346.8495816419213</c:v>
                </c:pt>
                <c:pt idx="311">
                  <c:v>346.97962001149244</c:v>
                </c:pt>
                <c:pt idx="312">
                  <c:v>347.10965838106358</c:v>
                </c:pt>
                <c:pt idx="313">
                  <c:v>347.23969675063472</c:v>
                </c:pt>
                <c:pt idx="314">
                  <c:v>347.36973512020586</c:v>
                </c:pt>
                <c:pt idx="315">
                  <c:v>347.49977348977745</c:v>
                </c:pt>
                <c:pt idx="316">
                  <c:v>347.62981185934859</c:v>
                </c:pt>
                <c:pt idx="317">
                  <c:v>347.75985022891973</c:v>
                </c:pt>
                <c:pt idx="318">
                  <c:v>347.88988859849132</c:v>
                </c:pt>
                <c:pt idx="319">
                  <c:v>348.01992696806246</c:v>
                </c:pt>
                <c:pt idx="320">
                  <c:v>348.1499653376336</c:v>
                </c:pt>
                <c:pt idx="321">
                  <c:v>348.2800037072052</c:v>
                </c:pt>
                <c:pt idx="322">
                  <c:v>348.41004207677634</c:v>
                </c:pt>
                <c:pt idx="323">
                  <c:v>348.54008044634747</c:v>
                </c:pt>
                <c:pt idx="324">
                  <c:v>348.67011881591907</c:v>
                </c:pt>
                <c:pt idx="325">
                  <c:v>348.80015718549021</c:v>
                </c:pt>
                <c:pt idx="326">
                  <c:v>348.93019555506135</c:v>
                </c:pt>
                <c:pt idx="327">
                  <c:v>349.06023392463248</c:v>
                </c:pt>
                <c:pt idx="328">
                  <c:v>349.19027229420362</c:v>
                </c:pt>
                <c:pt idx="329">
                  <c:v>349.32031066377476</c:v>
                </c:pt>
                <c:pt idx="330">
                  <c:v>349.45034903334636</c:v>
                </c:pt>
                <c:pt idx="331">
                  <c:v>349.58038740291749</c:v>
                </c:pt>
                <c:pt idx="332">
                  <c:v>349.71042577248863</c:v>
                </c:pt>
                <c:pt idx="333">
                  <c:v>349.84046414206023</c:v>
                </c:pt>
                <c:pt idx="334">
                  <c:v>349.97050251163137</c:v>
                </c:pt>
                <c:pt idx="335">
                  <c:v>350.10054088120251</c:v>
                </c:pt>
                <c:pt idx="336">
                  <c:v>350.2305792507741</c:v>
                </c:pt>
                <c:pt idx="337">
                  <c:v>350.36061762034524</c:v>
                </c:pt>
                <c:pt idx="338">
                  <c:v>350.49065598991638</c:v>
                </c:pt>
                <c:pt idx="339">
                  <c:v>350.62069435948797</c:v>
                </c:pt>
                <c:pt idx="340">
                  <c:v>350.75073272905911</c:v>
                </c:pt>
                <c:pt idx="341">
                  <c:v>350.88077109863025</c:v>
                </c:pt>
                <c:pt idx="342">
                  <c:v>351.01080946820139</c:v>
                </c:pt>
                <c:pt idx="343">
                  <c:v>351.14084783777253</c:v>
                </c:pt>
                <c:pt idx="344">
                  <c:v>351.27088620734366</c:v>
                </c:pt>
                <c:pt idx="345">
                  <c:v>351.40092457691526</c:v>
                </c:pt>
                <c:pt idx="346">
                  <c:v>351.5309629464864</c:v>
                </c:pt>
                <c:pt idx="347">
                  <c:v>351.66100131605754</c:v>
                </c:pt>
                <c:pt idx="348">
                  <c:v>351.79103968562913</c:v>
                </c:pt>
                <c:pt idx="349">
                  <c:v>351.92107805520027</c:v>
                </c:pt>
                <c:pt idx="350">
                  <c:v>352.05111642477141</c:v>
                </c:pt>
                <c:pt idx="351">
                  <c:v>352.181154794343</c:v>
                </c:pt>
                <c:pt idx="352">
                  <c:v>352.31119316391414</c:v>
                </c:pt>
                <c:pt idx="353">
                  <c:v>352.44123153348528</c:v>
                </c:pt>
                <c:pt idx="354">
                  <c:v>352.57126990305687</c:v>
                </c:pt>
                <c:pt idx="355">
                  <c:v>352.70130827262801</c:v>
                </c:pt>
                <c:pt idx="356">
                  <c:v>352.83134664219915</c:v>
                </c:pt>
                <c:pt idx="357">
                  <c:v>352.96138501177029</c:v>
                </c:pt>
                <c:pt idx="358">
                  <c:v>353.09142338134143</c:v>
                </c:pt>
                <c:pt idx="359">
                  <c:v>353.22146175091257</c:v>
                </c:pt>
                <c:pt idx="360">
                  <c:v>353.35150012048416</c:v>
                </c:pt>
                <c:pt idx="361">
                  <c:v>353.4815384900553</c:v>
                </c:pt>
                <c:pt idx="362">
                  <c:v>353.61157685962644</c:v>
                </c:pt>
                <c:pt idx="363">
                  <c:v>353.74161522919803</c:v>
                </c:pt>
                <c:pt idx="364">
                  <c:v>353.87165359876917</c:v>
                </c:pt>
                <c:pt idx="365">
                  <c:v>354.00169196834031</c:v>
                </c:pt>
                <c:pt idx="366">
                  <c:v>354.1317303379119</c:v>
                </c:pt>
                <c:pt idx="367">
                  <c:v>354.26176870748304</c:v>
                </c:pt>
                <c:pt idx="368">
                  <c:v>354.39180707705418</c:v>
                </c:pt>
                <c:pt idx="369">
                  <c:v>354.52184544662578</c:v>
                </c:pt>
                <c:pt idx="370">
                  <c:v>354.65188381619691</c:v>
                </c:pt>
                <c:pt idx="371">
                  <c:v>354.78192218576805</c:v>
                </c:pt>
                <c:pt idx="372">
                  <c:v>354.91196055533965</c:v>
                </c:pt>
                <c:pt idx="373">
                  <c:v>355.04199892491079</c:v>
                </c:pt>
                <c:pt idx="374">
                  <c:v>355.17203729448192</c:v>
                </c:pt>
                <c:pt idx="375">
                  <c:v>355.30207566405306</c:v>
                </c:pt>
                <c:pt idx="376">
                  <c:v>355.4321140336242</c:v>
                </c:pt>
                <c:pt idx="377">
                  <c:v>355.56215240319534</c:v>
                </c:pt>
                <c:pt idx="378">
                  <c:v>355.69219077276693</c:v>
                </c:pt>
                <c:pt idx="379">
                  <c:v>355.82222914233807</c:v>
                </c:pt>
                <c:pt idx="380">
                  <c:v>355.95226751190921</c:v>
                </c:pt>
                <c:pt idx="381">
                  <c:v>356.08230588148081</c:v>
                </c:pt>
                <c:pt idx="382">
                  <c:v>356.21234425105195</c:v>
                </c:pt>
                <c:pt idx="383">
                  <c:v>356.34238262062308</c:v>
                </c:pt>
                <c:pt idx="384">
                  <c:v>356.47242099019468</c:v>
                </c:pt>
                <c:pt idx="385">
                  <c:v>356.60245935976582</c:v>
                </c:pt>
                <c:pt idx="386">
                  <c:v>356.73249772933696</c:v>
                </c:pt>
                <c:pt idx="387">
                  <c:v>356.86253609890855</c:v>
                </c:pt>
                <c:pt idx="388">
                  <c:v>356.99257446847969</c:v>
                </c:pt>
                <c:pt idx="389">
                  <c:v>357.12261283805083</c:v>
                </c:pt>
                <c:pt idx="390">
                  <c:v>357.25265120762197</c:v>
                </c:pt>
                <c:pt idx="391">
                  <c:v>357.3826895771931</c:v>
                </c:pt>
                <c:pt idx="392">
                  <c:v>357.51272794676424</c:v>
                </c:pt>
                <c:pt idx="393">
                  <c:v>357.64276631633584</c:v>
                </c:pt>
                <c:pt idx="394">
                  <c:v>357.77280468590698</c:v>
                </c:pt>
                <c:pt idx="395">
                  <c:v>357.90284305547812</c:v>
                </c:pt>
                <c:pt idx="396">
                  <c:v>358.03288142504971</c:v>
                </c:pt>
                <c:pt idx="397">
                  <c:v>358.16291979462085</c:v>
                </c:pt>
                <c:pt idx="398">
                  <c:v>358.29295816419199</c:v>
                </c:pt>
                <c:pt idx="399">
                  <c:v>358.42299653376358</c:v>
                </c:pt>
                <c:pt idx="400">
                  <c:v>358.55303490333472</c:v>
                </c:pt>
                <c:pt idx="401">
                  <c:v>358.68307327290586</c:v>
                </c:pt>
                <c:pt idx="402">
                  <c:v>358.81311164247745</c:v>
                </c:pt>
                <c:pt idx="403">
                  <c:v>358.94315001204859</c:v>
                </c:pt>
                <c:pt idx="404">
                  <c:v>359.07318838161973</c:v>
                </c:pt>
                <c:pt idx="405">
                  <c:v>359.20322675119087</c:v>
                </c:pt>
                <c:pt idx="406">
                  <c:v>359.33326512076201</c:v>
                </c:pt>
                <c:pt idx="407">
                  <c:v>359.46330349033315</c:v>
                </c:pt>
                <c:pt idx="408">
                  <c:v>359.59334185990474</c:v>
                </c:pt>
                <c:pt idx="409">
                  <c:v>359.72338022947588</c:v>
                </c:pt>
                <c:pt idx="410">
                  <c:v>359.85341859904702</c:v>
                </c:pt>
                <c:pt idx="411">
                  <c:v>359.98345696861861</c:v>
                </c:pt>
                <c:pt idx="412">
                  <c:v>360.11349533818975</c:v>
                </c:pt>
                <c:pt idx="413">
                  <c:v>360.24353370776089</c:v>
                </c:pt>
                <c:pt idx="414">
                  <c:v>360.37357207733248</c:v>
                </c:pt>
                <c:pt idx="415">
                  <c:v>360.50361044690362</c:v>
                </c:pt>
                <c:pt idx="416">
                  <c:v>360.63364881647476</c:v>
                </c:pt>
                <c:pt idx="417">
                  <c:v>360.76368718604635</c:v>
                </c:pt>
                <c:pt idx="418">
                  <c:v>360.89372555561749</c:v>
                </c:pt>
                <c:pt idx="419">
                  <c:v>361.02376392518863</c:v>
                </c:pt>
                <c:pt idx="420">
                  <c:v>361.15380229475977</c:v>
                </c:pt>
                <c:pt idx="421">
                  <c:v>361.28384066433091</c:v>
                </c:pt>
                <c:pt idx="422">
                  <c:v>361.4138790339025</c:v>
                </c:pt>
                <c:pt idx="423">
                  <c:v>361.54391740347364</c:v>
                </c:pt>
                <c:pt idx="424">
                  <c:v>361.67395577304478</c:v>
                </c:pt>
                <c:pt idx="425">
                  <c:v>361.80399414261592</c:v>
                </c:pt>
                <c:pt idx="426">
                  <c:v>361.93403251218751</c:v>
                </c:pt>
                <c:pt idx="427">
                  <c:v>362.06407088175865</c:v>
                </c:pt>
                <c:pt idx="428">
                  <c:v>362.19410925132979</c:v>
                </c:pt>
                <c:pt idx="429">
                  <c:v>362.32414762090139</c:v>
                </c:pt>
                <c:pt idx="430">
                  <c:v>362.45418599047252</c:v>
                </c:pt>
                <c:pt idx="431">
                  <c:v>362.58422436004366</c:v>
                </c:pt>
                <c:pt idx="432">
                  <c:v>362.71426272961526</c:v>
                </c:pt>
                <c:pt idx="433">
                  <c:v>362.8443010991864</c:v>
                </c:pt>
                <c:pt idx="434">
                  <c:v>362.97433946875753</c:v>
                </c:pt>
                <c:pt idx="435">
                  <c:v>363.10437783832913</c:v>
                </c:pt>
                <c:pt idx="436">
                  <c:v>363.23441620790027</c:v>
                </c:pt>
                <c:pt idx="437">
                  <c:v>363.36445457747141</c:v>
                </c:pt>
                <c:pt idx="438">
                  <c:v>363.49449294704254</c:v>
                </c:pt>
                <c:pt idx="439">
                  <c:v>363.62453131661368</c:v>
                </c:pt>
                <c:pt idx="440">
                  <c:v>363.75456968618482</c:v>
                </c:pt>
                <c:pt idx="441">
                  <c:v>363.88460805575642</c:v>
                </c:pt>
                <c:pt idx="442">
                  <c:v>364.01464642532756</c:v>
                </c:pt>
                <c:pt idx="443">
                  <c:v>364.14468479489869</c:v>
                </c:pt>
                <c:pt idx="444">
                  <c:v>364.27472316447029</c:v>
                </c:pt>
                <c:pt idx="445">
                  <c:v>364.40476153404143</c:v>
                </c:pt>
                <c:pt idx="446">
                  <c:v>364.53479990361257</c:v>
                </c:pt>
                <c:pt idx="447">
                  <c:v>364.66483827318416</c:v>
                </c:pt>
                <c:pt idx="448">
                  <c:v>364.7948766427553</c:v>
                </c:pt>
                <c:pt idx="449">
                  <c:v>364.92491501232644</c:v>
                </c:pt>
                <c:pt idx="450">
                  <c:v>365.05495338189803</c:v>
                </c:pt>
                <c:pt idx="451">
                  <c:v>365.18499175146917</c:v>
                </c:pt>
                <c:pt idx="452">
                  <c:v>365.31503012104031</c:v>
                </c:pt>
                <c:pt idx="453">
                  <c:v>365.44506849061145</c:v>
                </c:pt>
                <c:pt idx="454">
                  <c:v>365.57510686018259</c:v>
                </c:pt>
                <c:pt idx="455">
                  <c:v>365.70514522975373</c:v>
                </c:pt>
                <c:pt idx="456">
                  <c:v>365.83518359932532</c:v>
                </c:pt>
                <c:pt idx="457">
                  <c:v>365.96522196889646</c:v>
                </c:pt>
                <c:pt idx="458">
                  <c:v>366.0952603384676</c:v>
                </c:pt>
                <c:pt idx="459">
                  <c:v>366.22529870803919</c:v>
                </c:pt>
                <c:pt idx="460">
                  <c:v>366.35533707761033</c:v>
                </c:pt>
                <c:pt idx="461">
                  <c:v>366.48537544718147</c:v>
                </c:pt>
                <c:pt idx="462">
                  <c:v>366.61541381675306</c:v>
                </c:pt>
                <c:pt idx="463">
                  <c:v>366.7454521863242</c:v>
                </c:pt>
                <c:pt idx="464">
                  <c:v>366.87549055589534</c:v>
                </c:pt>
                <c:pt idx="465">
                  <c:v>367.00552892546693</c:v>
                </c:pt>
                <c:pt idx="466">
                  <c:v>367.13556729503807</c:v>
                </c:pt>
                <c:pt idx="467">
                  <c:v>367.26560566460921</c:v>
                </c:pt>
                <c:pt idx="468">
                  <c:v>367.39564403418035</c:v>
                </c:pt>
                <c:pt idx="469">
                  <c:v>367.52568240375149</c:v>
                </c:pt>
                <c:pt idx="470">
                  <c:v>367.65572077332263</c:v>
                </c:pt>
                <c:pt idx="471">
                  <c:v>367.78575914289422</c:v>
                </c:pt>
                <c:pt idx="472">
                  <c:v>367.91579751246536</c:v>
                </c:pt>
                <c:pt idx="473">
                  <c:v>368.0458358820365</c:v>
                </c:pt>
                <c:pt idx="474">
                  <c:v>368.17587425160809</c:v>
                </c:pt>
                <c:pt idx="475">
                  <c:v>368.30591262117923</c:v>
                </c:pt>
                <c:pt idx="476">
                  <c:v>368.43595099075037</c:v>
                </c:pt>
                <c:pt idx="477">
                  <c:v>368.56598936032196</c:v>
                </c:pt>
                <c:pt idx="478">
                  <c:v>368.6960277298931</c:v>
                </c:pt>
                <c:pt idx="479">
                  <c:v>368.82606609946424</c:v>
                </c:pt>
                <c:pt idx="480">
                  <c:v>368.95610446903584</c:v>
                </c:pt>
                <c:pt idx="481">
                  <c:v>369.08614283860697</c:v>
                </c:pt>
                <c:pt idx="482">
                  <c:v>369.21618120817811</c:v>
                </c:pt>
                <c:pt idx="483">
                  <c:v>369.34621957774925</c:v>
                </c:pt>
                <c:pt idx="484">
                  <c:v>369.47625794732085</c:v>
                </c:pt>
                <c:pt idx="485">
                  <c:v>369.60629631689199</c:v>
                </c:pt>
                <c:pt idx="486">
                  <c:v>369.73633468646312</c:v>
                </c:pt>
                <c:pt idx="487">
                  <c:v>369.86637305603426</c:v>
                </c:pt>
                <c:pt idx="488">
                  <c:v>369.9964114256054</c:v>
                </c:pt>
                <c:pt idx="489">
                  <c:v>370.126449795177</c:v>
                </c:pt>
                <c:pt idx="490">
                  <c:v>370.25648816474813</c:v>
                </c:pt>
                <c:pt idx="491">
                  <c:v>370.38652653431927</c:v>
                </c:pt>
                <c:pt idx="492">
                  <c:v>370.51656490389087</c:v>
                </c:pt>
                <c:pt idx="493">
                  <c:v>370.64660327346201</c:v>
                </c:pt>
                <c:pt idx="494">
                  <c:v>370.77664164303314</c:v>
                </c:pt>
                <c:pt idx="495">
                  <c:v>370.90668001260474</c:v>
                </c:pt>
                <c:pt idx="496">
                  <c:v>371.03671838217588</c:v>
                </c:pt>
                <c:pt idx="497">
                  <c:v>371.16675675174702</c:v>
                </c:pt>
                <c:pt idx="498">
                  <c:v>371.29679512131861</c:v>
                </c:pt>
                <c:pt idx="499">
                  <c:v>371.42683349088975</c:v>
                </c:pt>
                <c:pt idx="500">
                  <c:v>371.55687186046089</c:v>
                </c:pt>
                <c:pt idx="501">
                  <c:v>371.68691023003203</c:v>
                </c:pt>
                <c:pt idx="502">
                  <c:v>371.81694859960317</c:v>
                </c:pt>
                <c:pt idx="503">
                  <c:v>371.9469869691743</c:v>
                </c:pt>
                <c:pt idx="504">
                  <c:v>372.0770253387459</c:v>
                </c:pt>
                <c:pt idx="505">
                  <c:v>372.20706370831704</c:v>
                </c:pt>
                <c:pt idx="506">
                  <c:v>372.33710207788818</c:v>
                </c:pt>
                <c:pt idx="507">
                  <c:v>372.46714044745977</c:v>
                </c:pt>
                <c:pt idx="508">
                  <c:v>372.59717881703091</c:v>
                </c:pt>
                <c:pt idx="509">
                  <c:v>372.72721718660205</c:v>
                </c:pt>
                <c:pt idx="510">
                  <c:v>372.85725555617364</c:v>
                </c:pt>
                <c:pt idx="511">
                  <c:v>372.98729392574478</c:v>
                </c:pt>
                <c:pt idx="512">
                  <c:v>373.11733229531592</c:v>
                </c:pt>
                <c:pt idx="513">
                  <c:v>373.24737066488751</c:v>
                </c:pt>
                <c:pt idx="514">
                  <c:v>373.37740903445865</c:v>
                </c:pt>
                <c:pt idx="515">
                  <c:v>373.50744740402979</c:v>
                </c:pt>
                <c:pt idx="516">
                  <c:v>373.63748577360093</c:v>
                </c:pt>
                <c:pt idx="517">
                  <c:v>373.76752414317207</c:v>
                </c:pt>
                <c:pt idx="518">
                  <c:v>373.89756251274321</c:v>
                </c:pt>
                <c:pt idx="519">
                  <c:v>374.0276008823148</c:v>
                </c:pt>
                <c:pt idx="520">
                  <c:v>374.15763925188594</c:v>
                </c:pt>
                <c:pt idx="521">
                  <c:v>374.28767762145708</c:v>
                </c:pt>
                <c:pt idx="522">
                  <c:v>374.41771599102867</c:v>
                </c:pt>
                <c:pt idx="523">
                  <c:v>374.54775436059981</c:v>
                </c:pt>
                <c:pt idx="524">
                  <c:v>374.67779273017095</c:v>
                </c:pt>
                <c:pt idx="525">
                  <c:v>374.80783109974254</c:v>
                </c:pt>
                <c:pt idx="526">
                  <c:v>374.93786946931368</c:v>
                </c:pt>
                <c:pt idx="527">
                  <c:v>375.06790783888482</c:v>
                </c:pt>
                <c:pt idx="528">
                  <c:v>375.19794620845641</c:v>
                </c:pt>
                <c:pt idx="529">
                  <c:v>375.32798457802755</c:v>
                </c:pt>
                <c:pt idx="530">
                  <c:v>375.45802294759869</c:v>
                </c:pt>
                <c:pt idx="531">
                  <c:v>375.58806131716983</c:v>
                </c:pt>
                <c:pt idx="532">
                  <c:v>375.71809968674097</c:v>
                </c:pt>
                <c:pt idx="533">
                  <c:v>375.84813805631211</c:v>
                </c:pt>
                <c:pt idx="534">
                  <c:v>375.9781764258837</c:v>
                </c:pt>
                <c:pt idx="535">
                  <c:v>376.10821479545484</c:v>
                </c:pt>
                <c:pt idx="536">
                  <c:v>376.23825316502598</c:v>
                </c:pt>
                <c:pt idx="537">
                  <c:v>376.36829153459757</c:v>
                </c:pt>
                <c:pt idx="538">
                  <c:v>376.49832990416871</c:v>
                </c:pt>
                <c:pt idx="539">
                  <c:v>376.62836827373985</c:v>
                </c:pt>
                <c:pt idx="540">
                  <c:v>376.75840664331145</c:v>
                </c:pt>
                <c:pt idx="541">
                  <c:v>376.88844501288258</c:v>
                </c:pt>
                <c:pt idx="542">
                  <c:v>377.01848338245372</c:v>
                </c:pt>
                <c:pt idx="543">
                  <c:v>377.14852175202532</c:v>
                </c:pt>
                <c:pt idx="544">
                  <c:v>377.27856012159646</c:v>
                </c:pt>
                <c:pt idx="545">
                  <c:v>377.4085984911676</c:v>
                </c:pt>
                <c:pt idx="546">
                  <c:v>377.53863686073919</c:v>
                </c:pt>
                <c:pt idx="547">
                  <c:v>377.66867523031033</c:v>
                </c:pt>
                <c:pt idx="548">
                  <c:v>377.79871359988147</c:v>
                </c:pt>
                <c:pt idx="549">
                  <c:v>377.92875196945261</c:v>
                </c:pt>
                <c:pt idx="550">
                  <c:v>378.05879033902374</c:v>
                </c:pt>
                <c:pt idx="551">
                  <c:v>378.18882870859488</c:v>
                </c:pt>
                <c:pt idx="552">
                  <c:v>378.31886707816648</c:v>
                </c:pt>
                <c:pt idx="553">
                  <c:v>378.44890544773762</c:v>
                </c:pt>
                <c:pt idx="554">
                  <c:v>378.57894381730875</c:v>
                </c:pt>
                <c:pt idx="555">
                  <c:v>378.70898218688035</c:v>
                </c:pt>
                <c:pt idx="556">
                  <c:v>378.83902055645149</c:v>
                </c:pt>
                <c:pt idx="557">
                  <c:v>378.96905892602263</c:v>
                </c:pt>
                <c:pt idx="558">
                  <c:v>379.09909729559422</c:v>
                </c:pt>
                <c:pt idx="559">
                  <c:v>379.22913566516536</c:v>
                </c:pt>
                <c:pt idx="560">
                  <c:v>379.3591740347365</c:v>
                </c:pt>
                <c:pt idx="561">
                  <c:v>379.48921240430809</c:v>
                </c:pt>
                <c:pt idx="562">
                  <c:v>379.61925077387923</c:v>
                </c:pt>
                <c:pt idx="563">
                  <c:v>379.74928914345037</c:v>
                </c:pt>
                <c:pt idx="564">
                  <c:v>379.87932751302151</c:v>
                </c:pt>
                <c:pt idx="565">
                  <c:v>380.00936588259265</c:v>
                </c:pt>
                <c:pt idx="566">
                  <c:v>380.13940425216379</c:v>
                </c:pt>
                <c:pt idx="567">
                  <c:v>380.26944262173538</c:v>
                </c:pt>
                <c:pt idx="568">
                  <c:v>380.39948099130652</c:v>
                </c:pt>
                <c:pt idx="569">
                  <c:v>380.52951936087766</c:v>
                </c:pt>
                <c:pt idx="570">
                  <c:v>380.65955773044925</c:v>
                </c:pt>
                <c:pt idx="571">
                  <c:v>380.78959610002039</c:v>
                </c:pt>
                <c:pt idx="572">
                  <c:v>380.91963446959153</c:v>
                </c:pt>
                <c:pt idx="573">
                  <c:v>381.04967283916312</c:v>
                </c:pt>
                <c:pt idx="574">
                  <c:v>381.17971120873426</c:v>
                </c:pt>
                <c:pt idx="575">
                  <c:v>381.3097495783054</c:v>
                </c:pt>
                <c:pt idx="576">
                  <c:v>381.43978794787699</c:v>
                </c:pt>
                <c:pt idx="577">
                  <c:v>381.56982631744813</c:v>
                </c:pt>
                <c:pt idx="578">
                  <c:v>381.69986468701927</c:v>
                </c:pt>
                <c:pt idx="579">
                  <c:v>381.82990305659041</c:v>
                </c:pt>
                <c:pt idx="580">
                  <c:v>381.95994142616155</c:v>
                </c:pt>
                <c:pt idx="581">
                  <c:v>382.08997979573269</c:v>
                </c:pt>
                <c:pt idx="582">
                  <c:v>382.22001816530428</c:v>
                </c:pt>
                <c:pt idx="583">
                  <c:v>382.35005653487542</c:v>
                </c:pt>
                <c:pt idx="584">
                  <c:v>382.48009490444656</c:v>
                </c:pt>
                <c:pt idx="585">
                  <c:v>382.61013327401815</c:v>
                </c:pt>
                <c:pt idx="586">
                  <c:v>382.74017164358929</c:v>
                </c:pt>
                <c:pt idx="587">
                  <c:v>382.87021001316043</c:v>
                </c:pt>
                <c:pt idx="588">
                  <c:v>383.00024838273202</c:v>
                </c:pt>
                <c:pt idx="589">
                  <c:v>383.13028675230316</c:v>
                </c:pt>
                <c:pt idx="590">
                  <c:v>383.2603251218743</c:v>
                </c:pt>
                <c:pt idx="591">
                  <c:v>383.3903634914459</c:v>
                </c:pt>
                <c:pt idx="592">
                  <c:v>383.52040186101704</c:v>
                </c:pt>
                <c:pt idx="593">
                  <c:v>383.65044023058817</c:v>
                </c:pt>
                <c:pt idx="594">
                  <c:v>383.78047860015931</c:v>
                </c:pt>
                <c:pt idx="595">
                  <c:v>383.91051696973045</c:v>
                </c:pt>
                <c:pt idx="596">
                  <c:v>384.04055533930159</c:v>
                </c:pt>
                <c:pt idx="597">
                  <c:v>384.17059370887318</c:v>
                </c:pt>
                <c:pt idx="598">
                  <c:v>384.30063207844432</c:v>
                </c:pt>
                <c:pt idx="599">
                  <c:v>384.43067044801546</c:v>
                </c:pt>
                <c:pt idx="600">
                  <c:v>384.56070881758706</c:v>
                </c:pt>
                <c:pt idx="601">
                  <c:v>384.69074718715819</c:v>
                </c:pt>
                <c:pt idx="602">
                  <c:v>384.82078555672933</c:v>
                </c:pt>
                <c:pt idx="603">
                  <c:v>384.95082392630093</c:v>
                </c:pt>
                <c:pt idx="604">
                  <c:v>385.08086229587207</c:v>
                </c:pt>
                <c:pt idx="605">
                  <c:v>385.21090066544321</c:v>
                </c:pt>
                <c:pt idx="606">
                  <c:v>385.3409390350148</c:v>
                </c:pt>
                <c:pt idx="607">
                  <c:v>385.47097740458594</c:v>
                </c:pt>
                <c:pt idx="608">
                  <c:v>385.60101577415708</c:v>
                </c:pt>
                <c:pt idx="609">
                  <c:v>385.73105414372867</c:v>
                </c:pt>
                <c:pt idx="610">
                  <c:v>385.86109251329981</c:v>
                </c:pt>
                <c:pt idx="611">
                  <c:v>385.99113088287095</c:v>
                </c:pt>
                <c:pt idx="612">
                  <c:v>386.12116925244209</c:v>
                </c:pt>
                <c:pt idx="613">
                  <c:v>386.25120762201323</c:v>
                </c:pt>
                <c:pt idx="614">
                  <c:v>386.38124599158436</c:v>
                </c:pt>
                <c:pt idx="615">
                  <c:v>386.51128436115596</c:v>
                </c:pt>
                <c:pt idx="616">
                  <c:v>386.6413227307271</c:v>
                </c:pt>
                <c:pt idx="617">
                  <c:v>386.77136110029824</c:v>
                </c:pt>
                <c:pt idx="618">
                  <c:v>386.90139946986983</c:v>
                </c:pt>
                <c:pt idx="619">
                  <c:v>387.03143783944097</c:v>
                </c:pt>
                <c:pt idx="620">
                  <c:v>387.16147620901211</c:v>
                </c:pt>
                <c:pt idx="621">
                  <c:v>387.2915145785837</c:v>
                </c:pt>
                <c:pt idx="622">
                  <c:v>387.42155294815484</c:v>
                </c:pt>
                <c:pt idx="623">
                  <c:v>387.55159131772598</c:v>
                </c:pt>
                <c:pt idx="624">
                  <c:v>387.68162968729757</c:v>
                </c:pt>
                <c:pt idx="625">
                  <c:v>387.81166805686871</c:v>
                </c:pt>
                <c:pt idx="626">
                  <c:v>387.94170642643985</c:v>
                </c:pt>
                <c:pt idx="627">
                  <c:v>388.07174479601099</c:v>
                </c:pt>
                <c:pt idx="628">
                  <c:v>388.20178316558213</c:v>
                </c:pt>
                <c:pt idx="629">
                  <c:v>388.33182153515327</c:v>
                </c:pt>
                <c:pt idx="630">
                  <c:v>388.46185990472486</c:v>
                </c:pt>
                <c:pt idx="631">
                  <c:v>388.591898274296</c:v>
                </c:pt>
                <c:pt idx="632">
                  <c:v>388.72193664386714</c:v>
                </c:pt>
                <c:pt idx="633">
                  <c:v>388.85197501343873</c:v>
                </c:pt>
                <c:pt idx="634">
                  <c:v>388.98201338300987</c:v>
                </c:pt>
                <c:pt idx="635">
                  <c:v>389.11205175258101</c:v>
                </c:pt>
                <c:pt idx="636">
                  <c:v>389.2420901221526</c:v>
                </c:pt>
                <c:pt idx="637">
                  <c:v>389.37212849172374</c:v>
                </c:pt>
                <c:pt idx="638">
                  <c:v>389.50216686129488</c:v>
                </c:pt>
                <c:pt idx="639">
                  <c:v>389.63220523086648</c:v>
                </c:pt>
                <c:pt idx="640">
                  <c:v>389.76224360043761</c:v>
                </c:pt>
                <c:pt idx="641">
                  <c:v>389.89228197000875</c:v>
                </c:pt>
                <c:pt idx="642">
                  <c:v>390.02232033957989</c:v>
                </c:pt>
                <c:pt idx="643">
                  <c:v>390.15235870915103</c:v>
                </c:pt>
                <c:pt idx="644">
                  <c:v>390.28239707872217</c:v>
                </c:pt>
                <c:pt idx="645">
                  <c:v>390.41243544829376</c:v>
                </c:pt>
                <c:pt idx="646">
                  <c:v>390.5424738178649</c:v>
                </c:pt>
                <c:pt idx="647">
                  <c:v>390.67251218743604</c:v>
                </c:pt>
                <c:pt idx="648">
                  <c:v>390.80255055700763</c:v>
                </c:pt>
                <c:pt idx="649">
                  <c:v>390.93258892657877</c:v>
                </c:pt>
                <c:pt idx="650">
                  <c:v>391.06262729614991</c:v>
                </c:pt>
                <c:pt idx="651">
                  <c:v>391.19266566572151</c:v>
                </c:pt>
                <c:pt idx="652">
                  <c:v>391.32270403529265</c:v>
                </c:pt>
                <c:pt idx="653">
                  <c:v>391.45274240486378</c:v>
                </c:pt>
                <c:pt idx="654">
                  <c:v>391.58278077443538</c:v>
                </c:pt>
                <c:pt idx="655">
                  <c:v>391.71281914400652</c:v>
                </c:pt>
                <c:pt idx="656">
                  <c:v>391.84285751357766</c:v>
                </c:pt>
                <c:pt idx="657">
                  <c:v>391.97289588314879</c:v>
                </c:pt>
                <c:pt idx="658">
                  <c:v>392.10293425271993</c:v>
                </c:pt>
                <c:pt idx="659">
                  <c:v>392.23297262229107</c:v>
                </c:pt>
                <c:pt idx="660">
                  <c:v>392.36301099186267</c:v>
                </c:pt>
                <c:pt idx="661">
                  <c:v>392.4930493614338</c:v>
                </c:pt>
                <c:pt idx="662">
                  <c:v>392.62308773100494</c:v>
                </c:pt>
                <c:pt idx="663">
                  <c:v>392.75312610057654</c:v>
                </c:pt>
                <c:pt idx="664">
                  <c:v>392.88316447014768</c:v>
                </c:pt>
                <c:pt idx="665">
                  <c:v>393.01320283971882</c:v>
                </c:pt>
                <c:pt idx="666">
                  <c:v>393.14324120929041</c:v>
                </c:pt>
                <c:pt idx="667">
                  <c:v>393.27327957886155</c:v>
                </c:pt>
                <c:pt idx="668">
                  <c:v>393.40331794843269</c:v>
                </c:pt>
                <c:pt idx="669">
                  <c:v>393.53335631800428</c:v>
                </c:pt>
                <c:pt idx="670">
                  <c:v>393.66339468757542</c:v>
                </c:pt>
                <c:pt idx="671">
                  <c:v>393.79343305714656</c:v>
                </c:pt>
                <c:pt idx="672">
                  <c:v>393.92347142671815</c:v>
                </c:pt>
                <c:pt idx="673">
                  <c:v>394.05350979628929</c:v>
                </c:pt>
                <c:pt idx="674">
                  <c:v>394.18354816586043</c:v>
                </c:pt>
                <c:pt idx="675">
                  <c:v>394.31358653543157</c:v>
                </c:pt>
                <c:pt idx="676">
                  <c:v>394.44362490500271</c:v>
                </c:pt>
                <c:pt idx="677">
                  <c:v>394.57366327457385</c:v>
                </c:pt>
                <c:pt idx="678">
                  <c:v>394.70370164414544</c:v>
                </c:pt>
                <c:pt idx="679">
                  <c:v>394.83374001371658</c:v>
                </c:pt>
                <c:pt idx="680">
                  <c:v>394.96377838328772</c:v>
                </c:pt>
                <c:pt idx="681">
                  <c:v>395.09381675285931</c:v>
                </c:pt>
                <c:pt idx="682">
                  <c:v>395.22385512243045</c:v>
                </c:pt>
                <c:pt idx="683">
                  <c:v>395.35389349200159</c:v>
                </c:pt>
                <c:pt idx="684">
                  <c:v>395.48393186157318</c:v>
                </c:pt>
                <c:pt idx="685">
                  <c:v>395.61397023114432</c:v>
                </c:pt>
                <c:pt idx="686">
                  <c:v>395.74400860071546</c:v>
                </c:pt>
                <c:pt idx="687">
                  <c:v>395.87404697028705</c:v>
                </c:pt>
                <c:pt idx="688">
                  <c:v>396.00408533985819</c:v>
                </c:pt>
                <c:pt idx="689">
                  <c:v>396.13412370942933</c:v>
                </c:pt>
                <c:pt idx="690">
                  <c:v>396.26416207900047</c:v>
                </c:pt>
                <c:pt idx="691">
                  <c:v>396.39420044857161</c:v>
                </c:pt>
                <c:pt idx="692">
                  <c:v>396.52423881814275</c:v>
                </c:pt>
                <c:pt idx="693">
                  <c:v>396.65427718771434</c:v>
                </c:pt>
                <c:pt idx="694">
                  <c:v>396.78431555728548</c:v>
                </c:pt>
                <c:pt idx="695">
                  <c:v>396.91435392685662</c:v>
                </c:pt>
                <c:pt idx="696">
                  <c:v>397.04439229642821</c:v>
                </c:pt>
                <c:pt idx="697">
                  <c:v>397.17443066599935</c:v>
                </c:pt>
                <c:pt idx="698">
                  <c:v>397.30446903557049</c:v>
                </c:pt>
                <c:pt idx="699">
                  <c:v>397.43450740514209</c:v>
                </c:pt>
                <c:pt idx="700">
                  <c:v>397.56454577471322</c:v>
                </c:pt>
                <c:pt idx="701">
                  <c:v>397.69458414428436</c:v>
                </c:pt>
                <c:pt idx="702">
                  <c:v>397.82462251385596</c:v>
                </c:pt>
                <c:pt idx="703">
                  <c:v>397.9546608834271</c:v>
                </c:pt>
                <c:pt idx="704">
                  <c:v>398.08469925299823</c:v>
                </c:pt>
                <c:pt idx="705">
                  <c:v>398.21473762256937</c:v>
                </c:pt>
                <c:pt idx="706">
                  <c:v>398.34477599214051</c:v>
                </c:pt>
                <c:pt idx="707">
                  <c:v>398.47481436171165</c:v>
                </c:pt>
                <c:pt idx="708">
                  <c:v>398.60485273128324</c:v>
                </c:pt>
                <c:pt idx="709">
                  <c:v>398.73489110085438</c:v>
                </c:pt>
                <c:pt idx="710">
                  <c:v>398.86492947042552</c:v>
                </c:pt>
                <c:pt idx="711">
                  <c:v>398.99496783999712</c:v>
                </c:pt>
                <c:pt idx="712">
                  <c:v>399.12500620956826</c:v>
                </c:pt>
                <c:pt idx="713">
                  <c:v>399.25504457913939</c:v>
                </c:pt>
                <c:pt idx="714">
                  <c:v>399.38508294871099</c:v>
                </c:pt>
                <c:pt idx="715">
                  <c:v>399.51512131828213</c:v>
                </c:pt>
                <c:pt idx="716">
                  <c:v>399.64515968785327</c:v>
                </c:pt>
                <c:pt idx="717">
                  <c:v>399.77519805742486</c:v>
                </c:pt>
                <c:pt idx="718">
                  <c:v>399.905236426996</c:v>
                </c:pt>
                <c:pt idx="719">
                  <c:v>400.03527479656714</c:v>
                </c:pt>
                <c:pt idx="720">
                  <c:v>400.16531316613828</c:v>
                </c:pt>
                <c:pt idx="721">
                  <c:v>400.29535153570941</c:v>
                </c:pt>
                <c:pt idx="722">
                  <c:v>400.42538990528101</c:v>
                </c:pt>
                <c:pt idx="723">
                  <c:v>400.55542827485215</c:v>
                </c:pt>
                <c:pt idx="724">
                  <c:v>400.68546664442329</c:v>
                </c:pt>
                <c:pt idx="725">
                  <c:v>400.81550501399443</c:v>
                </c:pt>
                <c:pt idx="726">
                  <c:v>400.94554338356602</c:v>
                </c:pt>
                <c:pt idx="727">
                  <c:v>401.07558175313716</c:v>
                </c:pt>
                <c:pt idx="728">
                  <c:v>401.2056201227083</c:v>
                </c:pt>
                <c:pt idx="729">
                  <c:v>401.33565849227989</c:v>
                </c:pt>
                <c:pt idx="730">
                  <c:v>401.46569686185103</c:v>
                </c:pt>
                <c:pt idx="731">
                  <c:v>401.59573523142217</c:v>
                </c:pt>
                <c:pt idx="732">
                  <c:v>401.72577360099376</c:v>
                </c:pt>
                <c:pt idx="733">
                  <c:v>401.8558119705649</c:v>
                </c:pt>
                <c:pt idx="734">
                  <c:v>401.98585034013604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4-4FE2-A1C2-AFEE49A88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902943"/>
        <c:axId val="1511881263"/>
      </c:lineChart>
      <c:dateAx>
        <c:axId val="162290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81263"/>
        <c:crosses val="autoZero"/>
        <c:auto val="1"/>
        <c:lblOffset val="100"/>
        <c:baseTimeUnit val="months"/>
        <c:majorUnit val="60"/>
        <c:majorTimeUnit val="months"/>
      </c:dateAx>
      <c:valAx>
        <c:axId val="1511881263"/>
        <c:scaling>
          <c:orientation val="minMax"/>
          <c:max val="42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90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Co2</a:t>
            </a:r>
            <a:r>
              <a:rPr lang="en-CA" baseline="0"/>
              <a:t> Emissions with a Quadratic Trend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'Co2'!$F$1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'Co2'!$F$2:$F$736</c:f>
              <c:numCache>
                <c:formatCode>General</c:formatCode>
                <c:ptCount val="735"/>
                <c:pt idx="0">
                  <c:v>315.70999999999998</c:v>
                </c:pt>
                <c:pt idx="1">
                  <c:v>317.45</c:v>
                </c:pt>
                <c:pt idx="2">
                  <c:v>317.5</c:v>
                </c:pt>
                <c:pt idx="3">
                  <c:v>317.10000000000002</c:v>
                </c:pt>
                <c:pt idx="4">
                  <c:v>315.86</c:v>
                </c:pt>
                <c:pt idx="5">
                  <c:v>314.93</c:v>
                </c:pt>
                <c:pt idx="6">
                  <c:v>313.2</c:v>
                </c:pt>
                <c:pt idx="7">
                  <c:v>312.66000000000003</c:v>
                </c:pt>
                <c:pt idx="8">
                  <c:v>313.33</c:v>
                </c:pt>
                <c:pt idx="9">
                  <c:v>314.67</c:v>
                </c:pt>
                <c:pt idx="10">
                  <c:v>315.62</c:v>
                </c:pt>
                <c:pt idx="11">
                  <c:v>316.38</c:v>
                </c:pt>
                <c:pt idx="12">
                  <c:v>316.70999999999998</c:v>
                </c:pt>
                <c:pt idx="13">
                  <c:v>317.72000000000003</c:v>
                </c:pt>
                <c:pt idx="14">
                  <c:v>318.29000000000002</c:v>
                </c:pt>
                <c:pt idx="15">
                  <c:v>318.14999999999998</c:v>
                </c:pt>
                <c:pt idx="16">
                  <c:v>316.54000000000002</c:v>
                </c:pt>
                <c:pt idx="17">
                  <c:v>314.8</c:v>
                </c:pt>
                <c:pt idx="18">
                  <c:v>313.83999999999997</c:v>
                </c:pt>
                <c:pt idx="19">
                  <c:v>313.26</c:v>
                </c:pt>
                <c:pt idx="20">
                  <c:v>314.8</c:v>
                </c:pt>
                <c:pt idx="21">
                  <c:v>315.58</c:v>
                </c:pt>
                <c:pt idx="22">
                  <c:v>316.43</c:v>
                </c:pt>
                <c:pt idx="23">
                  <c:v>316.97000000000003</c:v>
                </c:pt>
                <c:pt idx="24">
                  <c:v>317.58</c:v>
                </c:pt>
                <c:pt idx="25">
                  <c:v>319.02</c:v>
                </c:pt>
                <c:pt idx="26">
                  <c:v>320.02999999999997</c:v>
                </c:pt>
                <c:pt idx="27">
                  <c:v>319.58999999999997</c:v>
                </c:pt>
                <c:pt idx="28">
                  <c:v>318.18</c:v>
                </c:pt>
                <c:pt idx="29">
                  <c:v>315.91000000000003</c:v>
                </c:pt>
                <c:pt idx="30">
                  <c:v>314.16000000000003</c:v>
                </c:pt>
                <c:pt idx="31">
                  <c:v>313.83</c:v>
                </c:pt>
                <c:pt idx="32">
                  <c:v>315</c:v>
                </c:pt>
                <c:pt idx="33">
                  <c:v>316.19</c:v>
                </c:pt>
                <c:pt idx="34">
                  <c:v>316.93</c:v>
                </c:pt>
                <c:pt idx="35">
                  <c:v>317.7</c:v>
                </c:pt>
                <c:pt idx="36">
                  <c:v>318.54000000000002</c:v>
                </c:pt>
                <c:pt idx="37">
                  <c:v>319.48</c:v>
                </c:pt>
                <c:pt idx="38">
                  <c:v>320.58</c:v>
                </c:pt>
                <c:pt idx="39">
                  <c:v>319.77</c:v>
                </c:pt>
                <c:pt idx="40">
                  <c:v>318.57</c:v>
                </c:pt>
                <c:pt idx="41">
                  <c:v>316.79000000000002</c:v>
                </c:pt>
                <c:pt idx="42">
                  <c:v>314.8</c:v>
                </c:pt>
                <c:pt idx="43">
                  <c:v>315.38</c:v>
                </c:pt>
                <c:pt idx="44">
                  <c:v>316.10000000000002</c:v>
                </c:pt>
                <c:pt idx="45">
                  <c:v>317.01</c:v>
                </c:pt>
                <c:pt idx="46">
                  <c:v>317.94</c:v>
                </c:pt>
                <c:pt idx="47">
                  <c:v>318.56</c:v>
                </c:pt>
                <c:pt idx="48">
                  <c:v>319.68</c:v>
                </c:pt>
                <c:pt idx="49">
                  <c:v>320.63</c:v>
                </c:pt>
                <c:pt idx="50">
                  <c:v>321.01</c:v>
                </c:pt>
                <c:pt idx="51">
                  <c:v>320.55</c:v>
                </c:pt>
                <c:pt idx="52">
                  <c:v>319.58</c:v>
                </c:pt>
                <c:pt idx="53">
                  <c:v>317.39999999999998</c:v>
                </c:pt>
                <c:pt idx="54">
                  <c:v>316.26</c:v>
                </c:pt>
                <c:pt idx="55">
                  <c:v>315.42</c:v>
                </c:pt>
                <c:pt idx="56">
                  <c:v>316.69</c:v>
                </c:pt>
                <c:pt idx="57">
                  <c:v>317.69</c:v>
                </c:pt>
                <c:pt idx="58">
                  <c:v>318.74</c:v>
                </c:pt>
                <c:pt idx="59">
                  <c:v>319.08</c:v>
                </c:pt>
                <c:pt idx="60">
                  <c:v>319.86</c:v>
                </c:pt>
                <c:pt idx="61">
                  <c:v>321.39</c:v>
                </c:pt>
                <c:pt idx="62">
                  <c:v>322.25</c:v>
                </c:pt>
                <c:pt idx="63">
                  <c:v>321.47000000000003</c:v>
                </c:pt>
                <c:pt idx="64">
                  <c:v>319.74</c:v>
                </c:pt>
                <c:pt idx="65">
                  <c:v>317.77</c:v>
                </c:pt>
                <c:pt idx="66">
                  <c:v>316.20999999999998</c:v>
                </c:pt>
                <c:pt idx="67">
                  <c:v>315.99</c:v>
                </c:pt>
                <c:pt idx="68">
                  <c:v>317.12</c:v>
                </c:pt>
                <c:pt idx="69">
                  <c:v>318.31</c:v>
                </c:pt>
                <c:pt idx="70">
                  <c:v>319.57</c:v>
                </c:pt>
                <c:pt idx="71">
                  <c:v>320.07</c:v>
                </c:pt>
                <c:pt idx="72">
                  <c:v>320.73</c:v>
                </c:pt>
                <c:pt idx="73">
                  <c:v>321.77</c:v>
                </c:pt>
                <c:pt idx="74">
                  <c:v>322.25</c:v>
                </c:pt>
                <c:pt idx="75">
                  <c:v>321.89</c:v>
                </c:pt>
                <c:pt idx="76">
                  <c:v>320.44</c:v>
                </c:pt>
                <c:pt idx="77">
                  <c:v>318.7</c:v>
                </c:pt>
                <c:pt idx="78">
                  <c:v>316.7</c:v>
                </c:pt>
                <c:pt idx="79">
                  <c:v>316.79000000000002</c:v>
                </c:pt>
                <c:pt idx="80">
                  <c:v>317.79000000000002</c:v>
                </c:pt>
                <c:pt idx="81">
                  <c:v>318.70999999999998</c:v>
                </c:pt>
                <c:pt idx="82">
                  <c:v>319.44</c:v>
                </c:pt>
                <c:pt idx="83">
                  <c:v>320.44</c:v>
                </c:pt>
                <c:pt idx="84">
                  <c:v>320.89</c:v>
                </c:pt>
                <c:pt idx="85">
                  <c:v>322.13</c:v>
                </c:pt>
                <c:pt idx="86">
                  <c:v>322.16000000000003</c:v>
                </c:pt>
                <c:pt idx="87">
                  <c:v>321.87</c:v>
                </c:pt>
                <c:pt idx="88">
                  <c:v>321.39</c:v>
                </c:pt>
                <c:pt idx="89">
                  <c:v>318.81</c:v>
                </c:pt>
                <c:pt idx="90">
                  <c:v>317.81</c:v>
                </c:pt>
                <c:pt idx="91">
                  <c:v>317.3</c:v>
                </c:pt>
                <c:pt idx="92">
                  <c:v>318.87</c:v>
                </c:pt>
                <c:pt idx="93">
                  <c:v>319.42</c:v>
                </c:pt>
                <c:pt idx="94">
                  <c:v>320.62</c:v>
                </c:pt>
                <c:pt idx="95">
                  <c:v>321.58999999999997</c:v>
                </c:pt>
                <c:pt idx="96">
                  <c:v>322.39</c:v>
                </c:pt>
                <c:pt idx="97">
                  <c:v>323.87</c:v>
                </c:pt>
                <c:pt idx="98">
                  <c:v>324.01</c:v>
                </c:pt>
                <c:pt idx="99">
                  <c:v>323.75</c:v>
                </c:pt>
                <c:pt idx="100">
                  <c:v>322.39</c:v>
                </c:pt>
                <c:pt idx="101">
                  <c:v>320.37</c:v>
                </c:pt>
                <c:pt idx="102">
                  <c:v>318.64</c:v>
                </c:pt>
                <c:pt idx="103">
                  <c:v>318.10000000000002</c:v>
                </c:pt>
                <c:pt idx="104">
                  <c:v>319.79000000000002</c:v>
                </c:pt>
                <c:pt idx="105">
                  <c:v>321.08</c:v>
                </c:pt>
                <c:pt idx="106">
                  <c:v>322.07</c:v>
                </c:pt>
                <c:pt idx="107">
                  <c:v>322.5</c:v>
                </c:pt>
                <c:pt idx="108">
                  <c:v>323.04000000000002</c:v>
                </c:pt>
                <c:pt idx="109">
                  <c:v>324.42</c:v>
                </c:pt>
                <c:pt idx="110">
                  <c:v>325</c:v>
                </c:pt>
                <c:pt idx="111">
                  <c:v>324.08999999999997</c:v>
                </c:pt>
                <c:pt idx="112">
                  <c:v>322.55</c:v>
                </c:pt>
                <c:pt idx="113">
                  <c:v>320.92</c:v>
                </c:pt>
                <c:pt idx="114">
                  <c:v>319.31</c:v>
                </c:pt>
                <c:pt idx="115">
                  <c:v>319.31</c:v>
                </c:pt>
                <c:pt idx="116">
                  <c:v>320.72000000000003</c:v>
                </c:pt>
                <c:pt idx="117">
                  <c:v>321.95999999999998</c:v>
                </c:pt>
                <c:pt idx="118">
                  <c:v>322.57</c:v>
                </c:pt>
                <c:pt idx="119">
                  <c:v>323.14999999999998</c:v>
                </c:pt>
                <c:pt idx="120">
                  <c:v>323.89</c:v>
                </c:pt>
                <c:pt idx="121">
                  <c:v>325.02</c:v>
                </c:pt>
                <c:pt idx="122">
                  <c:v>325.57</c:v>
                </c:pt>
                <c:pt idx="123">
                  <c:v>325.36</c:v>
                </c:pt>
                <c:pt idx="124">
                  <c:v>324.14</c:v>
                </c:pt>
                <c:pt idx="125">
                  <c:v>322.02999999999997</c:v>
                </c:pt>
                <c:pt idx="126">
                  <c:v>320.41000000000003</c:v>
                </c:pt>
                <c:pt idx="127">
                  <c:v>320.25</c:v>
                </c:pt>
                <c:pt idx="128">
                  <c:v>321.31</c:v>
                </c:pt>
                <c:pt idx="129">
                  <c:v>322.83999999999997</c:v>
                </c:pt>
                <c:pt idx="130">
                  <c:v>324</c:v>
                </c:pt>
                <c:pt idx="131">
                  <c:v>324.42</c:v>
                </c:pt>
                <c:pt idx="132">
                  <c:v>325.64</c:v>
                </c:pt>
                <c:pt idx="133">
                  <c:v>326.66000000000003</c:v>
                </c:pt>
                <c:pt idx="134">
                  <c:v>327.33999999999997</c:v>
                </c:pt>
                <c:pt idx="135">
                  <c:v>326.76</c:v>
                </c:pt>
                <c:pt idx="136">
                  <c:v>325.88</c:v>
                </c:pt>
                <c:pt idx="137">
                  <c:v>323.67</c:v>
                </c:pt>
                <c:pt idx="138">
                  <c:v>322.38</c:v>
                </c:pt>
                <c:pt idx="139">
                  <c:v>321.77999999999997</c:v>
                </c:pt>
                <c:pt idx="140">
                  <c:v>322.85000000000002</c:v>
                </c:pt>
                <c:pt idx="141">
                  <c:v>324.11</c:v>
                </c:pt>
                <c:pt idx="142">
                  <c:v>325.02999999999997</c:v>
                </c:pt>
                <c:pt idx="143">
                  <c:v>325.99</c:v>
                </c:pt>
                <c:pt idx="144">
                  <c:v>326.87</c:v>
                </c:pt>
                <c:pt idx="145">
                  <c:v>328.13</c:v>
                </c:pt>
                <c:pt idx="146">
                  <c:v>328.07</c:v>
                </c:pt>
                <c:pt idx="147">
                  <c:v>327.66000000000003</c:v>
                </c:pt>
                <c:pt idx="148">
                  <c:v>326.35000000000002</c:v>
                </c:pt>
                <c:pt idx="149">
                  <c:v>324.69</c:v>
                </c:pt>
                <c:pt idx="150">
                  <c:v>323.10000000000002</c:v>
                </c:pt>
                <c:pt idx="151">
                  <c:v>323.16000000000003</c:v>
                </c:pt>
                <c:pt idx="152">
                  <c:v>323.98</c:v>
                </c:pt>
                <c:pt idx="153">
                  <c:v>325.13</c:v>
                </c:pt>
                <c:pt idx="154">
                  <c:v>326.17</c:v>
                </c:pt>
                <c:pt idx="155">
                  <c:v>326.68</c:v>
                </c:pt>
                <c:pt idx="156">
                  <c:v>327.18</c:v>
                </c:pt>
                <c:pt idx="157">
                  <c:v>327.78</c:v>
                </c:pt>
                <c:pt idx="158">
                  <c:v>328.92</c:v>
                </c:pt>
                <c:pt idx="159">
                  <c:v>328.57</c:v>
                </c:pt>
                <c:pt idx="160">
                  <c:v>327.33999999999997</c:v>
                </c:pt>
                <c:pt idx="161">
                  <c:v>325.45999999999998</c:v>
                </c:pt>
                <c:pt idx="162">
                  <c:v>323.36</c:v>
                </c:pt>
                <c:pt idx="163">
                  <c:v>323.57</c:v>
                </c:pt>
                <c:pt idx="164">
                  <c:v>324.8</c:v>
                </c:pt>
                <c:pt idx="165">
                  <c:v>326.01</c:v>
                </c:pt>
                <c:pt idx="166">
                  <c:v>326.77</c:v>
                </c:pt>
                <c:pt idx="167">
                  <c:v>327.63</c:v>
                </c:pt>
                <c:pt idx="168">
                  <c:v>327.75</c:v>
                </c:pt>
                <c:pt idx="169">
                  <c:v>329.72</c:v>
                </c:pt>
                <c:pt idx="170">
                  <c:v>330.07</c:v>
                </c:pt>
                <c:pt idx="171">
                  <c:v>329.09</c:v>
                </c:pt>
                <c:pt idx="172">
                  <c:v>328.05</c:v>
                </c:pt>
                <c:pt idx="173">
                  <c:v>326.32</c:v>
                </c:pt>
                <c:pt idx="174">
                  <c:v>324.93</c:v>
                </c:pt>
                <c:pt idx="175">
                  <c:v>325.06</c:v>
                </c:pt>
                <c:pt idx="176">
                  <c:v>326.5</c:v>
                </c:pt>
                <c:pt idx="177">
                  <c:v>327.55</c:v>
                </c:pt>
                <c:pt idx="178">
                  <c:v>328.54</c:v>
                </c:pt>
                <c:pt idx="179">
                  <c:v>329.56</c:v>
                </c:pt>
                <c:pt idx="180">
                  <c:v>330.3</c:v>
                </c:pt>
                <c:pt idx="181">
                  <c:v>331.5</c:v>
                </c:pt>
                <c:pt idx="182">
                  <c:v>332.48</c:v>
                </c:pt>
                <c:pt idx="183">
                  <c:v>332.07</c:v>
                </c:pt>
                <c:pt idx="184">
                  <c:v>330.87</c:v>
                </c:pt>
                <c:pt idx="185">
                  <c:v>329.31</c:v>
                </c:pt>
                <c:pt idx="186">
                  <c:v>327.51</c:v>
                </c:pt>
                <c:pt idx="187">
                  <c:v>327.18</c:v>
                </c:pt>
                <c:pt idx="188">
                  <c:v>328.16</c:v>
                </c:pt>
                <c:pt idx="189">
                  <c:v>328.64</c:v>
                </c:pt>
                <c:pt idx="190">
                  <c:v>329.35</c:v>
                </c:pt>
                <c:pt idx="191">
                  <c:v>330.71</c:v>
                </c:pt>
                <c:pt idx="192">
                  <c:v>331.48</c:v>
                </c:pt>
                <c:pt idx="193">
                  <c:v>332.65</c:v>
                </c:pt>
                <c:pt idx="194">
                  <c:v>333.2</c:v>
                </c:pt>
                <c:pt idx="195">
                  <c:v>332.16</c:v>
                </c:pt>
                <c:pt idx="196">
                  <c:v>331.07</c:v>
                </c:pt>
                <c:pt idx="197">
                  <c:v>329.12</c:v>
                </c:pt>
                <c:pt idx="198">
                  <c:v>327.32</c:v>
                </c:pt>
                <c:pt idx="199">
                  <c:v>327.27999999999997</c:v>
                </c:pt>
                <c:pt idx="200">
                  <c:v>328.3</c:v>
                </c:pt>
                <c:pt idx="201">
                  <c:v>329.58</c:v>
                </c:pt>
                <c:pt idx="202">
                  <c:v>330.73</c:v>
                </c:pt>
                <c:pt idx="203">
                  <c:v>331.46</c:v>
                </c:pt>
                <c:pt idx="204">
                  <c:v>331.9</c:v>
                </c:pt>
                <c:pt idx="205">
                  <c:v>333.17</c:v>
                </c:pt>
                <c:pt idx="206">
                  <c:v>333.94</c:v>
                </c:pt>
                <c:pt idx="207">
                  <c:v>333.45</c:v>
                </c:pt>
                <c:pt idx="208">
                  <c:v>331.98</c:v>
                </c:pt>
                <c:pt idx="209">
                  <c:v>329.95</c:v>
                </c:pt>
                <c:pt idx="210">
                  <c:v>328.5</c:v>
                </c:pt>
                <c:pt idx="211">
                  <c:v>328.34</c:v>
                </c:pt>
                <c:pt idx="212">
                  <c:v>329.37</c:v>
                </c:pt>
                <c:pt idx="213">
                  <c:v>330.58</c:v>
                </c:pt>
                <c:pt idx="214">
                  <c:v>331.58</c:v>
                </c:pt>
                <c:pt idx="215">
                  <c:v>332.75</c:v>
                </c:pt>
                <c:pt idx="216">
                  <c:v>333.52</c:v>
                </c:pt>
                <c:pt idx="217">
                  <c:v>334.64</c:v>
                </c:pt>
                <c:pt idx="218">
                  <c:v>334.77</c:v>
                </c:pt>
                <c:pt idx="219">
                  <c:v>333.99</c:v>
                </c:pt>
                <c:pt idx="220">
                  <c:v>333.06</c:v>
                </c:pt>
                <c:pt idx="221">
                  <c:v>330.68</c:v>
                </c:pt>
                <c:pt idx="222">
                  <c:v>328.95</c:v>
                </c:pt>
                <c:pt idx="223">
                  <c:v>328.75</c:v>
                </c:pt>
                <c:pt idx="224">
                  <c:v>330.15</c:v>
                </c:pt>
                <c:pt idx="225">
                  <c:v>331.62</c:v>
                </c:pt>
                <c:pt idx="226">
                  <c:v>332.66</c:v>
                </c:pt>
                <c:pt idx="227">
                  <c:v>333.13</c:v>
                </c:pt>
                <c:pt idx="228">
                  <c:v>334.95</c:v>
                </c:pt>
                <c:pt idx="229">
                  <c:v>336.13</c:v>
                </c:pt>
                <c:pt idx="230">
                  <c:v>336.93</c:v>
                </c:pt>
                <c:pt idx="231">
                  <c:v>336.17</c:v>
                </c:pt>
                <c:pt idx="232">
                  <c:v>334.88</c:v>
                </c:pt>
                <c:pt idx="233">
                  <c:v>332.56</c:v>
                </c:pt>
                <c:pt idx="234">
                  <c:v>331.29</c:v>
                </c:pt>
                <c:pt idx="235">
                  <c:v>331.27</c:v>
                </c:pt>
                <c:pt idx="236">
                  <c:v>332.41</c:v>
                </c:pt>
                <c:pt idx="237">
                  <c:v>333.6</c:v>
                </c:pt>
                <c:pt idx="238">
                  <c:v>334.95</c:v>
                </c:pt>
                <c:pt idx="239">
                  <c:v>335.25</c:v>
                </c:pt>
                <c:pt idx="240">
                  <c:v>336.66</c:v>
                </c:pt>
                <c:pt idx="241">
                  <c:v>337.69</c:v>
                </c:pt>
                <c:pt idx="242">
                  <c:v>338.03</c:v>
                </c:pt>
                <c:pt idx="243">
                  <c:v>338.01</c:v>
                </c:pt>
                <c:pt idx="244">
                  <c:v>336.41</c:v>
                </c:pt>
                <c:pt idx="245">
                  <c:v>334.41</c:v>
                </c:pt>
                <c:pt idx="246">
                  <c:v>332.37</c:v>
                </c:pt>
                <c:pt idx="247">
                  <c:v>332.41</c:v>
                </c:pt>
                <c:pt idx="248">
                  <c:v>333.75</c:v>
                </c:pt>
                <c:pt idx="249">
                  <c:v>334.9</c:v>
                </c:pt>
                <c:pt idx="250">
                  <c:v>336.14</c:v>
                </c:pt>
                <c:pt idx="251">
                  <c:v>336.69</c:v>
                </c:pt>
                <c:pt idx="252">
                  <c:v>338.27</c:v>
                </c:pt>
                <c:pt idx="253">
                  <c:v>338.95</c:v>
                </c:pt>
                <c:pt idx="254">
                  <c:v>339.21</c:v>
                </c:pt>
                <c:pt idx="255">
                  <c:v>339.26</c:v>
                </c:pt>
                <c:pt idx="256">
                  <c:v>337.54</c:v>
                </c:pt>
                <c:pt idx="257">
                  <c:v>335.75</c:v>
                </c:pt>
                <c:pt idx="258">
                  <c:v>333.98</c:v>
                </c:pt>
                <c:pt idx="259">
                  <c:v>334.19</c:v>
                </c:pt>
                <c:pt idx="260">
                  <c:v>335.31</c:v>
                </c:pt>
                <c:pt idx="261">
                  <c:v>336.81</c:v>
                </c:pt>
                <c:pt idx="262">
                  <c:v>337.9</c:v>
                </c:pt>
                <c:pt idx="263">
                  <c:v>338.34</c:v>
                </c:pt>
                <c:pt idx="264">
                  <c:v>340.01</c:v>
                </c:pt>
                <c:pt idx="265">
                  <c:v>340.93</c:v>
                </c:pt>
                <c:pt idx="266">
                  <c:v>341.48</c:v>
                </c:pt>
                <c:pt idx="267">
                  <c:v>341.33</c:v>
                </c:pt>
                <c:pt idx="268">
                  <c:v>339.4</c:v>
                </c:pt>
                <c:pt idx="269">
                  <c:v>337.7</c:v>
                </c:pt>
                <c:pt idx="270">
                  <c:v>336.19</c:v>
                </c:pt>
                <c:pt idx="271">
                  <c:v>336.15</c:v>
                </c:pt>
                <c:pt idx="272">
                  <c:v>337.27</c:v>
                </c:pt>
                <c:pt idx="273">
                  <c:v>338.32</c:v>
                </c:pt>
                <c:pt idx="274">
                  <c:v>339.29</c:v>
                </c:pt>
                <c:pt idx="275">
                  <c:v>340.55</c:v>
                </c:pt>
                <c:pt idx="276">
                  <c:v>341.61</c:v>
                </c:pt>
                <c:pt idx="277">
                  <c:v>342.53</c:v>
                </c:pt>
                <c:pt idx="278">
                  <c:v>343.03</c:v>
                </c:pt>
                <c:pt idx="279">
                  <c:v>342.54</c:v>
                </c:pt>
                <c:pt idx="280">
                  <c:v>340.78</c:v>
                </c:pt>
                <c:pt idx="281">
                  <c:v>338.44</c:v>
                </c:pt>
                <c:pt idx="282">
                  <c:v>336.95</c:v>
                </c:pt>
                <c:pt idx="283">
                  <c:v>337.08</c:v>
                </c:pt>
                <c:pt idx="284">
                  <c:v>338.58</c:v>
                </c:pt>
                <c:pt idx="285">
                  <c:v>339.88</c:v>
                </c:pt>
                <c:pt idx="286">
                  <c:v>340.96</c:v>
                </c:pt>
                <c:pt idx="287">
                  <c:v>341.73</c:v>
                </c:pt>
                <c:pt idx="288">
                  <c:v>342.81</c:v>
                </c:pt>
                <c:pt idx="289">
                  <c:v>343.97</c:v>
                </c:pt>
                <c:pt idx="290">
                  <c:v>344.63</c:v>
                </c:pt>
                <c:pt idx="291">
                  <c:v>343.79</c:v>
                </c:pt>
                <c:pt idx="292">
                  <c:v>342.32</c:v>
                </c:pt>
                <c:pt idx="293">
                  <c:v>340.09</c:v>
                </c:pt>
                <c:pt idx="294">
                  <c:v>338.28</c:v>
                </c:pt>
                <c:pt idx="295">
                  <c:v>338.29</c:v>
                </c:pt>
                <c:pt idx="296">
                  <c:v>339.6</c:v>
                </c:pt>
                <c:pt idx="297">
                  <c:v>340.9</c:v>
                </c:pt>
                <c:pt idx="298">
                  <c:v>341.68</c:v>
                </c:pt>
                <c:pt idx="299">
                  <c:v>342.9</c:v>
                </c:pt>
                <c:pt idx="300">
                  <c:v>343.33</c:v>
                </c:pt>
                <c:pt idx="301">
                  <c:v>345.25</c:v>
                </c:pt>
                <c:pt idx="302">
                  <c:v>346.03</c:v>
                </c:pt>
                <c:pt idx="303">
                  <c:v>345.63</c:v>
                </c:pt>
                <c:pt idx="304">
                  <c:v>344.19</c:v>
                </c:pt>
                <c:pt idx="305">
                  <c:v>342.27</c:v>
                </c:pt>
                <c:pt idx="306">
                  <c:v>340.35</c:v>
                </c:pt>
                <c:pt idx="307">
                  <c:v>340.38</c:v>
                </c:pt>
                <c:pt idx="308">
                  <c:v>341.59</c:v>
                </c:pt>
                <c:pt idx="309">
                  <c:v>343.05</c:v>
                </c:pt>
                <c:pt idx="310">
                  <c:v>344.1</c:v>
                </c:pt>
                <c:pt idx="311">
                  <c:v>344.79</c:v>
                </c:pt>
                <c:pt idx="312">
                  <c:v>345.52</c:v>
                </c:pt>
                <c:pt idx="313">
                  <c:v>346.84</c:v>
                </c:pt>
                <c:pt idx="314">
                  <c:v>347.63</c:v>
                </c:pt>
                <c:pt idx="315">
                  <c:v>346.98</c:v>
                </c:pt>
                <c:pt idx="316">
                  <c:v>345.53</c:v>
                </c:pt>
                <c:pt idx="317">
                  <c:v>343.55</c:v>
                </c:pt>
                <c:pt idx="318">
                  <c:v>341.4</c:v>
                </c:pt>
                <c:pt idx="319">
                  <c:v>341.67</c:v>
                </c:pt>
                <c:pt idx="320">
                  <c:v>343.1</c:v>
                </c:pt>
                <c:pt idx="321">
                  <c:v>344.7</c:v>
                </c:pt>
                <c:pt idx="322">
                  <c:v>345.21</c:v>
                </c:pt>
                <c:pt idx="323">
                  <c:v>346.16</c:v>
                </c:pt>
                <c:pt idx="324">
                  <c:v>347.74</c:v>
                </c:pt>
                <c:pt idx="325">
                  <c:v>348.34</c:v>
                </c:pt>
                <c:pt idx="326">
                  <c:v>349.06</c:v>
                </c:pt>
                <c:pt idx="327">
                  <c:v>348.38</c:v>
                </c:pt>
                <c:pt idx="328">
                  <c:v>346.72</c:v>
                </c:pt>
                <c:pt idx="329">
                  <c:v>345.02</c:v>
                </c:pt>
                <c:pt idx="330">
                  <c:v>343.27</c:v>
                </c:pt>
                <c:pt idx="331">
                  <c:v>343.13</c:v>
                </c:pt>
                <c:pt idx="332">
                  <c:v>344.49</c:v>
                </c:pt>
                <c:pt idx="333">
                  <c:v>345.88</c:v>
                </c:pt>
                <c:pt idx="334">
                  <c:v>346.56</c:v>
                </c:pt>
                <c:pt idx="335">
                  <c:v>347.28</c:v>
                </c:pt>
                <c:pt idx="336">
                  <c:v>348.01</c:v>
                </c:pt>
                <c:pt idx="337">
                  <c:v>349.77</c:v>
                </c:pt>
                <c:pt idx="338">
                  <c:v>350.38</c:v>
                </c:pt>
                <c:pt idx="339">
                  <c:v>349.93</c:v>
                </c:pt>
                <c:pt idx="340">
                  <c:v>348.16</c:v>
                </c:pt>
                <c:pt idx="341">
                  <c:v>346.08</c:v>
                </c:pt>
                <c:pt idx="342">
                  <c:v>345.22</c:v>
                </c:pt>
                <c:pt idx="343">
                  <c:v>344.51</c:v>
                </c:pt>
                <c:pt idx="344">
                  <c:v>345.93</c:v>
                </c:pt>
                <c:pt idx="345">
                  <c:v>347.21</c:v>
                </c:pt>
                <c:pt idx="346">
                  <c:v>348.52</c:v>
                </c:pt>
                <c:pt idx="347">
                  <c:v>348.73</c:v>
                </c:pt>
                <c:pt idx="348">
                  <c:v>349.73</c:v>
                </c:pt>
                <c:pt idx="349">
                  <c:v>351.31</c:v>
                </c:pt>
                <c:pt idx="350">
                  <c:v>352.09</c:v>
                </c:pt>
                <c:pt idx="351">
                  <c:v>351.53</c:v>
                </c:pt>
                <c:pt idx="352">
                  <c:v>350.11</c:v>
                </c:pt>
                <c:pt idx="353">
                  <c:v>348.08</c:v>
                </c:pt>
                <c:pt idx="354">
                  <c:v>346.52</c:v>
                </c:pt>
                <c:pt idx="355">
                  <c:v>346.59</c:v>
                </c:pt>
                <c:pt idx="356">
                  <c:v>347.96</c:v>
                </c:pt>
                <c:pt idx="357">
                  <c:v>349.16</c:v>
                </c:pt>
                <c:pt idx="358">
                  <c:v>350.39</c:v>
                </c:pt>
                <c:pt idx="359">
                  <c:v>351.64</c:v>
                </c:pt>
                <c:pt idx="360">
                  <c:v>352.4</c:v>
                </c:pt>
                <c:pt idx="361">
                  <c:v>353.69</c:v>
                </c:pt>
                <c:pt idx="362">
                  <c:v>354.21</c:v>
                </c:pt>
                <c:pt idx="363">
                  <c:v>353.72</c:v>
                </c:pt>
                <c:pt idx="364">
                  <c:v>352.69</c:v>
                </c:pt>
                <c:pt idx="365">
                  <c:v>350.4</c:v>
                </c:pt>
                <c:pt idx="366">
                  <c:v>348.92</c:v>
                </c:pt>
                <c:pt idx="367">
                  <c:v>349.12</c:v>
                </c:pt>
                <c:pt idx="368">
                  <c:v>350.2</c:v>
                </c:pt>
                <c:pt idx="369">
                  <c:v>351.41</c:v>
                </c:pt>
                <c:pt idx="370">
                  <c:v>352.91</c:v>
                </c:pt>
                <c:pt idx="371">
                  <c:v>353.27</c:v>
                </c:pt>
                <c:pt idx="372">
                  <c:v>353.96</c:v>
                </c:pt>
                <c:pt idx="373">
                  <c:v>355.64</c:v>
                </c:pt>
                <c:pt idx="374">
                  <c:v>355.86</c:v>
                </c:pt>
                <c:pt idx="375">
                  <c:v>355.37</c:v>
                </c:pt>
                <c:pt idx="376">
                  <c:v>353.99</c:v>
                </c:pt>
                <c:pt idx="377">
                  <c:v>351.81</c:v>
                </c:pt>
                <c:pt idx="378">
                  <c:v>350.05</c:v>
                </c:pt>
                <c:pt idx="379">
                  <c:v>350.25</c:v>
                </c:pt>
                <c:pt idx="380">
                  <c:v>351.49</c:v>
                </c:pt>
                <c:pt idx="381">
                  <c:v>352.85</c:v>
                </c:pt>
                <c:pt idx="382">
                  <c:v>353.8</c:v>
                </c:pt>
                <c:pt idx="383">
                  <c:v>355.04</c:v>
                </c:pt>
                <c:pt idx="384">
                  <c:v>355.73</c:v>
                </c:pt>
                <c:pt idx="385">
                  <c:v>356.32</c:v>
                </c:pt>
                <c:pt idx="386">
                  <c:v>357.32</c:v>
                </c:pt>
                <c:pt idx="387">
                  <c:v>356.34</c:v>
                </c:pt>
                <c:pt idx="388">
                  <c:v>354.84</c:v>
                </c:pt>
                <c:pt idx="389">
                  <c:v>353.01</c:v>
                </c:pt>
                <c:pt idx="390">
                  <c:v>351.31</c:v>
                </c:pt>
                <c:pt idx="391">
                  <c:v>351.62</c:v>
                </c:pt>
                <c:pt idx="392">
                  <c:v>353.07</c:v>
                </c:pt>
                <c:pt idx="393">
                  <c:v>354.33</c:v>
                </c:pt>
                <c:pt idx="394">
                  <c:v>354.84</c:v>
                </c:pt>
                <c:pt idx="395">
                  <c:v>355.73</c:v>
                </c:pt>
                <c:pt idx="396">
                  <c:v>357.23</c:v>
                </c:pt>
                <c:pt idx="397">
                  <c:v>358.66</c:v>
                </c:pt>
                <c:pt idx="398">
                  <c:v>359.13</c:v>
                </c:pt>
                <c:pt idx="399">
                  <c:v>358.13</c:v>
                </c:pt>
                <c:pt idx="400">
                  <c:v>356.19</c:v>
                </c:pt>
                <c:pt idx="401">
                  <c:v>353.85</c:v>
                </c:pt>
                <c:pt idx="402">
                  <c:v>352.25</c:v>
                </c:pt>
                <c:pt idx="403">
                  <c:v>352.35</c:v>
                </c:pt>
                <c:pt idx="404">
                  <c:v>353.81</c:v>
                </c:pt>
                <c:pt idx="405">
                  <c:v>355.12</c:v>
                </c:pt>
                <c:pt idx="406">
                  <c:v>356.25</c:v>
                </c:pt>
                <c:pt idx="407">
                  <c:v>357.11</c:v>
                </c:pt>
                <c:pt idx="408">
                  <c:v>357.86</c:v>
                </c:pt>
                <c:pt idx="409">
                  <c:v>359.09</c:v>
                </c:pt>
                <c:pt idx="410">
                  <c:v>359.59</c:v>
                </c:pt>
                <c:pt idx="411">
                  <c:v>359.33</c:v>
                </c:pt>
                <c:pt idx="412">
                  <c:v>357.01</c:v>
                </c:pt>
                <c:pt idx="413">
                  <c:v>354.94</c:v>
                </c:pt>
                <c:pt idx="414">
                  <c:v>352.96</c:v>
                </c:pt>
                <c:pt idx="415">
                  <c:v>353.32</c:v>
                </c:pt>
                <c:pt idx="416">
                  <c:v>354.32</c:v>
                </c:pt>
                <c:pt idx="417">
                  <c:v>355.57</c:v>
                </c:pt>
                <c:pt idx="418">
                  <c:v>357</c:v>
                </c:pt>
                <c:pt idx="419">
                  <c:v>357.31</c:v>
                </c:pt>
                <c:pt idx="420">
                  <c:v>358.47</c:v>
                </c:pt>
                <c:pt idx="421">
                  <c:v>359.27</c:v>
                </c:pt>
                <c:pt idx="422">
                  <c:v>360.19</c:v>
                </c:pt>
                <c:pt idx="423">
                  <c:v>359.52</c:v>
                </c:pt>
                <c:pt idx="424">
                  <c:v>357.33</c:v>
                </c:pt>
                <c:pt idx="425">
                  <c:v>355.64</c:v>
                </c:pt>
                <c:pt idx="426">
                  <c:v>354.03</c:v>
                </c:pt>
                <c:pt idx="427">
                  <c:v>354.12</c:v>
                </c:pt>
                <c:pt idx="428">
                  <c:v>355.41</c:v>
                </c:pt>
                <c:pt idx="429">
                  <c:v>356.91</c:v>
                </c:pt>
                <c:pt idx="430">
                  <c:v>358.24</c:v>
                </c:pt>
                <c:pt idx="431">
                  <c:v>358.92</c:v>
                </c:pt>
                <c:pt idx="432">
                  <c:v>359.99</c:v>
                </c:pt>
                <c:pt idx="433">
                  <c:v>361.23</c:v>
                </c:pt>
                <c:pt idx="434">
                  <c:v>361.65</c:v>
                </c:pt>
                <c:pt idx="435">
                  <c:v>360.81</c:v>
                </c:pt>
                <c:pt idx="436">
                  <c:v>359.38</c:v>
                </c:pt>
                <c:pt idx="437">
                  <c:v>357.46</c:v>
                </c:pt>
                <c:pt idx="438">
                  <c:v>355.73</c:v>
                </c:pt>
                <c:pt idx="439">
                  <c:v>356.08</c:v>
                </c:pt>
                <c:pt idx="440">
                  <c:v>357.53</c:v>
                </c:pt>
                <c:pt idx="441">
                  <c:v>358.98</c:v>
                </c:pt>
                <c:pt idx="442">
                  <c:v>359.92</c:v>
                </c:pt>
                <c:pt idx="443">
                  <c:v>360.86</c:v>
                </c:pt>
                <c:pt idx="444">
                  <c:v>361.83</c:v>
                </c:pt>
                <c:pt idx="445">
                  <c:v>363.3</c:v>
                </c:pt>
                <c:pt idx="446">
                  <c:v>363.69</c:v>
                </c:pt>
                <c:pt idx="447">
                  <c:v>363.19</c:v>
                </c:pt>
                <c:pt idx="448">
                  <c:v>361.64</c:v>
                </c:pt>
                <c:pt idx="449">
                  <c:v>359.12</c:v>
                </c:pt>
                <c:pt idx="450">
                  <c:v>358.17</c:v>
                </c:pt>
                <c:pt idx="451">
                  <c:v>357.99</c:v>
                </c:pt>
                <c:pt idx="452">
                  <c:v>359.45</c:v>
                </c:pt>
                <c:pt idx="453">
                  <c:v>360.68</c:v>
                </c:pt>
                <c:pt idx="454">
                  <c:v>362.07</c:v>
                </c:pt>
                <c:pt idx="455">
                  <c:v>363.24</c:v>
                </c:pt>
                <c:pt idx="456">
                  <c:v>364.17</c:v>
                </c:pt>
                <c:pt idx="457">
                  <c:v>364.57</c:v>
                </c:pt>
                <c:pt idx="458">
                  <c:v>365.13</c:v>
                </c:pt>
                <c:pt idx="459">
                  <c:v>364.92</c:v>
                </c:pt>
                <c:pt idx="460">
                  <c:v>363.55</c:v>
                </c:pt>
                <c:pt idx="461">
                  <c:v>361.38</c:v>
                </c:pt>
                <c:pt idx="462">
                  <c:v>359.54</c:v>
                </c:pt>
                <c:pt idx="463">
                  <c:v>359.57</c:v>
                </c:pt>
                <c:pt idx="464">
                  <c:v>360.89</c:v>
                </c:pt>
                <c:pt idx="465">
                  <c:v>362.24</c:v>
                </c:pt>
                <c:pt idx="466">
                  <c:v>363.09</c:v>
                </c:pt>
                <c:pt idx="467">
                  <c:v>364.03</c:v>
                </c:pt>
                <c:pt idx="468">
                  <c:v>364.51</c:v>
                </c:pt>
                <c:pt idx="469">
                  <c:v>366.35</c:v>
                </c:pt>
                <c:pt idx="470">
                  <c:v>366.64</c:v>
                </c:pt>
                <c:pt idx="471">
                  <c:v>365.59</c:v>
                </c:pt>
                <c:pt idx="472">
                  <c:v>364.31</c:v>
                </c:pt>
                <c:pt idx="473">
                  <c:v>362.25</c:v>
                </c:pt>
                <c:pt idx="474">
                  <c:v>360.29</c:v>
                </c:pt>
                <c:pt idx="475">
                  <c:v>360.82</c:v>
                </c:pt>
                <c:pt idx="476">
                  <c:v>362.49</c:v>
                </c:pt>
                <c:pt idx="477">
                  <c:v>364.38</c:v>
                </c:pt>
                <c:pt idx="478">
                  <c:v>365.27</c:v>
                </c:pt>
                <c:pt idx="479">
                  <c:v>365.98</c:v>
                </c:pt>
                <c:pt idx="480">
                  <c:v>367.24</c:v>
                </c:pt>
                <c:pt idx="481">
                  <c:v>368.66</c:v>
                </c:pt>
                <c:pt idx="482">
                  <c:v>369.42</c:v>
                </c:pt>
                <c:pt idx="483">
                  <c:v>368.99</c:v>
                </c:pt>
                <c:pt idx="484">
                  <c:v>367.82</c:v>
                </c:pt>
                <c:pt idx="485">
                  <c:v>365.95</c:v>
                </c:pt>
                <c:pt idx="486">
                  <c:v>364.02</c:v>
                </c:pt>
                <c:pt idx="487">
                  <c:v>364.4</c:v>
                </c:pt>
                <c:pt idx="488">
                  <c:v>365.52</c:v>
                </c:pt>
                <c:pt idx="489">
                  <c:v>367.13</c:v>
                </c:pt>
                <c:pt idx="490">
                  <c:v>368.18</c:v>
                </c:pt>
                <c:pt idx="491">
                  <c:v>369.07</c:v>
                </c:pt>
                <c:pt idx="492">
                  <c:v>369.68</c:v>
                </c:pt>
                <c:pt idx="493">
                  <c:v>370.99</c:v>
                </c:pt>
                <c:pt idx="494">
                  <c:v>370.96</c:v>
                </c:pt>
                <c:pt idx="495">
                  <c:v>370.3</c:v>
                </c:pt>
                <c:pt idx="496">
                  <c:v>369.45</c:v>
                </c:pt>
                <c:pt idx="497">
                  <c:v>366.9</c:v>
                </c:pt>
                <c:pt idx="498">
                  <c:v>364.81</c:v>
                </c:pt>
                <c:pt idx="499">
                  <c:v>365.37</c:v>
                </c:pt>
                <c:pt idx="500">
                  <c:v>366.72</c:v>
                </c:pt>
                <c:pt idx="501">
                  <c:v>368.1</c:v>
                </c:pt>
                <c:pt idx="502">
                  <c:v>369.29</c:v>
                </c:pt>
                <c:pt idx="503">
                  <c:v>369.55</c:v>
                </c:pt>
                <c:pt idx="504">
                  <c:v>370.6</c:v>
                </c:pt>
                <c:pt idx="505">
                  <c:v>371.82</c:v>
                </c:pt>
                <c:pt idx="506">
                  <c:v>371.58</c:v>
                </c:pt>
                <c:pt idx="507">
                  <c:v>371.7</c:v>
                </c:pt>
                <c:pt idx="508">
                  <c:v>369.86</c:v>
                </c:pt>
                <c:pt idx="509">
                  <c:v>368.13</c:v>
                </c:pt>
                <c:pt idx="510">
                  <c:v>367</c:v>
                </c:pt>
                <c:pt idx="511">
                  <c:v>367.03</c:v>
                </c:pt>
                <c:pt idx="512">
                  <c:v>368.37</c:v>
                </c:pt>
                <c:pt idx="513">
                  <c:v>369.67</c:v>
                </c:pt>
                <c:pt idx="514">
                  <c:v>370.59</c:v>
                </c:pt>
                <c:pt idx="515">
                  <c:v>371.51</c:v>
                </c:pt>
                <c:pt idx="516">
                  <c:v>372.43</c:v>
                </c:pt>
                <c:pt idx="517">
                  <c:v>373.37</c:v>
                </c:pt>
                <c:pt idx="518">
                  <c:v>373.85</c:v>
                </c:pt>
                <c:pt idx="519">
                  <c:v>373.22</c:v>
                </c:pt>
                <c:pt idx="520">
                  <c:v>371.51</c:v>
                </c:pt>
                <c:pt idx="521">
                  <c:v>369.61</c:v>
                </c:pt>
                <c:pt idx="522">
                  <c:v>368.18</c:v>
                </c:pt>
                <c:pt idx="523">
                  <c:v>368.45</c:v>
                </c:pt>
                <c:pt idx="524">
                  <c:v>369.76</c:v>
                </c:pt>
                <c:pt idx="525">
                  <c:v>371.24</c:v>
                </c:pt>
                <c:pt idx="526">
                  <c:v>372.53</c:v>
                </c:pt>
                <c:pt idx="527">
                  <c:v>373.2</c:v>
                </c:pt>
                <c:pt idx="528">
                  <c:v>374.12</c:v>
                </c:pt>
                <c:pt idx="529">
                  <c:v>375.02</c:v>
                </c:pt>
                <c:pt idx="530">
                  <c:v>375.76</c:v>
                </c:pt>
                <c:pt idx="531">
                  <c:v>375.52</c:v>
                </c:pt>
                <c:pt idx="532">
                  <c:v>374.01</c:v>
                </c:pt>
                <c:pt idx="533">
                  <c:v>371.85</c:v>
                </c:pt>
                <c:pt idx="534">
                  <c:v>370.75</c:v>
                </c:pt>
                <c:pt idx="535">
                  <c:v>370.55</c:v>
                </c:pt>
                <c:pt idx="536">
                  <c:v>372.25</c:v>
                </c:pt>
                <c:pt idx="537">
                  <c:v>373.79</c:v>
                </c:pt>
                <c:pt idx="538">
                  <c:v>374.88</c:v>
                </c:pt>
                <c:pt idx="539">
                  <c:v>375.64</c:v>
                </c:pt>
                <c:pt idx="540">
                  <c:v>376.45</c:v>
                </c:pt>
                <c:pt idx="541">
                  <c:v>377.73</c:v>
                </c:pt>
                <c:pt idx="542">
                  <c:v>378.6</c:v>
                </c:pt>
                <c:pt idx="543">
                  <c:v>378.28</c:v>
                </c:pt>
                <c:pt idx="544">
                  <c:v>376.7</c:v>
                </c:pt>
                <c:pt idx="545">
                  <c:v>374.38</c:v>
                </c:pt>
                <c:pt idx="546">
                  <c:v>373.17</c:v>
                </c:pt>
                <c:pt idx="547">
                  <c:v>373.15</c:v>
                </c:pt>
                <c:pt idx="548">
                  <c:v>374.66</c:v>
                </c:pt>
                <c:pt idx="549">
                  <c:v>375.99</c:v>
                </c:pt>
                <c:pt idx="550">
                  <c:v>377</c:v>
                </c:pt>
                <c:pt idx="551">
                  <c:v>377.87</c:v>
                </c:pt>
                <c:pt idx="552">
                  <c:v>378.88</c:v>
                </c:pt>
                <c:pt idx="553">
                  <c:v>380.35</c:v>
                </c:pt>
                <c:pt idx="554">
                  <c:v>380.62</c:v>
                </c:pt>
                <c:pt idx="555">
                  <c:v>379.69</c:v>
                </c:pt>
                <c:pt idx="556">
                  <c:v>377.47</c:v>
                </c:pt>
                <c:pt idx="557">
                  <c:v>376.01</c:v>
                </c:pt>
                <c:pt idx="558">
                  <c:v>374.25</c:v>
                </c:pt>
                <c:pt idx="559">
                  <c:v>374.46</c:v>
                </c:pt>
                <c:pt idx="560">
                  <c:v>376.16</c:v>
                </c:pt>
                <c:pt idx="561">
                  <c:v>377.51</c:v>
                </c:pt>
                <c:pt idx="562">
                  <c:v>378.46</c:v>
                </c:pt>
                <c:pt idx="563">
                  <c:v>379.73</c:v>
                </c:pt>
                <c:pt idx="564">
                  <c:v>380.77</c:v>
                </c:pt>
                <c:pt idx="565">
                  <c:v>382.29</c:v>
                </c:pt>
                <c:pt idx="566">
                  <c:v>382.45</c:v>
                </c:pt>
                <c:pt idx="567">
                  <c:v>382.21</c:v>
                </c:pt>
                <c:pt idx="568">
                  <c:v>380.74</c:v>
                </c:pt>
                <c:pt idx="569">
                  <c:v>378.74</c:v>
                </c:pt>
                <c:pt idx="570">
                  <c:v>376.7</c:v>
                </c:pt>
                <c:pt idx="571">
                  <c:v>377</c:v>
                </c:pt>
                <c:pt idx="572">
                  <c:v>378.35</c:v>
                </c:pt>
                <c:pt idx="573">
                  <c:v>380.11</c:v>
                </c:pt>
                <c:pt idx="574">
                  <c:v>381.38</c:v>
                </c:pt>
                <c:pt idx="575">
                  <c:v>382.19</c:v>
                </c:pt>
                <c:pt idx="576">
                  <c:v>382.67</c:v>
                </c:pt>
                <c:pt idx="577">
                  <c:v>384.61</c:v>
                </c:pt>
                <c:pt idx="578">
                  <c:v>385.03</c:v>
                </c:pt>
                <c:pt idx="579">
                  <c:v>384.05</c:v>
                </c:pt>
                <c:pt idx="580">
                  <c:v>382.46</c:v>
                </c:pt>
                <c:pt idx="581">
                  <c:v>380.41</c:v>
                </c:pt>
                <c:pt idx="582">
                  <c:v>378.85</c:v>
                </c:pt>
                <c:pt idx="583">
                  <c:v>379.13</c:v>
                </c:pt>
                <c:pt idx="584">
                  <c:v>380.15</c:v>
                </c:pt>
                <c:pt idx="585">
                  <c:v>381.82</c:v>
                </c:pt>
                <c:pt idx="586">
                  <c:v>382.89</c:v>
                </c:pt>
                <c:pt idx="587">
                  <c:v>383.9</c:v>
                </c:pt>
                <c:pt idx="588">
                  <c:v>384.58</c:v>
                </c:pt>
                <c:pt idx="589">
                  <c:v>386.5</c:v>
                </c:pt>
                <c:pt idx="590">
                  <c:v>386.56</c:v>
                </c:pt>
                <c:pt idx="591">
                  <c:v>386.1</c:v>
                </c:pt>
                <c:pt idx="592">
                  <c:v>384.5</c:v>
                </c:pt>
                <c:pt idx="593">
                  <c:v>381.99</c:v>
                </c:pt>
                <c:pt idx="594">
                  <c:v>380.96</c:v>
                </c:pt>
                <c:pt idx="595">
                  <c:v>381.12</c:v>
                </c:pt>
                <c:pt idx="596">
                  <c:v>382.45</c:v>
                </c:pt>
                <c:pt idx="597">
                  <c:v>383.95</c:v>
                </c:pt>
                <c:pt idx="598">
                  <c:v>385.52</c:v>
                </c:pt>
                <c:pt idx="599">
                  <c:v>385.82</c:v>
                </c:pt>
                <c:pt idx="600">
                  <c:v>386.03</c:v>
                </c:pt>
                <c:pt idx="601">
                  <c:v>387.21</c:v>
                </c:pt>
                <c:pt idx="602">
                  <c:v>388.54</c:v>
                </c:pt>
                <c:pt idx="603">
                  <c:v>387.76</c:v>
                </c:pt>
                <c:pt idx="604">
                  <c:v>386.36</c:v>
                </c:pt>
                <c:pt idx="605">
                  <c:v>384.09</c:v>
                </c:pt>
                <c:pt idx="606">
                  <c:v>383.18</c:v>
                </c:pt>
                <c:pt idx="607">
                  <c:v>382.99</c:v>
                </c:pt>
                <c:pt idx="608">
                  <c:v>384.19</c:v>
                </c:pt>
                <c:pt idx="609">
                  <c:v>385.56</c:v>
                </c:pt>
                <c:pt idx="610">
                  <c:v>386.94</c:v>
                </c:pt>
                <c:pt idx="611">
                  <c:v>387.48</c:v>
                </c:pt>
                <c:pt idx="612">
                  <c:v>388.82</c:v>
                </c:pt>
                <c:pt idx="613">
                  <c:v>389.55</c:v>
                </c:pt>
                <c:pt idx="614">
                  <c:v>390.14</c:v>
                </c:pt>
                <c:pt idx="615">
                  <c:v>389.48</c:v>
                </c:pt>
                <c:pt idx="616">
                  <c:v>388.03</c:v>
                </c:pt>
                <c:pt idx="617">
                  <c:v>386.11</c:v>
                </c:pt>
                <c:pt idx="618">
                  <c:v>384.74</c:v>
                </c:pt>
                <c:pt idx="619">
                  <c:v>384.43</c:v>
                </c:pt>
                <c:pt idx="620">
                  <c:v>386.02</c:v>
                </c:pt>
                <c:pt idx="621">
                  <c:v>387.42</c:v>
                </c:pt>
                <c:pt idx="622">
                  <c:v>388.7</c:v>
                </c:pt>
                <c:pt idx="623">
                  <c:v>390.2</c:v>
                </c:pt>
                <c:pt idx="624">
                  <c:v>391.17</c:v>
                </c:pt>
                <c:pt idx="625">
                  <c:v>392.46</c:v>
                </c:pt>
                <c:pt idx="626">
                  <c:v>393</c:v>
                </c:pt>
                <c:pt idx="627">
                  <c:v>392.15</c:v>
                </c:pt>
                <c:pt idx="628">
                  <c:v>390.2</c:v>
                </c:pt>
                <c:pt idx="629">
                  <c:v>388.35</c:v>
                </c:pt>
                <c:pt idx="630">
                  <c:v>386.85</c:v>
                </c:pt>
                <c:pt idx="631">
                  <c:v>387.24</c:v>
                </c:pt>
                <c:pt idx="632">
                  <c:v>388.67</c:v>
                </c:pt>
                <c:pt idx="633">
                  <c:v>389.79</c:v>
                </c:pt>
                <c:pt idx="634">
                  <c:v>391.33</c:v>
                </c:pt>
                <c:pt idx="635">
                  <c:v>391.86</c:v>
                </c:pt>
                <c:pt idx="636">
                  <c:v>392.6</c:v>
                </c:pt>
                <c:pt idx="637">
                  <c:v>393.25</c:v>
                </c:pt>
                <c:pt idx="638">
                  <c:v>394.19</c:v>
                </c:pt>
                <c:pt idx="639">
                  <c:v>393.74</c:v>
                </c:pt>
                <c:pt idx="640">
                  <c:v>392.51</c:v>
                </c:pt>
                <c:pt idx="641">
                  <c:v>390.13</c:v>
                </c:pt>
                <c:pt idx="642">
                  <c:v>389.08</c:v>
                </c:pt>
                <c:pt idx="643">
                  <c:v>389</c:v>
                </c:pt>
                <c:pt idx="644">
                  <c:v>390.28</c:v>
                </c:pt>
                <c:pt idx="645">
                  <c:v>391.86</c:v>
                </c:pt>
                <c:pt idx="646">
                  <c:v>393.12</c:v>
                </c:pt>
                <c:pt idx="647">
                  <c:v>393.86</c:v>
                </c:pt>
                <c:pt idx="648">
                  <c:v>394.4</c:v>
                </c:pt>
                <c:pt idx="649">
                  <c:v>396.18</c:v>
                </c:pt>
                <c:pt idx="650">
                  <c:v>396.74</c:v>
                </c:pt>
                <c:pt idx="651">
                  <c:v>395.71</c:v>
                </c:pt>
                <c:pt idx="652">
                  <c:v>394.36</c:v>
                </c:pt>
                <c:pt idx="653">
                  <c:v>392.39</c:v>
                </c:pt>
                <c:pt idx="654">
                  <c:v>391.11</c:v>
                </c:pt>
                <c:pt idx="655">
                  <c:v>391.05</c:v>
                </c:pt>
                <c:pt idx="656">
                  <c:v>392.98</c:v>
                </c:pt>
                <c:pt idx="657">
                  <c:v>394.34</c:v>
                </c:pt>
                <c:pt idx="658">
                  <c:v>395.55</c:v>
                </c:pt>
                <c:pt idx="659">
                  <c:v>396.8</c:v>
                </c:pt>
                <c:pt idx="660">
                  <c:v>397.43</c:v>
                </c:pt>
                <c:pt idx="661">
                  <c:v>398.41</c:v>
                </c:pt>
                <c:pt idx="662">
                  <c:v>399.78</c:v>
                </c:pt>
                <c:pt idx="663">
                  <c:v>398.6</c:v>
                </c:pt>
                <c:pt idx="664">
                  <c:v>397.32</c:v>
                </c:pt>
                <c:pt idx="665">
                  <c:v>395.2</c:v>
                </c:pt>
                <c:pt idx="666">
                  <c:v>393.45</c:v>
                </c:pt>
                <c:pt idx="667">
                  <c:v>393.7</c:v>
                </c:pt>
                <c:pt idx="668">
                  <c:v>395.16</c:v>
                </c:pt>
                <c:pt idx="669">
                  <c:v>396.84</c:v>
                </c:pt>
                <c:pt idx="670">
                  <c:v>397.85</c:v>
                </c:pt>
                <c:pt idx="671">
                  <c:v>398.01</c:v>
                </c:pt>
                <c:pt idx="672">
                  <c:v>399.77</c:v>
                </c:pt>
                <c:pt idx="673">
                  <c:v>401.38</c:v>
                </c:pt>
                <c:pt idx="674">
                  <c:v>401.78</c:v>
                </c:pt>
                <c:pt idx="675">
                  <c:v>401.25</c:v>
                </c:pt>
                <c:pt idx="676">
                  <c:v>399.1</c:v>
                </c:pt>
                <c:pt idx="677">
                  <c:v>397.03</c:v>
                </c:pt>
                <c:pt idx="678">
                  <c:v>395.38</c:v>
                </c:pt>
                <c:pt idx="679">
                  <c:v>396.03</c:v>
                </c:pt>
                <c:pt idx="680">
                  <c:v>397.28</c:v>
                </c:pt>
                <c:pt idx="681">
                  <c:v>398.91</c:v>
                </c:pt>
                <c:pt idx="682">
                  <c:v>399.98</c:v>
                </c:pt>
                <c:pt idx="683">
                  <c:v>400.28</c:v>
                </c:pt>
                <c:pt idx="684">
                  <c:v>401.54</c:v>
                </c:pt>
                <c:pt idx="685">
                  <c:v>403.28</c:v>
                </c:pt>
                <c:pt idx="686">
                  <c:v>403.96</c:v>
                </c:pt>
                <c:pt idx="687">
                  <c:v>402.8</c:v>
                </c:pt>
                <c:pt idx="688">
                  <c:v>401.31</c:v>
                </c:pt>
                <c:pt idx="689">
                  <c:v>398.93</c:v>
                </c:pt>
                <c:pt idx="690">
                  <c:v>397.63</c:v>
                </c:pt>
                <c:pt idx="691">
                  <c:v>398.29</c:v>
                </c:pt>
                <c:pt idx="692">
                  <c:v>400.16</c:v>
                </c:pt>
                <c:pt idx="693">
                  <c:v>401.85</c:v>
                </c:pt>
                <c:pt idx="694">
                  <c:v>402.56</c:v>
                </c:pt>
                <c:pt idx="695">
                  <c:v>404.12</c:v>
                </c:pt>
                <c:pt idx="696">
                  <c:v>404.87</c:v>
                </c:pt>
                <c:pt idx="697">
                  <c:v>407.45</c:v>
                </c:pt>
                <c:pt idx="698">
                  <c:v>407.72</c:v>
                </c:pt>
                <c:pt idx="699">
                  <c:v>406.83</c:v>
                </c:pt>
                <c:pt idx="700">
                  <c:v>404.41</c:v>
                </c:pt>
                <c:pt idx="701">
                  <c:v>402.27</c:v>
                </c:pt>
                <c:pt idx="702">
                  <c:v>401.05</c:v>
                </c:pt>
                <c:pt idx="703">
                  <c:v>401.59</c:v>
                </c:pt>
                <c:pt idx="704">
                  <c:v>403.55</c:v>
                </c:pt>
                <c:pt idx="705">
                  <c:v>404.45</c:v>
                </c:pt>
                <c:pt idx="706">
                  <c:v>406.17</c:v>
                </c:pt>
                <c:pt idx="707">
                  <c:v>406.46</c:v>
                </c:pt>
                <c:pt idx="708">
                  <c:v>407.22</c:v>
                </c:pt>
                <c:pt idx="709">
                  <c:v>409.04</c:v>
                </c:pt>
                <c:pt idx="710">
                  <c:v>409.69</c:v>
                </c:pt>
                <c:pt idx="711">
                  <c:v>408.88</c:v>
                </c:pt>
                <c:pt idx="712">
                  <c:v>407.12</c:v>
                </c:pt>
                <c:pt idx="713">
                  <c:v>405.13</c:v>
                </c:pt>
                <c:pt idx="714">
                  <c:v>403.37</c:v>
                </c:pt>
                <c:pt idx="715">
                  <c:v>403.63</c:v>
                </c:pt>
                <c:pt idx="716">
                  <c:v>405.12</c:v>
                </c:pt>
                <c:pt idx="717">
                  <c:v>406.81</c:v>
                </c:pt>
                <c:pt idx="718">
                  <c:v>407.96</c:v>
                </c:pt>
                <c:pt idx="719">
                  <c:v>408.32</c:v>
                </c:pt>
                <c:pt idx="720">
                  <c:v>409.41</c:v>
                </c:pt>
                <c:pt idx="721">
                  <c:v>410.24</c:v>
                </c:pt>
                <c:pt idx="722">
                  <c:v>411.24</c:v>
                </c:pt>
                <c:pt idx="723">
                  <c:v>410.79</c:v>
                </c:pt>
                <c:pt idx="724">
                  <c:v>408.71</c:v>
                </c:pt>
                <c:pt idx="725">
                  <c:v>406.99</c:v>
                </c:pt>
                <c:pt idx="726">
                  <c:v>405.51</c:v>
                </c:pt>
                <c:pt idx="727">
                  <c:v>406</c:v>
                </c:pt>
                <c:pt idx="728">
                  <c:v>408.02</c:v>
                </c:pt>
                <c:pt idx="729">
                  <c:v>409.07</c:v>
                </c:pt>
                <c:pt idx="730">
                  <c:v>410.83</c:v>
                </c:pt>
                <c:pt idx="731">
                  <c:v>411.75</c:v>
                </c:pt>
                <c:pt idx="732">
                  <c:v>411.97</c:v>
                </c:pt>
                <c:pt idx="733">
                  <c:v>413.32</c:v>
                </c:pt>
                <c:pt idx="734">
                  <c:v>414.66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0-4C19-A1B5-7F8F5A8F71AA}"/>
            </c:ext>
          </c:extLst>
        </c:ser>
        <c:ser>
          <c:idx val="1"/>
          <c:order val="1"/>
          <c:tx>
            <c:strRef>
              <c:f>'Co2'!$H$1</c:f>
              <c:strCache>
                <c:ptCount val="1"/>
                <c:pt idx="0">
                  <c:v>Quadratic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'Co2'!$H$2:$H$736</c:f>
              <c:numCache>
                <c:formatCode>General</c:formatCode>
                <c:ptCount val="735"/>
                <c:pt idx="0">
                  <c:v>314.52254673881544</c:v>
                </c:pt>
                <c:pt idx="1">
                  <c:v>314.58731377599179</c:v>
                </c:pt>
                <c:pt idx="2">
                  <c:v>314.65225890683359</c:v>
                </c:pt>
                <c:pt idx="3">
                  <c:v>314.71738213135541</c:v>
                </c:pt>
                <c:pt idx="4">
                  <c:v>314.78268344954995</c:v>
                </c:pt>
                <c:pt idx="5">
                  <c:v>314.8481628614245</c:v>
                </c:pt>
                <c:pt idx="6">
                  <c:v>314.91382036697178</c:v>
                </c:pt>
                <c:pt idx="7">
                  <c:v>314.97965596619906</c:v>
                </c:pt>
                <c:pt idx="8">
                  <c:v>315.04566965910635</c:v>
                </c:pt>
                <c:pt idx="9">
                  <c:v>315.1118614456791</c:v>
                </c:pt>
                <c:pt idx="10">
                  <c:v>315.17823132593912</c:v>
                </c:pt>
                <c:pt idx="11">
                  <c:v>315.24477929987188</c:v>
                </c:pt>
                <c:pt idx="12">
                  <c:v>315.31150536747737</c:v>
                </c:pt>
                <c:pt idx="13">
                  <c:v>315.37840952876286</c:v>
                </c:pt>
                <c:pt idx="14">
                  <c:v>315.44549178370653</c:v>
                </c:pt>
                <c:pt idx="15">
                  <c:v>315.51275213235931</c:v>
                </c:pt>
                <c:pt idx="16">
                  <c:v>315.58019057467027</c:v>
                </c:pt>
                <c:pt idx="17">
                  <c:v>315.64780711065396</c:v>
                </c:pt>
                <c:pt idx="18">
                  <c:v>315.71560174032493</c:v>
                </c:pt>
                <c:pt idx="19">
                  <c:v>315.7835744636759</c:v>
                </c:pt>
                <c:pt idx="20">
                  <c:v>315.85172528067778</c:v>
                </c:pt>
                <c:pt idx="21">
                  <c:v>315.92005419138877</c:v>
                </c:pt>
                <c:pt idx="22">
                  <c:v>315.98856119576521</c:v>
                </c:pt>
                <c:pt idx="23">
                  <c:v>316.05724629379984</c:v>
                </c:pt>
                <c:pt idx="24">
                  <c:v>316.12610948553629</c:v>
                </c:pt>
                <c:pt idx="25">
                  <c:v>316.1951507709382</c:v>
                </c:pt>
                <c:pt idx="26">
                  <c:v>316.26437015000556</c:v>
                </c:pt>
                <c:pt idx="27">
                  <c:v>316.33376762276748</c:v>
                </c:pt>
                <c:pt idx="28">
                  <c:v>316.40334318918758</c:v>
                </c:pt>
                <c:pt idx="29">
                  <c:v>316.47309684929496</c:v>
                </c:pt>
                <c:pt idx="30">
                  <c:v>316.54302860308962</c:v>
                </c:pt>
                <c:pt idx="31">
                  <c:v>316.61313845054246</c:v>
                </c:pt>
                <c:pt idx="32">
                  <c:v>316.68342639167531</c:v>
                </c:pt>
                <c:pt idx="33">
                  <c:v>316.75389242650272</c:v>
                </c:pt>
                <c:pt idx="34">
                  <c:v>316.82453655497375</c:v>
                </c:pt>
                <c:pt idx="35">
                  <c:v>316.89535877714661</c:v>
                </c:pt>
                <c:pt idx="36">
                  <c:v>316.96635909299221</c:v>
                </c:pt>
                <c:pt idx="37">
                  <c:v>317.03753750250326</c:v>
                </c:pt>
                <c:pt idx="38">
                  <c:v>317.10889400570159</c:v>
                </c:pt>
                <c:pt idx="39">
                  <c:v>317.1804286025872</c:v>
                </c:pt>
                <c:pt idx="40">
                  <c:v>317.25214129311644</c:v>
                </c:pt>
                <c:pt idx="41">
                  <c:v>317.32403207734023</c:v>
                </c:pt>
                <c:pt idx="42">
                  <c:v>317.39610095525131</c:v>
                </c:pt>
                <c:pt idx="43">
                  <c:v>317.46834792682057</c:v>
                </c:pt>
                <c:pt idx="44">
                  <c:v>317.54077299206983</c:v>
                </c:pt>
                <c:pt idx="45">
                  <c:v>317.6133761509991</c:v>
                </c:pt>
                <c:pt idx="46">
                  <c:v>317.68615740360838</c:v>
                </c:pt>
                <c:pt idx="47">
                  <c:v>317.75911674989038</c:v>
                </c:pt>
                <c:pt idx="48">
                  <c:v>317.83225418985239</c:v>
                </c:pt>
                <c:pt idx="49">
                  <c:v>317.90556972348713</c:v>
                </c:pt>
                <c:pt idx="50">
                  <c:v>317.9790633507946</c:v>
                </c:pt>
                <c:pt idx="51">
                  <c:v>318.05273507178208</c:v>
                </c:pt>
                <c:pt idx="52">
                  <c:v>318.12658488644956</c:v>
                </c:pt>
                <c:pt idx="53">
                  <c:v>318.20061279478978</c:v>
                </c:pt>
                <c:pt idx="54">
                  <c:v>318.27481879681</c:v>
                </c:pt>
                <c:pt idx="55">
                  <c:v>318.34920289250294</c:v>
                </c:pt>
                <c:pt idx="56">
                  <c:v>318.4237650818759</c:v>
                </c:pt>
                <c:pt idx="57">
                  <c:v>318.49850536492158</c:v>
                </c:pt>
                <c:pt idx="58">
                  <c:v>318.57342374164728</c:v>
                </c:pt>
                <c:pt idx="59">
                  <c:v>318.6485202120457</c:v>
                </c:pt>
                <c:pt idx="60">
                  <c:v>318.72379477611685</c:v>
                </c:pt>
                <c:pt idx="61">
                  <c:v>318.799247433868</c:v>
                </c:pt>
                <c:pt idx="62">
                  <c:v>318.87487818529917</c:v>
                </c:pt>
                <c:pt idx="63">
                  <c:v>318.95068703040306</c:v>
                </c:pt>
                <c:pt idx="64">
                  <c:v>319.02667396918696</c:v>
                </c:pt>
                <c:pt idx="65">
                  <c:v>319.10283900164359</c:v>
                </c:pt>
                <c:pt idx="66">
                  <c:v>319.17918212778022</c:v>
                </c:pt>
                <c:pt idx="67">
                  <c:v>319.25570334758959</c:v>
                </c:pt>
                <c:pt idx="68">
                  <c:v>319.33240266107896</c:v>
                </c:pt>
                <c:pt idx="69">
                  <c:v>319.40928006823378</c:v>
                </c:pt>
                <c:pt idx="70">
                  <c:v>319.48633556907589</c:v>
                </c:pt>
                <c:pt idx="71">
                  <c:v>319.563569163598</c:v>
                </c:pt>
                <c:pt idx="72">
                  <c:v>319.64098085179285</c:v>
                </c:pt>
                <c:pt idx="73">
                  <c:v>319.71857063366042</c:v>
                </c:pt>
                <c:pt idx="74">
                  <c:v>319.79633850920072</c:v>
                </c:pt>
                <c:pt idx="75">
                  <c:v>319.87428447842103</c:v>
                </c:pt>
                <c:pt idx="76">
                  <c:v>319.95240854132862</c:v>
                </c:pt>
                <c:pt idx="77">
                  <c:v>320.03071069790167</c:v>
                </c:pt>
                <c:pt idx="78">
                  <c:v>320.10919094814744</c:v>
                </c:pt>
                <c:pt idx="79">
                  <c:v>320.18784929207322</c:v>
                </c:pt>
                <c:pt idx="80">
                  <c:v>320.26668572967901</c:v>
                </c:pt>
                <c:pt idx="81">
                  <c:v>320.3457002609648</c:v>
                </c:pt>
                <c:pt idx="82">
                  <c:v>320.42489288591605</c:v>
                </c:pt>
                <c:pt idx="83">
                  <c:v>320.50426360455458</c:v>
                </c:pt>
                <c:pt idx="84">
                  <c:v>320.58381241685856</c:v>
                </c:pt>
                <c:pt idx="85">
                  <c:v>320.66353932284983</c:v>
                </c:pt>
                <c:pt idx="86">
                  <c:v>320.74344432251382</c:v>
                </c:pt>
                <c:pt idx="87">
                  <c:v>320.82352741584327</c:v>
                </c:pt>
                <c:pt idx="88">
                  <c:v>320.90378860286</c:v>
                </c:pt>
                <c:pt idx="89">
                  <c:v>320.98422788355674</c:v>
                </c:pt>
                <c:pt idx="90">
                  <c:v>321.06484525792621</c:v>
                </c:pt>
                <c:pt idx="91">
                  <c:v>321.14564072596841</c:v>
                </c:pt>
                <c:pt idx="92">
                  <c:v>321.22661428769061</c:v>
                </c:pt>
                <c:pt idx="93">
                  <c:v>321.30776594308554</c:v>
                </c:pt>
                <c:pt idx="94">
                  <c:v>321.38909569216048</c:v>
                </c:pt>
                <c:pt idx="95">
                  <c:v>321.47060353490815</c:v>
                </c:pt>
                <c:pt idx="96">
                  <c:v>321.55228947133583</c:v>
                </c:pt>
                <c:pt idx="97">
                  <c:v>321.63415350143623</c:v>
                </c:pt>
                <c:pt idx="98">
                  <c:v>321.71619562522392</c:v>
                </c:pt>
                <c:pt idx="99">
                  <c:v>321.79841584267706</c:v>
                </c:pt>
                <c:pt idx="100">
                  <c:v>321.88081415381021</c:v>
                </c:pt>
                <c:pt idx="101">
                  <c:v>321.96339055861608</c:v>
                </c:pt>
                <c:pt idx="102">
                  <c:v>322.04614505710197</c:v>
                </c:pt>
                <c:pt idx="103">
                  <c:v>322.12907764926786</c:v>
                </c:pt>
                <c:pt idx="104">
                  <c:v>322.2121883350992</c:v>
                </c:pt>
                <c:pt idx="105">
                  <c:v>322.29547711461055</c:v>
                </c:pt>
                <c:pt idx="106">
                  <c:v>322.3789439878019</c:v>
                </c:pt>
                <c:pt idx="107">
                  <c:v>322.46258895467327</c:v>
                </c:pt>
                <c:pt idx="108">
                  <c:v>322.54641201521736</c:v>
                </c:pt>
                <c:pt idx="109">
                  <c:v>322.63041316943418</c:v>
                </c:pt>
                <c:pt idx="110">
                  <c:v>322.714592417331</c:v>
                </c:pt>
                <c:pt idx="111">
                  <c:v>322.79894975890784</c:v>
                </c:pt>
                <c:pt idx="112">
                  <c:v>322.8834851941574</c:v>
                </c:pt>
                <c:pt idx="113">
                  <c:v>322.96819872307969</c:v>
                </c:pt>
                <c:pt idx="114">
                  <c:v>323.05309034568199</c:v>
                </c:pt>
                <c:pt idx="115">
                  <c:v>323.13816006195702</c:v>
                </c:pt>
                <c:pt idx="116">
                  <c:v>323.22340787191206</c:v>
                </c:pt>
                <c:pt idx="117">
                  <c:v>323.3088337755471</c:v>
                </c:pt>
                <c:pt idx="118">
                  <c:v>323.39443777285487</c:v>
                </c:pt>
                <c:pt idx="119">
                  <c:v>323.48021986383537</c:v>
                </c:pt>
                <c:pt idx="120">
                  <c:v>323.56618004849588</c:v>
                </c:pt>
                <c:pt idx="121">
                  <c:v>323.65231832683639</c:v>
                </c:pt>
                <c:pt idx="122">
                  <c:v>323.73863469884964</c:v>
                </c:pt>
                <c:pt idx="123">
                  <c:v>323.82512916453561</c:v>
                </c:pt>
                <c:pt idx="124">
                  <c:v>323.91180172390159</c:v>
                </c:pt>
                <c:pt idx="125">
                  <c:v>323.99865237694758</c:v>
                </c:pt>
                <c:pt idx="126">
                  <c:v>324.08568112366629</c:v>
                </c:pt>
                <c:pt idx="127">
                  <c:v>324.17288796405774</c:v>
                </c:pt>
                <c:pt idx="128">
                  <c:v>324.26027289812919</c:v>
                </c:pt>
                <c:pt idx="129">
                  <c:v>324.34783592588064</c:v>
                </c:pt>
                <c:pt idx="130">
                  <c:v>324.43557704730483</c:v>
                </c:pt>
                <c:pt idx="131">
                  <c:v>324.52349626240175</c:v>
                </c:pt>
                <c:pt idx="132">
                  <c:v>324.61159357117867</c:v>
                </c:pt>
                <c:pt idx="133">
                  <c:v>324.6998689736356</c:v>
                </c:pt>
                <c:pt idx="134">
                  <c:v>324.78832246976526</c:v>
                </c:pt>
                <c:pt idx="135">
                  <c:v>324.87695405957493</c:v>
                </c:pt>
                <c:pt idx="136">
                  <c:v>324.96576374305732</c:v>
                </c:pt>
                <c:pt idx="137">
                  <c:v>325.05475152021245</c:v>
                </c:pt>
                <c:pt idx="138">
                  <c:v>325.14391739104758</c:v>
                </c:pt>
                <c:pt idx="139">
                  <c:v>325.23326135556272</c:v>
                </c:pt>
                <c:pt idx="140">
                  <c:v>325.32278341375059</c:v>
                </c:pt>
                <c:pt idx="141">
                  <c:v>325.41248356561118</c:v>
                </c:pt>
                <c:pt idx="142">
                  <c:v>325.50236181115906</c:v>
                </c:pt>
                <c:pt idx="143">
                  <c:v>325.5924181503724</c:v>
                </c:pt>
                <c:pt idx="144">
                  <c:v>325.68265258327301</c:v>
                </c:pt>
                <c:pt idx="145">
                  <c:v>325.77306510983908</c:v>
                </c:pt>
                <c:pt idx="146">
                  <c:v>325.86365573008516</c:v>
                </c:pt>
                <c:pt idx="147">
                  <c:v>325.95442444401124</c:v>
                </c:pt>
                <c:pt idx="148">
                  <c:v>326.04537125161005</c:v>
                </c:pt>
                <c:pt idx="149">
                  <c:v>326.13649615288887</c:v>
                </c:pt>
                <c:pt idx="150">
                  <c:v>326.22779914783314</c:v>
                </c:pt>
                <c:pt idx="151">
                  <c:v>326.31928023646469</c:v>
                </c:pt>
                <c:pt idx="152">
                  <c:v>326.41093941877625</c:v>
                </c:pt>
                <c:pt idx="153">
                  <c:v>326.50277669475327</c:v>
                </c:pt>
                <c:pt idx="154">
                  <c:v>326.59479206441029</c:v>
                </c:pt>
                <c:pt idx="155">
                  <c:v>326.68698552774731</c:v>
                </c:pt>
                <c:pt idx="156">
                  <c:v>326.77935708475707</c:v>
                </c:pt>
                <c:pt idx="157">
                  <c:v>326.87190673544683</c:v>
                </c:pt>
                <c:pt idx="158">
                  <c:v>326.96463447980932</c:v>
                </c:pt>
                <c:pt idx="159">
                  <c:v>327.05754031784454</c:v>
                </c:pt>
                <c:pt idx="160">
                  <c:v>327.15062424956704</c:v>
                </c:pt>
                <c:pt idx="161">
                  <c:v>327.24388627496228</c:v>
                </c:pt>
                <c:pt idx="162">
                  <c:v>327.33732639403024</c:v>
                </c:pt>
                <c:pt idx="163">
                  <c:v>327.43094460677821</c:v>
                </c:pt>
                <c:pt idx="164">
                  <c:v>327.52474091319891</c:v>
                </c:pt>
                <c:pt idx="165">
                  <c:v>327.61871531329962</c:v>
                </c:pt>
                <c:pt idx="166">
                  <c:v>327.71286780707305</c:v>
                </c:pt>
                <c:pt idx="167">
                  <c:v>327.80719839452649</c:v>
                </c:pt>
                <c:pt idx="168">
                  <c:v>327.90170707564539</c:v>
                </c:pt>
                <c:pt idx="169">
                  <c:v>327.99639385045157</c:v>
                </c:pt>
                <c:pt idx="170">
                  <c:v>328.09125871893775</c:v>
                </c:pt>
                <c:pt idx="171">
                  <c:v>328.18630168109667</c:v>
                </c:pt>
                <c:pt idx="172">
                  <c:v>328.28152273692831</c:v>
                </c:pt>
                <c:pt idx="173">
                  <c:v>328.37692188643996</c:v>
                </c:pt>
                <c:pt idx="174">
                  <c:v>328.47249912962434</c:v>
                </c:pt>
                <c:pt idx="175">
                  <c:v>328.56825446648872</c:v>
                </c:pt>
                <c:pt idx="176">
                  <c:v>328.66418789702584</c:v>
                </c:pt>
                <c:pt idx="177">
                  <c:v>328.76029942123569</c:v>
                </c:pt>
                <c:pt idx="178">
                  <c:v>328.85658903913281</c:v>
                </c:pt>
                <c:pt idx="179">
                  <c:v>328.95305675070267</c:v>
                </c:pt>
                <c:pt idx="180">
                  <c:v>329.04970255594526</c:v>
                </c:pt>
                <c:pt idx="181">
                  <c:v>329.14652645486785</c:v>
                </c:pt>
                <c:pt idx="182">
                  <c:v>329.24352844746318</c:v>
                </c:pt>
                <c:pt idx="183">
                  <c:v>329.34070853373851</c:v>
                </c:pt>
                <c:pt idx="184">
                  <c:v>329.43806671369384</c:v>
                </c:pt>
                <c:pt idx="185">
                  <c:v>329.53560298731463</c:v>
                </c:pt>
                <c:pt idx="186">
                  <c:v>329.63331735461543</c:v>
                </c:pt>
                <c:pt idx="187">
                  <c:v>329.73120981559623</c:v>
                </c:pt>
                <c:pt idx="188">
                  <c:v>329.82928037025704</c:v>
                </c:pt>
                <c:pt idx="189">
                  <c:v>329.92752901859058</c:v>
                </c:pt>
                <c:pt idx="190">
                  <c:v>330.02595576059684</c:v>
                </c:pt>
                <c:pt idx="191">
                  <c:v>330.12456059628312</c:v>
                </c:pt>
                <c:pt idx="192">
                  <c:v>330.22334352564212</c:v>
                </c:pt>
                <c:pt idx="193">
                  <c:v>330.32230454868841</c:v>
                </c:pt>
                <c:pt idx="194">
                  <c:v>330.42144366540015</c:v>
                </c:pt>
                <c:pt idx="195">
                  <c:v>330.52076087578462</c:v>
                </c:pt>
                <c:pt idx="196">
                  <c:v>330.62025617985637</c:v>
                </c:pt>
                <c:pt idx="197">
                  <c:v>330.71992957760085</c:v>
                </c:pt>
                <c:pt idx="198">
                  <c:v>330.81978106901806</c:v>
                </c:pt>
                <c:pt idx="199">
                  <c:v>330.91981065411528</c:v>
                </c:pt>
                <c:pt idx="200">
                  <c:v>331.0200183328925</c:v>
                </c:pt>
                <c:pt idx="201">
                  <c:v>331.12040410533518</c:v>
                </c:pt>
                <c:pt idx="202">
                  <c:v>331.22096797146514</c:v>
                </c:pt>
                <c:pt idx="203">
                  <c:v>331.32170993126783</c:v>
                </c:pt>
                <c:pt idx="204">
                  <c:v>331.42262998474325</c:v>
                </c:pt>
                <c:pt idx="205">
                  <c:v>331.52372813189868</c:v>
                </c:pt>
                <c:pt idx="206">
                  <c:v>331.62500437273411</c:v>
                </c:pt>
                <c:pt idx="207">
                  <c:v>331.72645870724227</c:v>
                </c:pt>
                <c:pt idx="208">
                  <c:v>331.82809113542316</c:v>
                </c:pt>
                <c:pt idx="209">
                  <c:v>331.92990165726951</c:v>
                </c:pt>
                <c:pt idx="210">
                  <c:v>332.03189027281769</c:v>
                </c:pt>
                <c:pt idx="211">
                  <c:v>332.1340569820386</c:v>
                </c:pt>
                <c:pt idx="212">
                  <c:v>332.23640178491041</c:v>
                </c:pt>
                <c:pt idx="213">
                  <c:v>332.33892468149133</c:v>
                </c:pt>
                <c:pt idx="214">
                  <c:v>332.44162567173043</c:v>
                </c:pt>
                <c:pt idx="215">
                  <c:v>332.54450475564227</c:v>
                </c:pt>
                <c:pt idx="216">
                  <c:v>332.64756193324865</c:v>
                </c:pt>
                <c:pt idx="217">
                  <c:v>332.7507972045205</c:v>
                </c:pt>
                <c:pt idx="218">
                  <c:v>332.85421056945779</c:v>
                </c:pt>
                <c:pt idx="219">
                  <c:v>332.95780202808965</c:v>
                </c:pt>
                <c:pt idx="220">
                  <c:v>333.06157158039423</c:v>
                </c:pt>
                <c:pt idx="221">
                  <c:v>333.16551922635699</c:v>
                </c:pt>
                <c:pt idx="222">
                  <c:v>333.26964496602159</c:v>
                </c:pt>
                <c:pt idx="223">
                  <c:v>333.37394879933709</c:v>
                </c:pt>
                <c:pt idx="224">
                  <c:v>333.47843072634714</c:v>
                </c:pt>
                <c:pt idx="225">
                  <c:v>333.58309074705176</c:v>
                </c:pt>
                <c:pt idx="226">
                  <c:v>333.68792886139272</c:v>
                </c:pt>
                <c:pt idx="227">
                  <c:v>333.79294506942824</c:v>
                </c:pt>
                <c:pt idx="228">
                  <c:v>333.89813937115105</c:v>
                </c:pt>
                <c:pt idx="229">
                  <c:v>334.00351176653203</c:v>
                </c:pt>
                <c:pt idx="230">
                  <c:v>334.10906225559302</c:v>
                </c:pt>
                <c:pt idx="231">
                  <c:v>334.21479083834856</c:v>
                </c:pt>
                <c:pt idx="232">
                  <c:v>334.32069751475501</c:v>
                </c:pt>
                <c:pt idx="233">
                  <c:v>334.42678228484874</c:v>
                </c:pt>
                <c:pt idx="234">
                  <c:v>334.53304514863703</c:v>
                </c:pt>
                <c:pt idx="235">
                  <c:v>334.63948610606894</c:v>
                </c:pt>
                <c:pt idx="236">
                  <c:v>334.74610515718814</c:v>
                </c:pt>
                <c:pt idx="237">
                  <c:v>334.85290230198734</c:v>
                </c:pt>
                <c:pt idx="238">
                  <c:v>334.95987754046655</c:v>
                </c:pt>
                <c:pt idx="239">
                  <c:v>335.06703087261849</c:v>
                </c:pt>
                <c:pt idx="240">
                  <c:v>335.17436229844316</c:v>
                </c:pt>
                <c:pt idx="241">
                  <c:v>335.28187181795511</c:v>
                </c:pt>
                <c:pt idx="242">
                  <c:v>335.38955943113979</c:v>
                </c:pt>
                <c:pt idx="243">
                  <c:v>335.4974251379972</c:v>
                </c:pt>
                <c:pt idx="244">
                  <c:v>335.60546893852734</c:v>
                </c:pt>
                <c:pt idx="245">
                  <c:v>335.71369083274476</c:v>
                </c:pt>
                <c:pt idx="246">
                  <c:v>335.82209082062764</c:v>
                </c:pt>
                <c:pt idx="247">
                  <c:v>335.93066890219779</c:v>
                </c:pt>
                <c:pt idx="248">
                  <c:v>336.03942507743341</c:v>
                </c:pt>
                <c:pt idx="249">
                  <c:v>336.14835934634903</c:v>
                </c:pt>
                <c:pt idx="250">
                  <c:v>336.25747170894465</c:v>
                </c:pt>
                <c:pt idx="251">
                  <c:v>336.366762165213</c:v>
                </c:pt>
                <c:pt idx="252">
                  <c:v>336.47623071516136</c:v>
                </c:pt>
                <c:pt idx="253">
                  <c:v>336.58587735878245</c:v>
                </c:pt>
                <c:pt idx="254">
                  <c:v>336.69570209608355</c:v>
                </c:pt>
                <c:pt idx="255">
                  <c:v>336.80570492705738</c:v>
                </c:pt>
                <c:pt idx="256">
                  <c:v>336.91588585171121</c:v>
                </c:pt>
                <c:pt idx="257">
                  <c:v>337.02624487003777</c:v>
                </c:pt>
                <c:pt idx="258">
                  <c:v>337.13678198203706</c:v>
                </c:pt>
                <c:pt idx="259">
                  <c:v>337.24749718772364</c:v>
                </c:pt>
                <c:pt idx="260">
                  <c:v>337.35839048708294</c:v>
                </c:pt>
                <c:pt idx="261">
                  <c:v>337.46946188011498</c:v>
                </c:pt>
                <c:pt idx="262">
                  <c:v>337.58071136682702</c:v>
                </c:pt>
                <c:pt idx="263">
                  <c:v>337.69213894721179</c:v>
                </c:pt>
                <c:pt idx="264">
                  <c:v>337.80374462127656</c:v>
                </c:pt>
                <c:pt idx="265">
                  <c:v>337.91552838901407</c:v>
                </c:pt>
                <c:pt idx="266">
                  <c:v>338.02749025043158</c:v>
                </c:pt>
                <c:pt idx="267">
                  <c:v>338.13963020552183</c:v>
                </c:pt>
                <c:pt idx="268">
                  <c:v>338.25194825429207</c:v>
                </c:pt>
                <c:pt idx="269">
                  <c:v>338.36444439673505</c:v>
                </c:pt>
                <c:pt idx="270">
                  <c:v>338.47711863285804</c:v>
                </c:pt>
                <c:pt idx="271">
                  <c:v>338.58997096265375</c:v>
                </c:pt>
                <c:pt idx="272">
                  <c:v>338.70300138612947</c:v>
                </c:pt>
                <c:pt idx="273">
                  <c:v>338.81620990327792</c:v>
                </c:pt>
                <c:pt idx="274">
                  <c:v>338.92959651411365</c:v>
                </c:pt>
                <c:pt idx="275">
                  <c:v>339.04316121861484</c:v>
                </c:pt>
                <c:pt idx="276">
                  <c:v>339.15690401678876</c:v>
                </c:pt>
                <c:pt idx="277">
                  <c:v>339.27082490864996</c:v>
                </c:pt>
                <c:pt idx="278">
                  <c:v>339.38492389418388</c:v>
                </c:pt>
                <c:pt idx="279">
                  <c:v>339.49920097339054</c:v>
                </c:pt>
                <c:pt idx="280">
                  <c:v>339.61365614627721</c:v>
                </c:pt>
                <c:pt idx="281">
                  <c:v>339.7282894128366</c:v>
                </c:pt>
                <c:pt idx="282">
                  <c:v>339.843100773076</c:v>
                </c:pt>
                <c:pt idx="283">
                  <c:v>339.95809022699541</c:v>
                </c:pt>
                <c:pt idx="284">
                  <c:v>340.07325777458027</c:v>
                </c:pt>
                <c:pt idx="285">
                  <c:v>340.18860341584514</c:v>
                </c:pt>
                <c:pt idx="286">
                  <c:v>340.30412715079001</c:v>
                </c:pt>
                <c:pt idx="287">
                  <c:v>340.41982897941489</c:v>
                </c:pt>
                <c:pt idx="288">
                  <c:v>340.5357089017125</c:v>
                </c:pt>
                <c:pt idx="289">
                  <c:v>340.65176691768283</c:v>
                </c:pt>
                <c:pt idx="290">
                  <c:v>340.76800302733318</c:v>
                </c:pt>
                <c:pt idx="291">
                  <c:v>340.88441723066353</c:v>
                </c:pt>
                <c:pt idx="292">
                  <c:v>341.00100952766661</c:v>
                </c:pt>
                <c:pt idx="293">
                  <c:v>341.11777991834242</c:v>
                </c:pt>
                <c:pt idx="294">
                  <c:v>341.23472840269824</c:v>
                </c:pt>
                <c:pt idx="295">
                  <c:v>341.35185498072678</c:v>
                </c:pt>
                <c:pt idx="296">
                  <c:v>341.46915965243534</c:v>
                </c:pt>
                <c:pt idx="297">
                  <c:v>341.5866424178239</c:v>
                </c:pt>
                <c:pt idx="298">
                  <c:v>341.70430327688518</c:v>
                </c:pt>
                <c:pt idx="299">
                  <c:v>341.8221422296192</c:v>
                </c:pt>
                <c:pt idx="300">
                  <c:v>341.94015927603323</c:v>
                </c:pt>
                <c:pt idx="301">
                  <c:v>342.05835441612726</c:v>
                </c:pt>
                <c:pt idx="302">
                  <c:v>342.17672764989402</c:v>
                </c:pt>
                <c:pt idx="303">
                  <c:v>342.29527897733351</c:v>
                </c:pt>
                <c:pt idx="304">
                  <c:v>342.41400839845301</c:v>
                </c:pt>
                <c:pt idx="305">
                  <c:v>342.53291591325251</c:v>
                </c:pt>
                <c:pt idx="306">
                  <c:v>342.65200152172474</c:v>
                </c:pt>
                <c:pt idx="307">
                  <c:v>342.7712652238697</c:v>
                </c:pt>
                <c:pt idx="308">
                  <c:v>342.89070701969467</c:v>
                </c:pt>
                <c:pt idx="309">
                  <c:v>343.01032690919965</c:v>
                </c:pt>
                <c:pt idx="310">
                  <c:v>343.13012489237735</c:v>
                </c:pt>
                <c:pt idx="311">
                  <c:v>343.25010096922779</c:v>
                </c:pt>
                <c:pt idx="312">
                  <c:v>343.37025513975823</c:v>
                </c:pt>
                <c:pt idx="313">
                  <c:v>343.49058740396868</c:v>
                </c:pt>
                <c:pt idx="314">
                  <c:v>343.61109776185185</c:v>
                </c:pt>
                <c:pt idx="315">
                  <c:v>343.73178621341503</c:v>
                </c:pt>
                <c:pt idx="316">
                  <c:v>343.85265275865095</c:v>
                </c:pt>
                <c:pt idx="317">
                  <c:v>343.97369739755959</c:v>
                </c:pt>
                <c:pt idx="318">
                  <c:v>344.09492013014824</c:v>
                </c:pt>
                <c:pt idx="319">
                  <c:v>344.21632095641689</c:v>
                </c:pt>
                <c:pt idx="320">
                  <c:v>344.33789987635828</c:v>
                </c:pt>
                <c:pt idx="321">
                  <c:v>344.45965688997239</c:v>
                </c:pt>
                <c:pt idx="322">
                  <c:v>344.58159199726651</c:v>
                </c:pt>
                <c:pt idx="323">
                  <c:v>344.70370519824064</c:v>
                </c:pt>
                <c:pt idx="324">
                  <c:v>344.8259964928875</c:v>
                </c:pt>
                <c:pt idx="325">
                  <c:v>344.94846588121436</c:v>
                </c:pt>
                <c:pt idx="326">
                  <c:v>345.07111336321395</c:v>
                </c:pt>
                <c:pt idx="327">
                  <c:v>345.19393893888628</c:v>
                </c:pt>
                <c:pt idx="328">
                  <c:v>345.31694260824588</c:v>
                </c:pt>
                <c:pt idx="329">
                  <c:v>345.44012437127094</c:v>
                </c:pt>
                <c:pt idx="330">
                  <c:v>345.56348422797601</c:v>
                </c:pt>
                <c:pt idx="331">
                  <c:v>345.68702217836108</c:v>
                </c:pt>
                <c:pt idx="332">
                  <c:v>345.81073822241888</c:v>
                </c:pt>
                <c:pt idx="333">
                  <c:v>345.93463236015668</c:v>
                </c:pt>
                <c:pt idx="334">
                  <c:v>346.05870459156722</c:v>
                </c:pt>
                <c:pt idx="335">
                  <c:v>346.18295491665776</c:v>
                </c:pt>
                <c:pt idx="336">
                  <c:v>346.30738333542104</c:v>
                </c:pt>
                <c:pt idx="337">
                  <c:v>346.43198984786432</c:v>
                </c:pt>
                <c:pt idx="338">
                  <c:v>346.55677445398032</c:v>
                </c:pt>
                <c:pt idx="339">
                  <c:v>346.68173715376906</c:v>
                </c:pt>
                <c:pt idx="340">
                  <c:v>346.80687794723781</c:v>
                </c:pt>
                <c:pt idx="341">
                  <c:v>346.93219683438656</c:v>
                </c:pt>
                <c:pt idx="342">
                  <c:v>347.05769381521532</c:v>
                </c:pt>
                <c:pt idx="343">
                  <c:v>347.18336888970953</c:v>
                </c:pt>
                <c:pt idx="344">
                  <c:v>347.30922205788374</c:v>
                </c:pt>
                <c:pt idx="345">
                  <c:v>347.43525331973797</c:v>
                </c:pt>
                <c:pt idx="346">
                  <c:v>347.5614626752722</c:v>
                </c:pt>
                <c:pt idx="347">
                  <c:v>347.68785012447188</c:v>
                </c:pt>
                <c:pt idx="348">
                  <c:v>347.81441566735157</c:v>
                </c:pt>
                <c:pt idx="349">
                  <c:v>347.94115930391126</c:v>
                </c:pt>
                <c:pt idx="350">
                  <c:v>348.06808103414369</c:v>
                </c:pt>
                <c:pt idx="351">
                  <c:v>348.19518085805612</c:v>
                </c:pt>
                <c:pt idx="352">
                  <c:v>348.32245877564128</c:v>
                </c:pt>
                <c:pt idx="353">
                  <c:v>348.44991478690645</c:v>
                </c:pt>
                <c:pt idx="354">
                  <c:v>348.57754889184434</c:v>
                </c:pt>
                <c:pt idx="355">
                  <c:v>348.70536109046225</c:v>
                </c:pt>
                <c:pt idx="356">
                  <c:v>348.83335138275288</c:v>
                </c:pt>
                <c:pt idx="357">
                  <c:v>348.96151976872352</c:v>
                </c:pt>
                <c:pt idx="358">
                  <c:v>349.08986624836689</c:v>
                </c:pt>
                <c:pt idx="359">
                  <c:v>349.21839082169026</c:v>
                </c:pt>
                <c:pt idx="360">
                  <c:v>349.34709348869364</c:v>
                </c:pt>
                <c:pt idx="361">
                  <c:v>349.47597424936248</c:v>
                </c:pt>
                <c:pt idx="362">
                  <c:v>349.6050331037186</c:v>
                </c:pt>
                <c:pt idx="363">
                  <c:v>349.73427005174017</c:v>
                </c:pt>
                <c:pt idx="364">
                  <c:v>349.86368509344902</c:v>
                </c:pt>
                <c:pt idx="365">
                  <c:v>349.9932782288306</c:v>
                </c:pt>
                <c:pt idx="366">
                  <c:v>350.12304945788492</c:v>
                </c:pt>
                <c:pt idx="367">
                  <c:v>350.25299878061196</c:v>
                </c:pt>
                <c:pt idx="368">
                  <c:v>350.38312619702629</c:v>
                </c:pt>
                <c:pt idx="369">
                  <c:v>350.51343170711334</c:v>
                </c:pt>
                <c:pt idx="370">
                  <c:v>350.64391531087313</c:v>
                </c:pt>
                <c:pt idx="371">
                  <c:v>350.77457700831292</c:v>
                </c:pt>
                <c:pt idx="372">
                  <c:v>350.90541679942544</c:v>
                </c:pt>
                <c:pt idx="373">
                  <c:v>351.03643468422524</c:v>
                </c:pt>
                <c:pt idx="374">
                  <c:v>351.1676306626905</c:v>
                </c:pt>
                <c:pt idx="375">
                  <c:v>351.29900473482849</c:v>
                </c:pt>
                <c:pt idx="376">
                  <c:v>351.43055690065376</c:v>
                </c:pt>
                <c:pt idx="377">
                  <c:v>351.56228716015175</c:v>
                </c:pt>
                <c:pt idx="378">
                  <c:v>351.69419551332248</c:v>
                </c:pt>
                <c:pt idx="379">
                  <c:v>351.82628196017322</c:v>
                </c:pt>
                <c:pt idx="380">
                  <c:v>351.95854650070396</c:v>
                </c:pt>
                <c:pt idx="381">
                  <c:v>352.09098913490016</c:v>
                </c:pt>
                <c:pt idx="382">
                  <c:v>352.22360986278363</c:v>
                </c:pt>
                <c:pt idx="383">
                  <c:v>352.35640868433984</c:v>
                </c:pt>
                <c:pt idx="384">
                  <c:v>352.48938559956878</c:v>
                </c:pt>
                <c:pt idx="385">
                  <c:v>352.62254060847772</c:v>
                </c:pt>
                <c:pt idx="386">
                  <c:v>352.75587371106667</c:v>
                </c:pt>
                <c:pt idx="387">
                  <c:v>352.88938490732835</c:v>
                </c:pt>
                <c:pt idx="388">
                  <c:v>353.02307419726276</c:v>
                </c:pt>
                <c:pt idx="389">
                  <c:v>353.15694158087717</c:v>
                </c:pt>
                <c:pt idx="390">
                  <c:v>353.29098705816432</c:v>
                </c:pt>
                <c:pt idx="391">
                  <c:v>353.42521062913875</c:v>
                </c:pt>
                <c:pt idx="392">
                  <c:v>353.55961229377863</c:v>
                </c:pt>
                <c:pt idx="393">
                  <c:v>353.69419205209851</c:v>
                </c:pt>
                <c:pt idx="394">
                  <c:v>353.82894990409113</c:v>
                </c:pt>
                <c:pt idx="395">
                  <c:v>353.96388584976376</c:v>
                </c:pt>
                <c:pt idx="396">
                  <c:v>354.09899988911639</c:v>
                </c:pt>
                <c:pt idx="397">
                  <c:v>354.23429202214174</c:v>
                </c:pt>
                <c:pt idx="398">
                  <c:v>354.36976224883983</c:v>
                </c:pt>
                <c:pt idx="399">
                  <c:v>354.50541056921793</c:v>
                </c:pt>
                <c:pt idx="400">
                  <c:v>354.64123698327603</c:v>
                </c:pt>
                <c:pt idx="401">
                  <c:v>354.77724149099231</c:v>
                </c:pt>
                <c:pt idx="402">
                  <c:v>354.91342409241042</c:v>
                </c:pt>
                <c:pt idx="403">
                  <c:v>355.04978478749399</c:v>
                </c:pt>
                <c:pt idx="404">
                  <c:v>355.18632357624301</c:v>
                </c:pt>
                <c:pt idx="405">
                  <c:v>355.32304045869387</c:v>
                </c:pt>
                <c:pt idx="406">
                  <c:v>355.45993543481018</c:v>
                </c:pt>
                <c:pt idx="407">
                  <c:v>355.59700850458466</c:v>
                </c:pt>
                <c:pt idx="408">
                  <c:v>355.73425966806099</c:v>
                </c:pt>
                <c:pt idx="409">
                  <c:v>355.87168892521004</c:v>
                </c:pt>
                <c:pt idx="410">
                  <c:v>356.00929627600999</c:v>
                </c:pt>
                <c:pt idx="411">
                  <c:v>356.14708172051905</c:v>
                </c:pt>
                <c:pt idx="412">
                  <c:v>356.2850452586863</c:v>
                </c:pt>
                <c:pt idx="413">
                  <c:v>356.42318689052627</c:v>
                </c:pt>
                <c:pt idx="414">
                  <c:v>356.5615066160608</c:v>
                </c:pt>
                <c:pt idx="415">
                  <c:v>356.70000443524623</c:v>
                </c:pt>
                <c:pt idx="416">
                  <c:v>356.83868034812622</c:v>
                </c:pt>
                <c:pt idx="417">
                  <c:v>356.97753435469349</c:v>
                </c:pt>
                <c:pt idx="418">
                  <c:v>357.11656645491166</c:v>
                </c:pt>
                <c:pt idx="419">
                  <c:v>357.25577664881712</c:v>
                </c:pt>
                <c:pt idx="420">
                  <c:v>357.39516493640986</c:v>
                </c:pt>
                <c:pt idx="421">
                  <c:v>357.5347313176535</c:v>
                </c:pt>
                <c:pt idx="422">
                  <c:v>357.67447579259169</c:v>
                </c:pt>
                <c:pt idx="423">
                  <c:v>357.81439836122445</c:v>
                </c:pt>
                <c:pt idx="424">
                  <c:v>357.95449902349355</c:v>
                </c:pt>
                <c:pt idx="425">
                  <c:v>358.09477777945722</c:v>
                </c:pt>
                <c:pt idx="426">
                  <c:v>358.23523462911544</c:v>
                </c:pt>
                <c:pt idx="427">
                  <c:v>358.37586957241729</c:v>
                </c:pt>
                <c:pt idx="428">
                  <c:v>358.51668260941369</c:v>
                </c:pt>
                <c:pt idx="429">
                  <c:v>358.6576737400901</c:v>
                </c:pt>
                <c:pt idx="430">
                  <c:v>358.79884296442469</c:v>
                </c:pt>
                <c:pt idx="431">
                  <c:v>358.94019028245384</c:v>
                </c:pt>
                <c:pt idx="432">
                  <c:v>359.08171569415572</c:v>
                </c:pt>
                <c:pt idx="433">
                  <c:v>359.22341919953033</c:v>
                </c:pt>
                <c:pt idx="434">
                  <c:v>359.36530079857766</c:v>
                </c:pt>
                <c:pt idx="435">
                  <c:v>359.50736049130501</c:v>
                </c:pt>
                <c:pt idx="436">
                  <c:v>359.64959827771963</c:v>
                </c:pt>
                <c:pt idx="437">
                  <c:v>359.79201415779244</c:v>
                </c:pt>
                <c:pt idx="438">
                  <c:v>359.93460813155252</c:v>
                </c:pt>
                <c:pt idx="439">
                  <c:v>360.07738019898534</c:v>
                </c:pt>
                <c:pt idx="440">
                  <c:v>360.22033036009816</c:v>
                </c:pt>
                <c:pt idx="441">
                  <c:v>360.36345861489099</c:v>
                </c:pt>
                <c:pt idx="442">
                  <c:v>360.50676496334927</c:v>
                </c:pt>
                <c:pt idx="443">
                  <c:v>360.65024940548756</c:v>
                </c:pt>
                <c:pt idx="444">
                  <c:v>360.79391194130585</c:v>
                </c:pt>
                <c:pt idx="445">
                  <c:v>360.93775257080415</c:v>
                </c:pt>
                <c:pt idx="446">
                  <c:v>361.0817712939679</c:v>
                </c:pt>
                <c:pt idx="447">
                  <c:v>361.22596811081166</c:v>
                </c:pt>
                <c:pt idx="448">
                  <c:v>361.37034302133543</c:v>
                </c:pt>
                <c:pt idx="449">
                  <c:v>361.5148960255392</c:v>
                </c:pt>
                <c:pt idx="450">
                  <c:v>361.65962712340843</c:v>
                </c:pt>
                <c:pt idx="451">
                  <c:v>361.80453631496493</c:v>
                </c:pt>
                <c:pt idx="452">
                  <c:v>361.9496236001869</c:v>
                </c:pt>
                <c:pt idx="453">
                  <c:v>362.09488897909614</c:v>
                </c:pt>
                <c:pt idx="454">
                  <c:v>362.24033245167811</c:v>
                </c:pt>
                <c:pt idx="455">
                  <c:v>362.38595401793282</c:v>
                </c:pt>
                <c:pt idx="456">
                  <c:v>362.53175367786025</c:v>
                </c:pt>
                <c:pt idx="457">
                  <c:v>362.67773143147497</c:v>
                </c:pt>
                <c:pt idx="458">
                  <c:v>362.82388727876241</c:v>
                </c:pt>
                <c:pt idx="459">
                  <c:v>362.97022121972259</c:v>
                </c:pt>
                <c:pt idx="460">
                  <c:v>363.11673325436277</c:v>
                </c:pt>
                <c:pt idx="461">
                  <c:v>363.26342338267568</c:v>
                </c:pt>
                <c:pt idx="462">
                  <c:v>363.4102916046686</c:v>
                </c:pt>
                <c:pt idx="463">
                  <c:v>363.55733792034152</c:v>
                </c:pt>
                <c:pt idx="464">
                  <c:v>363.70456232968718</c:v>
                </c:pt>
                <c:pt idx="465">
                  <c:v>363.85196483269829</c:v>
                </c:pt>
                <c:pt idx="466">
                  <c:v>363.99954542939668</c:v>
                </c:pt>
                <c:pt idx="467">
                  <c:v>364.14730411977507</c:v>
                </c:pt>
                <c:pt idx="468">
                  <c:v>364.2952409038262</c:v>
                </c:pt>
                <c:pt idx="469">
                  <c:v>364.44335578155005</c:v>
                </c:pt>
                <c:pt idx="470">
                  <c:v>364.59164875295392</c:v>
                </c:pt>
                <c:pt idx="471">
                  <c:v>364.74011981803778</c:v>
                </c:pt>
                <c:pt idx="472">
                  <c:v>364.88876897679438</c:v>
                </c:pt>
                <c:pt idx="473">
                  <c:v>365.03759622922371</c:v>
                </c:pt>
                <c:pt idx="474">
                  <c:v>365.18660157533304</c:v>
                </c:pt>
                <c:pt idx="475">
                  <c:v>365.33578501511511</c:v>
                </c:pt>
                <c:pt idx="476">
                  <c:v>365.48514654857718</c:v>
                </c:pt>
                <c:pt idx="477">
                  <c:v>365.63468617571925</c:v>
                </c:pt>
                <c:pt idx="478">
                  <c:v>365.78440389653406</c:v>
                </c:pt>
                <c:pt idx="479">
                  <c:v>365.93429971102159</c:v>
                </c:pt>
                <c:pt idx="480">
                  <c:v>366.08437361918914</c:v>
                </c:pt>
                <c:pt idx="481">
                  <c:v>366.23462562103668</c:v>
                </c:pt>
                <c:pt idx="482">
                  <c:v>366.38505571655696</c:v>
                </c:pt>
                <c:pt idx="483">
                  <c:v>366.53566390574997</c:v>
                </c:pt>
                <c:pt idx="484">
                  <c:v>366.68645018862298</c:v>
                </c:pt>
                <c:pt idx="485">
                  <c:v>366.837414565176</c:v>
                </c:pt>
                <c:pt idx="486">
                  <c:v>366.98855703540175</c:v>
                </c:pt>
                <c:pt idx="487">
                  <c:v>367.13987759930023</c:v>
                </c:pt>
                <c:pt idx="488">
                  <c:v>367.29137625687872</c:v>
                </c:pt>
                <c:pt idx="489">
                  <c:v>367.44305300812994</c:v>
                </c:pt>
                <c:pt idx="490">
                  <c:v>367.59490785306843</c:v>
                </c:pt>
                <c:pt idx="491">
                  <c:v>367.74694079167239</c:v>
                </c:pt>
                <c:pt idx="492">
                  <c:v>367.89915182395634</c:v>
                </c:pt>
                <c:pt idx="493">
                  <c:v>368.05154094991303</c:v>
                </c:pt>
                <c:pt idx="494">
                  <c:v>368.204108169557</c:v>
                </c:pt>
                <c:pt idx="495">
                  <c:v>368.35685348286643</c:v>
                </c:pt>
                <c:pt idx="496">
                  <c:v>368.50977688985586</c:v>
                </c:pt>
                <c:pt idx="497">
                  <c:v>368.66287839052529</c:v>
                </c:pt>
                <c:pt idx="498">
                  <c:v>368.81615798486746</c:v>
                </c:pt>
                <c:pt idx="499">
                  <c:v>368.96961567288963</c:v>
                </c:pt>
                <c:pt idx="500">
                  <c:v>369.12325145457726</c:v>
                </c:pt>
                <c:pt idx="501">
                  <c:v>369.27706532995217</c:v>
                </c:pt>
                <c:pt idx="502">
                  <c:v>369.4310572989998</c:v>
                </c:pt>
                <c:pt idx="503">
                  <c:v>369.58522736172745</c:v>
                </c:pt>
                <c:pt idx="504">
                  <c:v>369.73957551812782</c:v>
                </c:pt>
                <c:pt idx="505">
                  <c:v>369.89410176820093</c:v>
                </c:pt>
                <c:pt idx="506">
                  <c:v>370.04880611195404</c:v>
                </c:pt>
                <c:pt idx="507">
                  <c:v>370.20368854938715</c:v>
                </c:pt>
                <c:pt idx="508">
                  <c:v>370.358749080493</c:v>
                </c:pt>
                <c:pt idx="509">
                  <c:v>370.51398770527885</c:v>
                </c:pt>
                <c:pt idx="510">
                  <c:v>370.66940442373743</c:v>
                </c:pt>
                <c:pt idx="511">
                  <c:v>370.82499923586875</c:v>
                </c:pt>
                <c:pt idx="512">
                  <c:v>370.98077214168734</c:v>
                </c:pt>
                <c:pt idx="513">
                  <c:v>371.13672314117139</c:v>
                </c:pt>
                <c:pt idx="514">
                  <c:v>371.29285223433544</c:v>
                </c:pt>
                <c:pt idx="515">
                  <c:v>371.4491594211795</c:v>
                </c:pt>
                <c:pt idx="516">
                  <c:v>371.60564470169629</c:v>
                </c:pt>
                <c:pt idx="517">
                  <c:v>371.76230807589309</c:v>
                </c:pt>
                <c:pt idx="518">
                  <c:v>371.91914954376261</c:v>
                </c:pt>
                <c:pt idx="519">
                  <c:v>372.07616910530487</c:v>
                </c:pt>
                <c:pt idx="520">
                  <c:v>372.23336676053441</c:v>
                </c:pt>
                <c:pt idx="521">
                  <c:v>372.39074250943668</c:v>
                </c:pt>
                <c:pt idx="522">
                  <c:v>372.54829635201168</c:v>
                </c:pt>
                <c:pt idx="523">
                  <c:v>372.70602828826668</c:v>
                </c:pt>
                <c:pt idx="524">
                  <c:v>372.86393831819441</c:v>
                </c:pt>
                <c:pt idx="525">
                  <c:v>373.02202644179488</c:v>
                </c:pt>
                <c:pt idx="526">
                  <c:v>373.18029265908262</c:v>
                </c:pt>
                <c:pt idx="527">
                  <c:v>373.33873697003582</c:v>
                </c:pt>
                <c:pt idx="528">
                  <c:v>373.49735937466903</c:v>
                </c:pt>
                <c:pt idx="529">
                  <c:v>373.65615987298224</c:v>
                </c:pt>
                <c:pt idx="530">
                  <c:v>373.81513846497546</c:v>
                </c:pt>
                <c:pt idx="531">
                  <c:v>373.97429515063413</c:v>
                </c:pt>
                <c:pt idx="532">
                  <c:v>374.13362992997281</c:v>
                </c:pt>
                <c:pt idx="533">
                  <c:v>374.2931428029915</c:v>
                </c:pt>
                <c:pt idx="534">
                  <c:v>374.45283376968291</c:v>
                </c:pt>
                <c:pt idx="535">
                  <c:v>374.61270283006161</c:v>
                </c:pt>
                <c:pt idx="536">
                  <c:v>374.77274998410576</c:v>
                </c:pt>
                <c:pt idx="537">
                  <c:v>374.93297523182264</c:v>
                </c:pt>
                <c:pt idx="538">
                  <c:v>375.09337857321952</c:v>
                </c:pt>
                <c:pt idx="539">
                  <c:v>375.25396000829642</c:v>
                </c:pt>
                <c:pt idx="540">
                  <c:v>375.41471953705332</c:v>
                </c:pt>
                <c:pt idx="541">
                  <c:v>375.57565715947567</c:v>
                </c:pt>
                <c:pt idx="542">
                  <c:v>375.7367728755853</c:v>
                </c:pt>
                <c:pt idx="543">
                  <c:v>375.89806668536039</c:v>
                </c:pt>
                <c:pt idx="544">
                  <c:v>376.05953858882276</c:v>
                </c:pt>
                <c:pt idx="545">
                  <c:v>376.22118858595786</c:v>
                </c:pt>
                <c:pt idx="546">
                  <c:v>376.38301667676569</c:v>
                </c:pt>
                <c:pt idx="547">
                  <c:v>376.54502286125353</c:v>
                </c:pt>
                <c:pt idx="548">
                  <c:v>376.70720713941409</c:v>
                </c:pt>
                <c:pt idx="549">
                  <c:v>376.86956951125467</c:v>
                </c:pt>
                <c:pt idx="550">
                  <c:v>377.03210997676797</c:v>
                </c:pt>
                <c:pt idx="551">
                  <c:v>377.19482853596128</c:v>
                </c:pt>
                <c:pt idx="552">
                  <c:v>377.35772518882732</c:v>
                </c:pt>
                <c:pt idx="553">
                  <c:v>377.52079993538064</c:v>
                </c:pt>
                <c:pt idx="554">
                  <c:v>377.68405277559941</c:v>
                </c:pt>
                <c:pt idx="555">
                  <c:v>377.84748370949092</c:v>
                </c:pt>
                <c:pt idx="556">
                  <c:v>378.0110927370697</c:v>
                </c:pt>
                <c:pt idx="557">
                  <c:v>378.17487985832122</c:v>
                </c:pt>
                <c:pt idx="558">
                  <c:v>378.33884507324547</c:v>
                </c:pt>
                <c:pt idx="559">
                  <c:v>378.50298838184972</c:v>
                </c:pt>
                <c:pt idx="560">
                  <c:v>378.66730978413398</c:v>
                </c:pt>
                <c:pt idx="561">
                  <c:v>378.83180928008369</c:v>
                </c:pt>
                <c:pt idx="562">
                  <c:v>378.99648686972068</c:v>
                </c:pt>
                <c:pt idx="563">
                  <c:v>379.16134255303041</c:v>
                </c:pt>
                <c:pt idx="564">
                  <c:v>379.32637633001286</c:v>
                </c:pt>
                <c:pt idx="565">
                  <c:v>379.49158820067532</c:v>
                </c:pt>
                <c:pt idx="566">
                  <c:v>379.65697816501779</c:v>
                </c:pt>
                <c:pt idx="567">
                  <c:v>379.82254622303299</c:v>
                </c:pt>
                <c:pt idx="568">
                  <c:v>379.98829237472091</c:v>
                </c:pt>
                <c:pt idx="569">
                  <c:v>380.15421662008885</c:v>
                </c:pt>
                <c:pt idx="570">
                  <c:v>380.32031895912951</c:v>
                </c:pt>
                <c:pt idx="571">
                  <c:v>380.48659939185745</c:v>
                </c:pt>
                <c:pt idx="572">
                  <c:v>380.65305791825085</c:v>
                </c:pt>
                <c:pt idx="573">
                  <c:v>380.81969453831698</c:v>
                </c:pt>
                <c:pt idx="574">
                  <c:v>380.98650925207039</c:v>
                </c:pt>
                <c:pt idx="575">
                  <c:v>381.15350205949653</c:v>
                </c:pt>
                <c:pt idx="576">
                  <c:v>381.32067296060268</c:v>
                </c:pt>
                <c:pt idx="577">
                  <c:v>381.48802195538156</c:v>
                </c:pt>
                <c:pt idx="578">
                  <c:v>381.65554904383316</c:v>
                </c:pt>
                <c:pt idx="579">
                  <c:v>381.82325422596477</c:v>
                </c:pt>
                <c:pt idx="580">
                  <c:v>381.99113750177639</c:v>
                </c:pt>
                <c:pt idx="581">
                  <c:v>382.15919887126074</c:v>
                </c:pt>
                <c:pt idx="582">
                  <c:v>382.32743833441782</c:v>
                </c:pt>
                <c:pt idx="583">
                  <c:v>382.49585589125491</c:v>
                </c:pt>
                <c:pt idx="584">
                  <c:v>382.664451541772</c:v>
                </c:pt>
                <c:pt idx="585">
                  <c:v>382.83322528596182</c:v>
                </c:pt>
                <c:pt idx="586">
                  <c:v>383.00217712382437</c:v>
                </c:pt>
                <c:pt idx="587">
                  <c:v>383.17130705536692</c:v>
                </c:pt>
                <c:pt idx="588">
                  <c:v>383.34061508058949</c:v>
                </c:pt>
                <c:pt idx="589">
                  <c:v>383.51010119948478</c:v>
                </c:pt>
                <c:pt idx="590">
                  <c:v>383.6797654120528</c:v>
                </c:pt>
                <c:pt idx="591">
                  <c:v>383.84960771830083</c:v>
                </c:pt>
                <c:pt idx="592">
                  <c:v>384.01962811822887</c:v>
                </c:pt>
                <c:pt idx="593">
                  <c:v>384.18982661182963</c:v>
                </c:pt>
                <c:pt idx="594">
                  <c:v>384.3602031991104</c:v>
                </c:pt>
                <c:pt idx="595">
                  <c:v>384.5307578800639</c:v>
                </c:pt>
                <c:pt idx="596">
                  <c:v>384.70149065467558</c:v>
                </c:pt>
                <c:pt idx="597">
                  <c:v>384.87240152299637</c:v>
                </c:pt>
                <c:pt idx="598">
                  <c:v>385.04349048498261</c:v>
                </c:pt>
                <c:pt idx="599">
                  <c:v>385.21475754062703</c:v>
                </c:pt>
                <c:pt idx="600">
                  <c:v>385.38620268997329</c:v>
                </c:pt>
                <c:pt idx="601">
                  <c:v>385.55782593299227</c:v>
                </c:pt>
                <c:pt idx="602">
                  <c:v>385.72962726966944</c:v>
                </c:pt>
                <c:pt idx="603">
                  <c:v>385.90160670004843</c:v>
                </c:pt>
                <c:pt idx="604">
                  <c:v>386.07376422408561</c:v>
                </c:pt>
                <c:pt idx="605">
                  <c:v>386.24609984179551</c:v>
                </c:pt>
                <c:pt idx="606">
                  <c:v>386.41861355319998</c:v>
                </c:pt>
                <c:pt idx="607">
                  <c:v>386.59130535827717</c:v>
                </c:pt>
                <c:pt idx="608">
                  <c:v>386.76417525700526</c:v>
                </c:pt>
                <c:pt idx="609">
                  <c:v>386.93722324944247</c:v>
                </c:pt>
                <c:pt idx="610">
                  <c:v>387.11044933553057</c:v>
                </c:pt>
                <c:pt idx="611">
                  <c:v>387.28385351530596</c:v>
                </c:pt>
                <c:pt idx="612">
                  <c:v>387.45743578877591</c:v>
                </c:pt>
                <c:pt idx="613">
                  <c:v>387.63119615588948</c:v>
                </c:pt>
                <c:pt idx="614">
                  <c:v>387.80513461669761</c:v>
                </c:pt>
                <c:pt idx="615">
                  <c:v>387.97925117119303</c:v>
                </c:pt>
                <c:pt idx="616">
                  <c:v>388.15354581933934</c:v>
                </c:pt>
                <c:pt idx="617">
                  <c:v>388.32801856117294</c:v>
                </c:pt>
                <c:pt idx="618">
                  <c:v>388.50266939669382</c:v>
                </c:pt>
                <c:pt idx="619">
                  <c:v>388.6774983258656</c:v>
                </c:pt>
                <c:pt idx="620">
                  <c:v>388.85250534873194</c:v>
                </c:pt>
                <c:pt idx="621">
                  <c:v>389.02769046529284</c:v>
                </c:pt>
                <c:pt idx="622">
                  <c:v>389.20305367549008</c:v>
                </c:pt>
                <c:pt idx="623">
                  <c:v>389.37859497938916</c:v>
                </c:pt>
                <c:pt idx="624">
                  <c:v>389.5543143769537</c:v>
                </c:pt>
                <c:pt idx="625">
                  <c:v>389.73021186820552</c:v>
                </c:pt>
                <c:pt idx="626">
                  <c:v>389.90628745312279</c:v>
                </c:pt>
                <c:pt idx="627">
                  <c:v>390.08254113172006</c:v>
                </c:pt>
                <c:pt idx="628">
                  <c:v>390.25897290399735</c:v>
                </c:pt>
                <c:pt idx="629">
                  <c:v>390.43558276995464</c:v>
                </c:pt>
                <c:pt idx="630">
                  <c:v>390.61237072958465</c:v>
                </c:pt>
                <c:pt idx="631">
                  <c:v>390.7893367828874</c:v>
                </c:pt>
                <c:pt idx="632">
                  <c:v>390.96648092986288</c:v>
                </c:pt>
                <c:pt idx="633">
                  <c:v>391.14380317052564</c:v>
                </c:pt>
                <c:pt idx="634">
                  <c:v>391.32130350486113</c:v>
                </c:pt>
                <c:pt idx="635">
                  <c:v>391.49898193286936</c:v>
                </c:pt>
                <c:pt idx="636">
                  <c:v>391.67683845455031</c:v>
                </c:pt>
                <c:pt idx="637">
                  <c:v>391.85487306991854</c:v>
                </c:pt>
                <c:pt idx="638">
                  <c:v>392.0330857789595</c:v>
                </c:pt>
                <c:pt idx="639">
                  <c:v>392.2114765816732</c:v>
                </c:pt>
                <c:pt idx="640">
                  <c:v>392.3900454780669</c:v>
                </c:pt>
                <c:pt idx="641">
                  <c:v>392.56879246813332</c:v>
                </c:pt>
                <c:pt idx="642">
                  <c:v>392.74771755187976</c:v>
                </c:pt>
                <c:pt idx="643">
                  <c:v>392.9268207293062</c:v>
                </c:pt>
                <c:pt idx="644">
                  <c:v>393.1061020003981</c:v>
                </c:pt>
                <c:pt idx="645">
                  <c:v>393.28556136517</c:v>
                </c:pt>
                <c:pt idx="646">
                  <c:v>393.4651988236219</c:v>
                </c:pt>
                <c:pt idx="647">
                  <c:v>393.64501437575382</c:v>
                </c:pt>
                <c:pt idx="648">
                  <c:v>393.82500802155846</c:v>
                </c:pt>
                <c:pt idx="649">
                  <c:v>394.00517976103583</c:v>
                </c:pt>
                <c:pt idx="650">
                  <c:v>394.18552959419321</c:v>
                </c:pt>
                <c:pt idx="651">
                  <c:v>394.36605752102332</c:v>
                </c:pt>
                <c:pt idx="652">
                  <c:v>394.54676354154071</c:v>
                </c:pt>
                <c:pt idx="653">
                  <c:v>394.72764765572356</c:v>
                </c:pt>
                <c:pt idx="654">
                  <c:v>394.90870986357913</c:v>
                </c:pt>
                <c:pt idx="655">
                  <c:v>395.08995016512199</c:v>
                </c:pt>
                <c:pt idx="656">
                  <c:v>395.27136856033758</c:v>
                </c:pt>
                <c:pt idx="657">
                  <c:v>395.45296504923317</c:v>
                </c:pt>
                <c:pt idx="658">
                  <c:v>395.63473963179422</c:v>
                </c:pt>
                <c:pt idx="659">
                  <c:v>395.81669230804255</c:v>
                </c:pt>
                <c:pt idx="660">
                  <c:v>395.99882307796361</c:v>
                </c:pt>
                <c:pt idx="661">
                  <c:v>396.18113194156467</c:v>
                </c:pt>
                <c:pt idx="662">
                  <c:v>396.36361889883119</c:v>
                </c:pt>
                <c:pt idx="663">
                  <c:v>396.54628394977772</c:v>
                </c:pt>
                <c:pt idx="664">
                  <c:v>396.72912709440425</c:v>
                </c:pt>
                <c:pt idx="665">
                  <c:v>396.91214833271079</c:v>
                </c:pt>
                <c:pt idx="666">
                  <c:v>397.09534766469005</c:v>
                </c:pt>
                <c:pt idx="667">
                  <c:v>397.27872509034933</c:v>
                </c:pt>
                <c:pt idx="668">
                  <c:v>397.46228060968133</c:v>
                </c:pt>
                <c:pt idx="669">
                  <c:v>397.64601422268606</c:v>
                </c:pt>
                <c:pt idx="670">
                  <c:v>397.8299259293708</c:v>
                </c:pt>
                <c:pt idx="671">
                  <c:v>398.01401572973555</c:v>
                </c:pt>
                <c:pt idx="672">
                  <c:v>398.19828362376575</c:v>
                </c:pt>
                <c:pt idx="673">
                  <c:v>398.38272961148323</c:v>
                </c:pt>
                <c:pt idx="674">
                  <c:v>398.56735369287344</c:v>
                </c:pt>
                <c:pt idx="675">
                  <c:v>398.75215586794366</c:v>
                </c:pt>
                <c:pt idx="676">
                  <c:v>398.9371361366866</c:v>
                </c:pt>
                <c:pt idx="677">
                  <c:v>399.12229449910228</c:v>
                </c:pt>
                <c:pt idx="678">
                  <c:v>399.30763095519796</c:v>
                </c:pt>
                <c:pt idx="679">
                  <c:v>399.49314550497365</c:v>
                </c:pt>
                <c:pt idx="680">
                  <c:v>399.67883814842207</c:v>
                </c:pt>
                <c:pt idx="681">
                  <c:v>399.86470888554322</c:v>
                </c:pt>
                <c:pt idx="682">
                  <c:v>400.05075771634438</c:v>
                </c:pt>
                <c:pt idx="683">
                  <c:v>400.23698464082554</c:v>
                </c:pt>
                <c:pt idx="684">
                  <c:v>400.42338965897943</c:v>
                </c:pt>
                <c:pt idx="685">
                  <c:v>400.60997277081333</c:v>
                </c:pt>
                <c:pt idx="686">
                  <c:v>400.79673397631996</c:v>
                </c:pt>
                <c:pt idx="687">
                  <c:v>400.98367327549931</c:v>
                </c:pt>
                <c:pt idx="688">
                  <c:v>401.17079066836595</c:v>
                </c:pt>
                <c:pt idx="689">
                  <c:v>401.35808615489805</c:v>
                </c:pt>
                <c:pt idx="690">
                  <c:v>401.54555973511015</c:v>
                </c:pt>
                <c:pt idx="691">
                  <c:v>401.73321140900225</c:v>
                </c:pt>
                <c:pt idx="692">
                  <c:v>401.92104117656709</c:v>
                </c:pt>
                <c:pt idx="693">
                  <c:v>402.10904903781193</c:v>
                </c:pt>
                <c:pt idx="694">
                  <c:v>402.2972349927295</c:v>
                </c:pt>
                <c:pt idx="695">
                  <c:v>402.4855990413198</c:v>
                </c:pt>
                <c:pt idx="696">
                  <c:v>402.67414118359011</c:v>
                </c:pt>
                <c:pt idx="697">
                  <c:v>402.86286141954042</c:v>
                </c:pt>
                <c:pt idx="698">
                  <c:v>403.05175974916347</c:v>
                </c:pt>
                <c:pt idx="699">
                  <c:v>403.24083617246652</c:v>
                </c:pt>
                <c:pt idx="700">
                  <c:v>403.4300906894423</c:v>
                </c:pt>
                <c:pt idx="701">
                  <c:v>403.61952330009808</c:v>
                </c:pt>
                <c:pt idx="702">
                  <c:v>403.8091340044266</c:v>
                </c:pt>
                <c:pt idx="703">
                  <c:v>403.99892280243512</c:v>
                </c:pt>
                <c:pt idx="704">
                  <c:v>404.18888969411637</c:v>
                </c:pt>
                <c:pt idx="705">
                  <c:v>404.37903467947035</c:v>
                </c:pt>
                <c:pt idx="706">
                  <c:v>404.56935775851161</c:v>
                </c:pt>
                <c:pt idx="707">
                  <c:v>404.75985893121833</c:v>
                </c:pt>
                <c:pt idx="708">
                  <c:v>404.95053819760506</c:v>
                </c:pt>
                <c:pt idx="709">
                  <c:v>405.14139555767179</c:v>
                </c:pt>
                <c:pt idx="710">
                  <c:v>405.33243101141852</c:v>
                </c:pt>
                <c:pt idx="711">
                  <c:v>405.52364455883071</c:v>
                </c:pt>
                <c:pt idx="712">
                  <c:v>405.71503619993018</c:v>
                </c:pt>
                <c:pt idx="713">
                  <c:v>405.90660593469511</c:v>
                </c:pt>
                <c:pt idx="714">
                  <c:v>406.09835376314004</c:v>
                </c:pt>
                <c:pt idx="715">
                  <c:v>406.29027968527225</c:v>
                </c:pt>
                <c:pt idx="716">
                  <c:v>406.48238370106992</c:v>
                </c:pt>
                <c:pt idx="717">
                  <c:v>406.67466581054032</c:v>
                </c:pt>
                <c:pt idx="718">
                  <c:v>406.86712601369072</c:v>
                </c:pt>
                <c:pt idx="719">
                  <c:v>407.05976431052113</c:v>
                </c:pt>
                <c:pt idx="720">
                  <c:v>407.25258070103155</c:v>
                </c:pt>
                <c:pt idx="721">
                  <c:v>407.44557518520742</c:v>
                </c:pt>
                <c:pt idx="722">
                  <c:v>407.63874776307057</c:v>
                </c:pt>
                <c:pt idx="723">
                  <c:v>407.83209843459917</c:v>
                </c:pt>
                <c:pt idx="724">
                  <c:v>408.02562719981506</c:v>
                </c:pt>
                <c:pt idx="725">
                  <c:v>408.21933405870368</c:v>
                </c:pt>
                <c:pt idx="726">
                  <c:v>408.41321901125775</c:v>
                </c:pt>
                <c:pt idx="727">
                  <c:v>408.60728205749911</c:v>
                </c:pt>
                <c:pt idx="728">
                  <c:v>408.80152319742047</c:v>
                </c:pt>
                <c:pt idx="729">
                  <c:v>408.99594243101456</c:v>
                </c:pt>
                <c:pt idx="730">
                  <c:v>409.19053975828137</c:v>
                </c:pt>
                <c:pt idx="731">
                  <c:v>409.3853151792282</c:v>
                </c:pt>
                <c:pt idx="732">
                  <c:v>409.58026869384776</c:v>
                </c:pt>
                <c:pt idx="733">
                  <c:v>409.77540030214732</c:v>
                </c:pt>
                <c:pt idx="734">
                  <c:v>409.97071000412689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80-4C19-A1B5-7F8F5A8F7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902943"/>
        <c:axId val="1511881263"/>
      </c:lineChart>
      <c:dateAx>
        <c:axId val="162290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81263"/>
        <c:crosses val="autoZero"/>
        <c:auto val="1"/>
        <c:lblOffset val="100"/>
        <c:baseTimeUnit val="months"/>
        <c:majorUnit val="60"/>
        <c:majorTimeUnit val="months"/>
      </c:dateAx>
      <c:valAx>
        <c:axId val="1511881263"/>
        <c:scaling>
          <c:orientation val="minMax"/>
          <c:max val="42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90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Detrended Co2 Emissions with its Cyclical Component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'Co2'!$I$1</c:f>
              <c:strCache>
                <c:ptCount val="1"/>
                <c:pt idx="0">
                  <c:v>Detrended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'Co2'!$I$2:$I$736</c:f>
              <c:numCache>
                <c:formatCode>General</c:formatCode>
                <c:ptCount val="735"/>
                <c:pt idx="0">
                  <c:v>1.1874532611845439</c:v>
                </c:pt>
                <c:pt idx="1">
                  <c:v>2.8626862240082005</c:v>
                </c:pt>
                <c:pt idx="2">
                  <c:v>2.8477410931664053</c:v>
                </c:pt>
                <c:pt idx="3">
                  <c:v>2.3826178686446156</c:v>
                </c:pt>
                <c:pt idx="4">
                  <c:v>1.0773165504500639</c:v>
                </c:pt>
                <c:pt idx="5">
                  <c:v>8.1837138575508561E-2</c:v>
                </c:pt>
                <c:pt idx="6">
                  <c:v>-1.7138203669717882</c:v>
                </c:pt>
                <c:pt idx="7">
                  <c:v>-2.3196559661990364</c:v>
                </c:pt>
                <c:pt idx="8">
                  <c:v>-1.7156696591063678</c:v>
                </c:pt>
                <c:pt idx="9">
                  <c:v>-0.44186144567908059</c:v>
                </c:pt>
                <c:pt idx="10">
                  <c:v>0.44176867406088149</c:v>
                </c:pt>
                <c:pt idx="11">
                  <c:v>1.1352207001281158</c:v>
                </c:pt>
                <c:pt idx="12">
                  <c:v>1.3984946325226133</c:v>
                </c:pt>
                <c:pt idx="13">
                  <c:v>2.3415904712371685</c:v>
                </c:pt>
                <c:pt idx="14">
                  <c:v>2.8445082162934909</c:v>
                </c:pt>
                <c:pt idx="15">
                  <c:v>2.6372478676406672</c:v>
                </c:pt>
                <c:pt idx="16">
                  <c:v>0.95980942532975178</c:v>
                </c:pt>
                <c:pt idx="17">
                  <c:v>-0.84780711065394598</c:v>
                </c:pt>
                <c:pt idx="18">
                  <c:v>-1.875601740324953</c:v>
                </c:pt>
                <c:pt idx="19">
                  <c:v>-2.5235744636759136</c:v>
                </c:pt>
                <c:pt idx="20">
                  <c:v>-1.0517252806777719</c:v>
                </c:pt>
                <c:pt idx="21">
                  <c:v>-0.34005419138878779</c:v>
                </c:pt>
                <c:pt idx="22">
                  <c:v>0.44143880423479231</c:v>
                </c:pt>
                <c:pt idx="23">
                  <c:v>0.91275370620019203</c:v>
                </c:pt>
                <c:pt idx="24">
                  <c:v>1.4538905144636942</c:v>
                </c:pt>
                <c:pt idx="25">
                  <c:v>2.8248492290617833</c:v>
                </c:pt>
                <c:pt idx="26">
                  <c:v>3.7656298499944114</c:v>
                </c:pt>
                <c:pt idx="27">
                  <c:v>3.256232377232493</c:v>
                </c:pt>
                <c:pt idx="28">
                  <c:v>1.7766568108124261</c:v>
                </c:pt>
                <c:pt idx="29">
                  <c:v>-0.56309684929493642</c:v>
                </c:pt>
                <c:pt idx="30">
                  <c:v>-2.3830286030895991</c:v>
                </c:pt>
                <c:pt idx="31">
                  <c:v>-2.7831384505424808</c:v>
                </c:pt>
                <c:pt idx="32">
                  <c:v>-1.6834263916753116</c:v>
                </c:pt>
                <c:pt idx="33">
                  <c:v>-0.56389242650271854</c:v>
                </c:pt>
                <c:pt idx="34">
                  <c:v>0.10546344502625971</c:v>
                </c:pt>
                <c:pt idx="35">
                  <c:v>0.8046412228533768</c:v>
                </c:pt>
                <c:pt idx="36">
                  <c:v>1.5736409070078139</c:v>
                </c:pt>
                <c:pt idx="37">
                  <c:v>2.4424624974967628</c:v>
                </c:pt>
                <c:pt idx="38">
                  <c:v>3.4711059942983979</c:v>
                </c:pt>
                <c:pt idx="39">
                  <c:v>2.589571397412783</c:v>
                </c:pt>
                <c:pt idx="40">
                  <c:v>1.3178587068835554</c:v>
                </c:pt>
                <c:pt idx="41">
                  <c:v>-0.53403207734021407</c:v>
                </c:pt>
                <c:pt idx="42">
                  <c:v>-2.5961009552513019</c:v>
                </c:pt>
                <c:pt idx="43">
                  <c:v>-2.0883479268205747</c:v>
                </c:pt>
                <c:pt idx="44">
                  <c:v>-1.4407729920698102</c:v>
                </c:pt>
                <c:pt idx="45">
                  <c:v>-0.60337615099911091</c:v>
                </c:pt>
                <c:pt idx="46">
                  <c:v>0.2538425963916211</c:v>
                </c:pt>
                <c:pt idx="47">
                  <c:v>0.8008832501096208</c:v>
                </c:pt>
                <c:pt idx="48">
                  <c:v>1.8477458101476145</c:v>
                </c:pt>
                <c:pt idx="49">
                  <c:v>2.7244302765128623</c:v>
                </c:pt>
                <c:pt idx="50">
                  <c:v>3.0309366492053869</c:v>
                </c:pt>
                <c:pt idx="51">
                  <c:v>2.4972649282179304</c:v>
                </c:pt>
                <c:pt idx="52">
                  <c:v>1.4534151135504203</c:v>
                </c:pt>
                <c:pt idx="53">
                  <c:v>-0.80061279478979941</c:v>
                </c:pt>
                <c:pt idx="54">
                  <c:v>-2.0148187968100046</c:v>
                </c:pt>
                <c:pt idx="55">
                  <c:v>-2.9292028925029285</c:v>
                </c:pt>
                <c:pt idx="56">
                  <c:v>-1.7337650818759016</c:v>
                </c:pt>
                <c:pt idx="57">
                  <c:v>-0.80850536492158653</c:v>
                </c:pt>
                <c:pt idx="58">
                  <c:v>0.16657625835273393</c:v>
                </c:pt>
                <c:pt idx="59">
                  <c:v>0.43147978795428799</c:v>
                </c:pt>
                <c:pt idx="60">
                  <c:v>1.1362052238831666</c:v>
                </c:pt>
                <c:pt idx="61">
                  <c:v>2.5907525661319823</c:v>
                </c:pt>
                <c:pt idx="62">
                  <c:v>3.3751218147008331</c:v>
                </c:pt>
                <c:pt idx="63">
                  <c:v>2.5193129695969674</c:v>
                </c:pt>
                <c:pt idx="64">
                  <c:v>0.71332603081305024</c:v>
                </c:pt>
                <c:pt idx="65">
                  <c:v>-1.332839001643606</c:v>
                </c:pt>
                <c:pt idx="66">
                  <c:v>-2.9691821277802433</c:v>
                </c:pt>
                <c:pt idx="67">
                  <c:v>-3.2657033475895787</c:v>
                </c:pt>
                <c:pt idx="68">
                  <c:v>-2.2124026610789542</c:v>
                </c:pt>
                <c:pt idx="69">
                  <c:v>-1.0992800682337815</c:v>
                </c:pt>
                <c:pt idx="70">
                  <c:v>8.3664430924102362E-2</c:v>
                </c:pt>
                <c:pt idx="71">
                  <c:v>0.50643083640198938</c:v>
                </c:pt>
                <c:pt idx="72">
                  <c:v>1.0890191482071714</c:v>
                </c:pt>
                <c:pt idx="73">
                  <c:v>2.051429366339562</c:v>
                </c:pt>
                <c:pt idx="74">
                  <c:v>2.4536614907992771</c:v>
                </c:pt>
                <c:pt idx="75">
                  <c:v>2.0157155215789544</c:v>
                </c:pt>
                <c:pt idx="76">
                  <c:v>0.48759145867137477</c:v>
                </c:pt>
                <c:pt idx="77">
                  <c:v>-1.3307106979016794</c:v>
                </c:pt>
                <c:pt idx="78">
                  <c:v>-3.4091909481474545</c:v>
                </c:pt>
                <c:pt idx="79">
                  <c:v>-3.3978492920732037</c:v>
                </c:pt>
                <c:pt idx="80">
                  <c:v>-2.4766857296789908</c:v>
                </c:pt>
                <c:pt idx="81">
                  <c:v>-1.6357002609648248</c:v>
                </c:pt>
                <c:pt idx="82">
                  <c:v>-0.98489288591605373</c:v>
                </c:pt>
                <c:pt idx="83">
                  <c:v>-6.4263604554582798E-2</c:v>
                </c:pt>
                <c:pt idx="84">
                  <c:v>0.30618758314142269</c:v>
                </c:pt>
                <c:pt idx="85">
                  <c:v>1.4664606771501667</c:v>
                </c:pt>
                <c:pt idx="86">
                  <c:v>1.4165556774862011</c:v>
                </c:pt>
                <c:pt idx="87">
                  <c:v>1.0464725841567315</c:v>
                </c:pt>
                <c:pt idx="88">
                  <c:v>0.48621139713998218</c:v>
                </c:pt>
                <c:pt idx="89">
                  <c:v>-2.174227883556739</c:v>
                </c:pt>
                <c:pt idx="90">
                  <c:v>-3.2548452579262062</c:v>
                </c:pt>
                <c:pt idx="91">
                  <c:v>-3.8456407259683942</c:v>
                </c:pt>
                <c:pt idx="92">
                  <c:v>-2.3566142876906042</c:v>
                </c:pt>
                <c:pt idx="93">
                  <c:v>-1.887765943085526</c:v>
                </c:pt>
                <c:pt idx="94">
                  <c:v>-0.76909569216047657</c:v>
                </c:pt>
                <c:pt idx="95">
                  <c:v>0.11939646509182467</c:v>
                </c:pt>
                <c:pt idx="96">
                  <c:v>0.83771052866416085</c:v>
                </c:pt>
                <c:pt idx="97">
                  <c:v>2.2358464985637738</c:v>
                </c:pt>
                <c:pt idx="98">
                  <c:v>2.293804374776073</c:v>
                </c:pt>
                <c:pt idx="99">
                  <c:v>1.9515841573229409</c:v>
                </c:pt>
                <c:pt idx="100">
                  <c:v>0.50918584618978002</c:v>
                </c:pt>
                <c:pt idx="101">
                  <c:v>-1.593390558616079</c:v>
                </c:pt>
                <c:pt idx="102">
                  <c:v>-3.4061450571019805</c:v>
                </c:pt>
                <c:pt idx="103">
                  <c:v>-4.0290776492678333</c:v>
                </c:pt>
                <c:pt idx="104">
                  <c:v>-2.4221883350991789</c:v>
                </c:pt>
                <c:pt idx="105">
                  <c:v>-1.2154771146105645</c:v>
                </c:pt>
                <c:pt idx="106">
                  <c:v>-0.30894398780191068</c:v>
                </c:pt>
                <c:pt idx="107">
                  <c:v>3.7411045326734893E-2</c:v>
                </c:pt>
                <c:pt idx="108">
                  <c:v>0.49358798478266408</c:v>
                </c:pt>
                <c:pt idx="109">
                  <c:v>1.7895868305658382</c:v>
                </c:pt>
                <c:pt idx="110">
                  <c:v>2.285407582668995</c:v>
                </c:pt>
                <c:pt idx="111">
                  <c:v>1.2910502410921367</c:v>
                </c:pt>
                <c:pt idx="112">
                  <c:v>-0.3334851941573902</c:v>
                </c:pt>
                <c:pt idx="113">
                  <c:v>-2.048198723079679</c:v>
                </c:pt>
                <c:pt idx="114">
                  <c:v>-3.7430903456819919</c:v>
                </c:pt>
                <c:pt idx="115">
                  <c:v>-3.8281600619570213</c:v>
                </c:pt>
                <c:pt idx="116">
                  <c:v>-2.5034078719120316</c:v>
                </c:pt>
                <c:pt idx="117">
                  <c:v>-1.3488337755471207</c:v>
                </c:pt>
                <c:pt idx="118">
                  <c:v>-0.8244377728548784</c:v>
                </c:pt>
                <c:pt idx="119">
                  <c:v>-0.3302198638353957</c:v>
                </c:pt>
                <c:pt idx="120">
                  <c:v>0.32381995150410603</c:v>
                </c:pt>
                <c:pt idx="121">
                  <c:v>1.3676816731635881</c:v>
                </c:pt>
                <c:pt idx="122">
                  <c:v>1.8313653011503561</c:v>
                </c:pt>
                <c:pt idx="123">
                  <c:v>1.5348708354644032</c:v>
                </c:pt>
                <c:pt idx="124">
                  <c:v>0.22819827609839649</c:v>
                </c:pt>
                <c:pt idx="125">
                  <c:v>-1.9686523769476025</c:v>
                </c:pt>
                <c:pt idx="126">
                  <c:v>-3.6756811236662656</c:v>
                </c:pt>
                <c:pt idx="127">
                  <c:v>-3.9228879640577361</c:v>
                </c:pt>
                <c:pt idx="128">
                  <c:v>-2.9502728981291853</c:v>
                </c:pt>
                <c:pt idx="129">
                  <c:v>-1.5078359258806699</c:v>
                </c:pt>
                <c:pt idx="130">
                  <c:v>-0.43557704730483238</c:v>
                </c:pt>
                <c:pt idx="131">
                  <c:v>-0.10349626240173393</c:v>
                </c:pt>
                <c:pt idx="132">
                  <c:v>1.0284064288213131</c:v>
                </c:pt>
                <c:pt idx="133">
                  <c:v>1.9601310263644223</c:v>
                </c:pt>
                <c:pt idx="134">
                  <c:v>2.5516775302347128</c:v>
                </c:pt>
                <c:pt idx="135">
                  <c:v>1.8830459404250632</c:v>
                </c:pt>
                <c:pt idx="136">
                  <c:v>0.9142362569426723</c:v>
                </c:pt>
                <c:pt idx="137">
                  <c:v>-1.3847515202124328</c:v>
                </c:pt>
                <c:pt idx="138">
                  <c:v>-2.7639173910475847</c:v>
                </c:pt>
                <c:pt idx="139">
                  <c:v>-3.4532613555627449</c:v>
                </c:pt>
                <c:pt idx="140">
                  <c:v>-2.4727834137505624</c:v>
                </c:pt>
                <c:pt idx="141">
                  <c:v>-1.3024835656111691</c:v>
                </c:pt>
                <c:pt idx="142">
                  <c:v>-0.47236181115908948</c:v>
                </c:pt>
                <c:pt idx="143">
                  <c:v>0.39758184962761334</c:v>
                </c:pt>
                <c:pt idx="144">
                  <c:v>1.1873474167269933</c:v>
                </c:pt>
                <c:pt idx="145">
                  <c:v>2.3569348901609146</c:v>
                </c:pt>
                <c:pt idx="146">
                  <c:v>2.2063442699148368</c:v>
                </c:pt>
                <c:pt idx="147">
                  <c:v>1.7055755559887871</c:v>
                </c:pt>
                <c:pt idx="148">
                  <c:v>0.30462874838997323</c:v>
                </c:pt>
                <c:pt idx="149">
                  <c:v>-1.4464961528888693</c:v>
                </c:pt>
                <c:pt idx="150">
                  <c:v>-3.127799147833116</c:v>
                </c:pt>
                <c:pt idx="151">
                  <c:v>-3.1592802364646673</c:v>
                </c:pt>
                <c:pt idx="152">
                  <c:v>-2.4309394187762337</c:v>
                </c:pt>
                <c:pt idx="153">
                  <c:v>-1.37277669475327</c:v>
                </c:pt>
                <c:pt idx="154">
                  <c:v>-0.42479206441026918</c:v>
                </c:pt>
                <c:pt idx="155">
                  <c:v>-6.9855277473038768E-3</c:v>
                </c:pt>
                <c:pt idx="156">
                  <c:v>0.40064291524294049</c:v>
                </c:pt>
                <c:pt idx="157">
                  <c:v>0.90809326455314476</c:v>
                </c:pt>
                <c:pt idx="158">
                  <c:v>1.9553655201906963</c:v>
                </c:pt>
                <c:pt idx="159">
                  <c:v>1.5124596821554519</c:v>
                </c:pt>
                <c:pt idx="160">
                  <c:v>0.18937575043293009</c:v>
                </c:pt>
                <c:pt idx="161">
                  <c:v>-1.783886274962299</c:v>
                </c:pt>
                <c:pt idx="162">
                  <c:v>-3.9773263940302286</c:v>
                </c:pt>
                <c:pt idx="163">
                  <c:v>-3.8609446067782187</c:v>
                </c:pt>
                <c:pt idx="164">
                  <c:v>-2.7247409131989002</c:v>
                </c:pt>
                <c:pt idx="165">
                  <c:v>-1.6087153132996264</c:v>
                </c:pt>
                <c:pt idx="166">
                  <c:v>-0.94286780707307116</c:v>
                </c:pt>
                <c:pt idx="167">
                  <c:v>-0.17719839452649921</c:v>
                </c:pt>
                <c:pt idx="168">
                  <c:v>-0.15170707564539043</c:v>
                </c:pt>
                <c:pt idx="169">
                  <c:v>1.7236061495484591</c:v>
                </c:pt>
                <c:pt idx="170">
                  <c:v>1.9787412810622413</c:v>
                </c:pt>
                <c:pt idx="171">
                  <c:v>0.90369831890330943</c:v>
                </c:pt>
                <c:pt idx="172">
                  <c:v>-0.23152273692829795</c:v>
                </c:pt>
                <c:pt idx="173">
                  <c:v>-2.0569218864399659</c:v>
                </c:pt>
                <c:pt idx="174">
                  <c:v>-3.542499129624332</c:v>
                </c:pt>
                <c:pt idx="175">
                  <c:v>-3.5082544664887223</c:v>
                </c:pt>
                <c:pt idx="176">
                  <c:v>-2.1641878970258404</c:v>
                </c:pt>
                <c:pt idx="177">
                  <c:v>-1.2102994212356748</c:v>
                </c:pt>
                <c:pt idx="178">
                  <c:v>-0.31658903913279346</c:v>
                </c:pt>
                <c:pt idx="179">
                  <c:v>0.60694324929733057</c:v>
                </c:pt>
                <c:pt idx="180">
                  <c:v>1.2502974440547518</c:v>
                </c:pt>
                <c:pt idx="181">
                  <c:v>2.3534735451321467</c:v>
                </c:pt>
                <c:pt idx="182">
                  <c:v>3.236471552536841</c:v>
                </c:pt>
                <c:pt idx="183">
                  <c:v>2.7292914662614862</c:v>
                </c:pt>
                <c:pt idx="184">
                  <c:v>1.4319332863061618</c:v>
                </c:pt>
                <c:pt idx="185">
                  <c:v>-0.22560298731463035</c:v>
                </c:pt>
                <c:pt idx="186">
                  <c:v>-2.1233173546154376</c:v>
                </c:pt>
                <c:pt idx="187">
                  <c:v>-2.5512098155962235</c:v>
                </c:pt>
                <c:pt idx="188">
                  <c:v>-1.6692803702570131</c:v>
                </c:pt>
                <c:pt idx="189">
                  <c:v>-1.2875290185905897</c:v>
                </c:pt>
                <c:pt idx="190">
                  <c:v>-0.67595576059682116</c:v>
                </c:pt>
                <c:pt idx="191">
                  <c:v>0.58543940371686176</c:v>
                </c:pt>
                <c:pt idx="192">
                  <c:v>1.2566564743578965</c:v>
                </c:pt>
                <c:pt idx="193">
                  <c:v>2.3276954513115697</c:v>
                </c:pt>
                <c:pt idx="194">
                  <c:v>2.7785563345998412</c:v>
                </c:pt>
                <c:pt idx="195">
                  <c:v>1.6392391242154076</c:v>
                </c:pt>
                <c:pt idx="196">
                  <c:v>0.44974382014362391</c:v>
                </c:pt>
                <c:pt idx="197">
                  <c:v>-1.5999295776008466</c:v>
                </c:pt>
                <c:pt idx="198">
                  <c:v>-3.49978106901807</c:v>
                </c:pt>
                <c:pt idx="199">
                  <c:v>-3.6398106541153084</c:v>
                </c:pt>
                <c:pt idx="200">
                  <c:v>-2.7200183328924936</c:v>
                </c:pt>
                <c:pt idx="201">
                  <c:v>-1.5404041053351989</c:v>
                </c:pt>
                <c:pt idx="202">
                  <c:v>-0.49096797146512472</c:v>
                </c:pt>
                <c:pt idx="203">
                  <c:v>0.13829006873214666</c:v>
                </c:pt>
                <c:pt idx="204">
                  <c:v>0.4773700152567244</c:v>
                </c:pt>
                <c:pt idx="205">
                  <c:v>1.6462718681013371</c:v>
                </c:pt>
                <c:pt idx="206">
                  <c:v>2.3149956272658869</c:v>
                </c:pt>
                <c:pt idx="207">
                  <c:v>1.7235412927577158</c:v>
                </c:pt>
                <c:pt idx="208">
                  <c:v>0.15190886457685338</c:v>
                </c:pt>
                <c:pt idx="209">
                  <c:v>-1.9799016572695223</c:v>
                </c:pt>
                <c:pt idx="210">
                  <c:v>-3.5318902728176909</c:v>
                </c:pt>
                <c:pt idx="211">
                  <c:v>-3.7940569820386258</c:v>
                </c:pt>
                <c:pt idx="212">
                  <c:v>-2.8664017849104084</c:v>
                </c:pt>
                <c:pt idx="213">
                  <c:v>-1.7589246814913508</c:v>
                </c:pt>
                <c:pt idx="214">
                  <c:v>-0.8616256717304509</c:v>
                </c:pt>
                <c:pt idx="215">
                  <c:v>0.20549524435773492</c:v>
                </c:pt>
                <c:pt idx="216">
                  <c:v>0.87243806675132873</c:v>
                </c:pt>
                <c:pt idx="217">
                  <c:v>1.8892027954794912</c:v>
                </c:pt>
                <c:pt idx="218">
                  <c:v>1.9157894305421905</c:v>
                </c:pt>
                <c:pt idx="219">
                  <c:v>1.0321979719103638</c:v>
                </c:pt>
                <c:pt idx="220">
                  <c:v>-1.5715803942271123E-3</c:v>
                </c:pt>
                <c:pt idx="221">
                  <c:v>-2.4855192263569847</c:v>
                </c:pt>
                <c:pt idx="222">
                  <c:v>-4.319644966021599</c:v>
                </c:pt>
                <c:pt idx="223">
                  <c:v>-4.6239487993370858</c:v>
                </c:pt>
                <c:pt idx="224">
                  <c:v>-3.3284307263471646</c:v>
                </c:pt>
                <c:pt idx="225">
                  <c:v>-1.9630907470517514</c:v>
                </c:pt>
                <c:pt idx="226">
                  <c:v>-1.0279288613926951</c:v>
                </c:pt>
                <c:pt idx="227">
                  <c:v>-0.66294506942824682</c:v>
                </c:pt>
                <c:pt idx="228">
                  <c:v>1.0518606288489423</c:v>
                </c:pt>
                <c:pt idx="229">
                  <c:v>2.1264882334679669</c:v>
                </c:pt>
                <c:pt idx="230">
                  <c:v>2.8209377444069901</c:v>
                </c:pt>
                <c:pt idx="231">
                  <c:v>1.9552091616514531</c:v>
                </c:pt>
                <c:pt idx="232">
                  <c:v>0.55930248524498438</c:v>
                </c:pt>
                <c:pt idx="233">
                  <c:v>-1.866782284848739</c:v>
                </c:pt>
                <c:pt idx="234">
                  <c:v>-3.2430451486370089</c:v>
                </c:pt>
                <c:pt idx="235">
                  <c:v>-3.3694861060689618</c:v>
                </c:pt>
                <c:pt idx="236">
                  <c:v>-2.3361051571881148</c:v>
                </c:pt>
                <c:pt idx="237">
                  <c:v>-1.2529023019873193</c:v>
                </c:pt>
                <c:pt idx="238">
                  <c:v>-9.8775404665616406E-3</c:v>
                </c:pt>
                <c:pt idx="239">
                  <c:v>0.1829691273815115</c:v>
                </c:pt>
                <c:pt idx="240">
                  <c:v>1.4856377015568683</c:v>
                </c:pt>
                <c:pt idx="241">
                  <c:v>2.4081281820448908</c:v>
                </c:pt>
                <c:pt idx="242">
                  <c:v>2.6404405688601855</c:v>
                </c:pt>
                <c:pt idx="243">
                  <c:v>2.5125748620027935</c:v>
                </c:pt>
                <c:pt idx="244">
                  <c:v>0.80453106147268727</c:v>
                </c:pt>
                <c:pt idx="245">
                  <c:v>-1.303690832744735</c:v>
                </c:pt>
                <c:pt idx="246">
                  <c:v>-3.4520908206276317</c:v>
                </c:pt>
                <c:pt idx="247">
                  <c:v>-3.5206689021977695</c:v>
                </c:pt>
                <c:pt idx="248">
                  <c:v>-2.2894250774334068</c:v>
                </c:pt>
                <c:pt idx="249">
                  <c:v>-1.2483593463490479</c:v>
                </c:pt>
                <c:pt idx="250">
                  <c:v>-0.11747170894466308</c:v>
                </c:pt>
                <c:pt idx="251">
                  <c:v>0.32323783478699397</c:v>
                </c:pt>
                <c:pt idx="252">
                  <c:v>1.7937692848386178</c:v>
                </c:pt>
                <c:pt idx="253">
                  <c:v>2.3641226412175342</c:v>
                </c:pt>
                <c:pt idx="254">
                  <c:v>2.5142979039164288</c:v>
                </c:pt>
                <c:pt idx="255">
                  <c:v>2.4542950729426138</c:v>
                </c:pt>
                <c:pt idx="256">
                  <c:v>0.62411414828881107</c:v>
                </c:pt>
                <c:pt idx="257">
                  <c:v>-1.2762448700377718</c:v>
                </c:pt>
                <c:pt idx="258">
                  <c:v>-3.156781982037046</c:v>
                </c:pt>
                <c:pt idx="259">
                  <c:v>-3.0574971877236408</c:v>
                </c:pt>
                <c:pt idx="260">
                  <c:v>-2.0483904870829406</c:v>
                </c:pt>
                <c:pt idx="261">
                  <c:v>-0.65946188011497497</c:v>
                </c:pt>
                <c:pt idx="262">
                  <c:v>0.31928863317295963</c:v>
                </c:pt>
                <c:pt idx="263">
                  <c:v>0.64786105278818695</c:v>
                </c:pt>
                <c:pt idx="264">
                  <c:v>2.2062553787234265</c:v>
                </c:pt>
                <c:pt idx="265">
                  <c:v>3.014471610985936</c:v>
                </c:pt>
                <c:pt idx="266">
                  <c:v>3.4525097495684349</c:v>
                </c:pt>
                <c:pt idx="267">
                  <c:v>3.1903697944781584</c:v>
                </c:pt>
                <c:pt idx="268">
                  <c:v>1.1480517457079031</c:v>
                </c:pt>
                <c:pt idx="269">
                  <c:v>-0.66444439673506395</c:v>
                </c:pt>
                <c:pt idx="270">
                  <c:v>-2.2871186328580393</c:v>
                </c:pt>
                <c:pt idx="271">
                  <c:v>-2.4399709626537742</c:v>
                </c:pt>
                <c:pt idx="272">
                  <c:v>-1.4330013861294901</c:v>
                </c:pt>
                <c:pt idx="273">
                  <c:v>-0.49620990327792924</c:v>
                </c:pt>
                <c:pt idx="274">
                  <c:v>0.36040348588636562</c:v>
                </c:pt>
                <c:pt idx="275">
                  <c:v>1.50683878138517</c:v>
                </c:pt>
                <c:pt idx="276">
                  <c:v>2.4530959832112558</c:v>
                </c:pt>
                <c:pt idx="277">
                  <c:v>3.2591750913500164</c:v>
                </c:pt>
                <c:pt idx="278">
                  <c:v>3.6450761058160879</c:v>
                </c:pt>
                <c:pt idx="279">
                  <c:v>3.0407990266094771</c:v>
                </c:pt>
                <c:pt idx="280">
                  <c:v>1.1663438537227648</c:v>
                </c:pt>
                <c:pt idx="281">
                  <c:v>-1.2882894128366047</c:v>
                </c:pt>
                <c:pt idx="282">
                  <c:v>-2.8931007730760143</c:v>
                </c:pt>
                <c:pt idx="283">
                  <c:v>-2.8780902269954254</c:v>
                </c:pt>
                <c:pt idx="284">
                  <c:v>-1.493257774580286</c:v>
                </c:pt>
                <c:pt idx="285">
                  <c:v>-0.30860341584514117</c:v>
                </c:pt>
                <c:pt idx="286">
                  <c:v>0.65587284920997035</c:v>
                </c:pt>
                <c:pt idx="287">
                  <c:v>1.3101710205851305</c:v>
                </c:pt>
                <c:pt idx="288">
                  <c:v>2.274291098287506</c:v>
                </c:pt>
                <c:pt idx="289">
                  <c:v>3.3182330823171924</c:v>
                </c:pt>
                <c:pt idx="290">
                  <c:v>3.861996972666816</c:v>
                </c:pt>
                <c:pt idx="291">
                  <c:v>2.9055827693364904</c:v>
                </c:pt>
                <c:pt idx="292">
                  <c:v>1.3189904723333825</c:v>
                </c:pt>
                <c:pt idx="293">
                  <c:v>-1.0277799183424463</c:v>
                </c:pt>
                <c:pt idx="294">
                  <c:v>-2.9547284026982652</c:v>
                </c:pt>
                <c:pt idx="295">
                  <c:v>-3.0618549807267641</c:v>
                </c:pt>
                <c:pt idx="296">
                  <c:v>-1.8691596524353145</c:v>
                </c:pt>
                <c:pt idx="297">
                  <c:v>-0.68664241782391855</c:v>
                </c:pt>
                <c:pt idx="298">
                  <c:v>-2.4303276885177638E-2</c:v>
                </c:pt>
                <c:pt idx="299">
                  <c:v>1.0778577703807741</c:v>
                </c:pt>
                <c:pt idx="300">
                  <c:v>1.3898407239667563</c:v>
                </c:pt>
                <c:pt idx="301">
                  <c:v>3.1916455838727416</c:v>
                </c:pt>
                <c:pt idx="302">
                  <c:v>3.8532723501059536</c:v>
                </c:pt>
                <c:pt idx="303">
                  <c:v>3.3347210226664856</c:v>
                </c:pt>
                <c:pt idx="304">
                  <c:v>1.7759916015469912</c:v>
                </c:pt>
                <c:pt idx="305">
                  <c:v>-0.26291591325252739</c:v>
                </c:pt>
                <c:pt idx="306">
                  <c:v>-2.3020015217247192</c:v>
                </c:pt>
                <c:pt idx="307">
                  <c:v>-2.3912652238697092</c:v>
                </c:pt>
                <c:pt idx="308">
                  <c:v>-1.3007070196946984</c:v>
                </c:pt>
                <c:pt idx="309">
                  <c:v>3.9673090800363298E-2</c:v>
                </c:pt>
                <c:pt idx="310">
                  <c:v>0.96987510762266993</c:v>
                </c:pt>
                <c:pt idx="311">
                  <c:v>1.5398990307722329</c:v>
                </c:pt>
                <c:pt idx="312">
                  <c:v>2.1497448602417535</c:v>
                </c:pt>
                <c:pt idx="313">
                  <c:v>3.3494125960312999</c:v>
                </c:pt>
                <c:pt idx="314">
                  <c:v>4.0189022381481436</c:v>
                </c:pt>
                <c:pt idx="315">
                  <c:v>3.2482137865849836</c:v>
                </c:pt>
                <c:pt idx="316">
                  <c:v>1.6773472413490254</c:v>
                </c:pt>
                <c:pt idx="317">
                  <c:v>-0.4236973975595788</c:v>
                </c:pt>
                <c:pt idx="318">
                  <c:v>-2.6949201301482617</c:v>
                </c:pt>
                <c:pt idx="319">
                  <c:v>-2.5463209564168778</c:v>
                </c:pt>
                <c:pt idx="320">
                  <c:v>-1.2378998763582558</c:v>
                </c:pt>
                <c:pt idx="321">
                  <c:v>0.24034311002759523</c:v>
                </c:pt>
                <c:pt idx="322">
                  <c:v>0.62840800273346531</c:v>
                </c:pt>
                <c:pt idx="323">
                  <c:v>1.456294801759384</c:v>
                </c:pt>
                <c:pt idx="324">
                  <c:v>2.9140035071125112</c:v>
                </c:pt>
                <c:pt idx="325">
                  <c:v>3.3915341187856143</c:v>
                </c:pt>
                <c:pt idx="326">
                  <c:v>3.9888866367860487</c:v>
                </c:pt>
                <c:pt idx="327">
                  <c:v>3.186061061113719</c:v>
                </c:pt>
                <c:pt idx="328">
                  <c:v>1.403057391754146</c:v>
                </c:pt>
                <c:pt idx="329">
                  <c:v>-0.42012437127095836</c:v>
                </c:pt>
                <c:pt idx="330">
                  <c:v>-2.2934842279760232</c:v>
                </c:pt>
                <c:pt idx="331">
                  <c:v>-2.5570221783610805</c:v>
                </c:pt>
                <c:pt idx="332">
                  <c:v>-1.3207382224188677</c:v>
                </c:pt>
                <c:pt idx="333">
                  <c:v>-5.4632360156688264E-2</c:v>
                </c:pt>
                <c:pt idx="334">
                  <c:v>0.50129540843278164</c:v>
                </c:pt>
                <c:pt idx="335">
                  <c:v>1.0970450833422092</c:v>
                </c:pt>
                <c:pt idx="336">
                  <c:v>1.7026166645789544</c:v>
                </c:pt>
                <c:pt idx="337">
                  <c:v>3.3380101521356664</c:v>
                </c:pt>
                <c:pt idx="338">
                  <c:v>3.8232255460196711</c:v>
                </c:pt>
                <c:pt idx="339">
                  <c:v>3.2482628462309435</c:v>
                </c:pt>
                <c:pt idx="340">
                  <c:v>1.3531220527622168</c:v>
                </c:pt>
                <c:pt idx="341">
                  <c:v>-0.85219683438657512</c:v>
                </c:pt>
                <c:pt idx="342">
                  <c:v>-1.8376938152152889</c:v>
                </c:pt>
                <c:pt idx="343">
                  <c:v>-2.6733688897095362</c:v>
                </c:pt>
                <c:pt idx="344">
                  <c:v>-1.3792220578837373</c:v>
                </c:pt>
                <c:pt idx="345">
                  <c:v>-0.22525331973798757</c:v>
                </c:pt>
                <c:pt idx="346">
                  <c:v>0.95853732472778574</c:v>
                </c:pt>
                <c:pt idx="347">
                  <c:v>1.0421498755281391</c:v>
                </c:pt>
                <c:pt idx="348">
                  <c:v>1.9155843326484501</c:v>
                </c:pt>
                <c:pt idx="349">
                  <c:v>3.3688406960887392</c:v>
                </c:pt>
                <c:pt idx="350">
                  <c:v>4.0219189658562868</c:v>
                </c:pt>
                <c:pt idx="351">
                  <c:v>3.3348191419438535</c:v>
                </c:pt>
                <c:pt idx="352">
                  <c:v>1.7875412243587334</c:v>
                </c:pt>
                <c:pt idx="353">
                  <c:v>-0.36991478690646318</c:v>
                </c:pt>
                <c:pt idx="354">
                  <c:v>-2.0575488918443625</c:v>
                </c:pt>
                <c:pt idx="355">
                  <c:v>-2.1153610904622724</c:v>
                </c:pt>
                <c:pt idx="356">
                  <c:v>-0.87335138275290092</c:v>
                </c:pt>
                <c:pt idx="357">
                  <c:v>0.19848023127650549</c:v>
                </c:pt>
                <c:pt idx="358">
                  <c:v>1.3001337516330977</c:v>
                </c:pt>
                <c:pt idx="359">
                  <c:v>2.4216091783097227</c:v>
                </c:pt>
                <c:pt idx="360">
                  <c:v>3.0529065113063325</c:v>
                </c:pt>
                <c:pt idx="361">
                  <c:v>4.2140257506375178</c:v>
                </c:pt>
                <c:pt idx="362">
                  <c:v>4.6049668962813826</c:v>
                </c:pt>
                <c:pt idx="363">
                  <c:v>3.9857299482598592</c:v>
                </c:pt>
                <c:pt idx="364">
                  <c:v>2.8263149065509765</c:v>
                </c:pt>
                <c:pt idx="365">
                  <c:v>0.40672177116937291</c:v>
                </c:pt>
                <c:pt idx="366">
                  <c:v>-1.2030494578849016</c:v>
                </c:pt>
                <c:pt idx="367">
                  <c:v>-1.1329987806119561</c:v>
                </c:pt>
                <c:pt idx="368">
                  <c:v>-0.18312619702629718</c:v>
                </c:pt>
                <c:pt idx="369">
                  <c:v>0.89656829288668405</c:v>
                </c:pt>
                <c:pt idx="370">
                  <c:v>2.2660846891268989</c:v>
                </c:pt>
                <c:pt idx="371">
                  <c:v>2.4954229916870645</c:v>
                </c:pt>
                <c:pt idx="372">
                  <c:v>3.054583200574541</c:v>
                </c:pt>
                <c:pt idx="373">
                  <c:v>4.6035653157747447</c:v>
                </c:pt>
                <c:pt idx="374">
                  <c:v>4.6923693373095148</c:v>
                </c:pt>
                <c:pt idx="375">
                  <c:v>4.0709952651715184</c:v>
                </c:pt>
                <c:pt idx="376">
                  <c:v>2.5594430993462538</c:v>
                </c:pt>
                <c:pt idx="377">
                  <c:v>0.24771283984824777</c:v>
                </c:pt>
                <c:pt idx="378">
                  <c:v>-1.6441955133224724</c:v>
                </c:pt>
                <c:pt idx="379">
                  <c:v>-1.576281960173219</c:v>
                </c:pt>
                <c:pt idx="380">
                  <c:v>-0.4685465007039511</c:v>
                </c:pt>
                <c:pt idx="381">
                  <c:v>0.75901086509986726</c:v>
                </c:pt>
                <c:pt idx="382">
                  <c:v>1.5763901372163787</c:v>
                </c:pt>
                <c:pt idx="383">
                  <c:v>2.6835913156601805</c:v>
                </c:pt>
                <c:pt idx="384">
                  <c:v>3.2406144004312409</c:v>
                </c:pt>
                <c:pt idx="385">
                  <c:v>3.6974593915222727</c:v>
                </c:pt>
                <c:pt idx="386">
                  <c:v>4.5641262889333234</c:v>
                </c:pt>
                <c:pt idx="387">
                  <c:v>3.4506150926716259</c:v>
                </c:pt>
                <c:pt idx="388">
                  <c:v>1.8169258027372166</c:v>
                </c:pt>
                <c:pt idx="389">
                  <c:v>-0.14694158087718279</c:v>
                </c:pt>
                <c:pt idx="390">
                  <c:v>-1.9809870581643167</c:v>
                </c:pt>
                <c:pt idx="391">
                  <c:v>-1.8052106291387418</c:v>
                </c:pt>
                <c:pt idx="392">
                  <c:v>-0.48961229377863447</c:v>
                </c:pt>
                <c:pt idx="393">
                  <c:v>0.63580794790146911</c:v>
                </c:pt>
                <c:pt idx="394">
                  <c:v>1.0110500959088426</c:v>
                </c:pt>
                <c:pt idx="395">
                  <c:v>1.7661141502362625</c:v>
                </c:pt>
                <c:pt idx="396">
                  <c:v>3.1310001108836332</c:v>
                </c:pt>
                <c:pt idx="397">
                  <c:v>4.4257079778582806</c:v>
                </c:pt>
                <c:pt idx="398">
                  <c:v>4.7602377511601617</c:v>
                </c:pt>
                <c:pt idx="399">
                  <c:v>3.6245894307820663</c:v>
                </c:pt>
                <c:pt idx="400">
                  <c:v>1.5487630167239672</c:v>
                </c:pt>
                <c:pt idx="401">
                  <c:v>-0.92724149099228725</c:v>
                </c:pt>
                <c:pt idx="402">
                  <c:v>-2.6634240924104233</c:v>
                </c:pt>
                <c:pt idx="403">
                  <c:v>-2.699784787493968</c:v>
                </c:pt>
                <c:pt idx="404">
                  <c:v>-1.3763235762430099</c:v>
                </c:pt>
                <c:pt idx="405">
                  <c:v>-0.203040458693863</c:v>
                </c:pt>
                <c:pt idx="406">
                  <c:v>0.79006456518982304</c:v>
                </c:pt>
                <c:pt idx="407">
                  <c:v>1.5129914954153492</c:v>
                </c:pt>
                <c:pt idx="408">
                  <c:v>2.1257403319390278</c:v>
                </c:pt>
                <c:pt idx="409">
                  <c:v>3.2183110747899377</c:v>
                </c:pt>
                <c:pt idx="410">
                  <c:v>3.5807037239899842</c:v>
                </c:pt>
                <c:pt idx="411">
                  <c:v>3.1829182794809299</c:v>
                </c:pt>
                <c:pt idx="412">
                  <c:v>0.72495474131369519</c:v>
                </c:pt>
                <c:pt idx="413">
                  <c:v>-1.4831868905262695</c:v>
                </c:pt>
                <c:pt idx="414">
                  <c:v>-3.6015066160608171</c:v>
                </c:pt>
                <c:pt idx="415">
                  <c:v>-3.3800044352462351</c:v>
                </c:pt>
                <c:pt idx="416">
                  <c:v>-2.5186803481262245</c:v>
                </c:pt>
                <c:pt idx="417">
                  <c:v>-1.407534354693496</c:v>
                </c:pt>
                <c:pt idx="418">
                  <c:v>-0.11656645491166273</c:v>
                </c:pt>
                <c:pt idx="419">
                  <c:v>5.4223351182884016E-2</c:v>
                </c:pt>
                <c:pt idx="420">
                  <c:v>1.0748350635901716</c:v>
                </c:pt>
                <c:pt idx="421">
                  <c:v>1.7352686823464865</c:v>
                </c:pt>
                <c:pt idx="422">
                  <c:v>2.5155242074083048</c:v>
                </c:pt>
                <c:pt idx="423">
                  <c:v>1.7056016387755335</c:v>
                </c:pt>
                <c:pt idx="424">
                  <c:v>-0.62449902349356989</c:v>
                </c:pt>
                <c:pt idx="425">
                  <c:v>-2.4547777794572312</c:v>
                </c:pt>
                <c:pt idx="426">
                  <c:v>-4.2052346291154663</c:v>
                </c:pt>
                <c:pt idx="427">
                  <c:v>-4.2558695724172821</c:v>
                </c:pt>
                <c:pt idx="428">
                  <c:v>-3.1066826094136673</c:v>
                </c:pt>
                <c:pt idx="429">
                  <c:v>-1.7476737400900788</c:v>
                </c:pt>
                <c:pt idx="430">
                  <c:v>-0.5588429644246844</c:v>
                </c:pt>
                <c:pt idx="431">
                  <c:v>-2.0190282453825148E-2</c:v>
                </c:pt>
                <c:pt idx="432">
                  <c:v>0.90828430584429043</c:v>
                </c:pt>
                <c:pt idx="433">
                  <c:v>2.0065808004696919</c:v>
                </c:pt>
                <c:pt idx="434">
                  <c:v>2.2846992014223133</c:v>
                </c:pt>
                <c:pt idx="435">
                  <c:v>1.3026395086949947</c:v>
                </c:pt>
                <c:pt idx="436">
                  <c:v>-0.26959827771963774</c:v>
                </c:pt>
                <c:pt idx="437">
                  <c:v>-2.3320141577924574</c:v>
                </c:pt>
                <c:pt idx="438">
                  <c:v>-4.2046081315525043</c:v>
                </c:pt>
                <c:pt idx="439">
                  <c:v>-3.9973801989853541</c:v>
                </c:pt>
                <c:pt idx="440">
                  <c:v>-2.6903303600981872</c:v>
                </c:pt>
                <c:pt idx="441">
                  <c:v>-1.3834586148909693</c:v>
                </c:pt>
                <c:pt idx="442">
                  <c:v>-0.58676496334925332</c:v>
                </c:pt>
                <c:pt idx="443">
                  <c:v>0.2097505945124567</c:v>
                </c:pt>
                <c:pt idx="444">
                  <c:v>1.0360880586941335</c:v>
                </c:pt>
                <c:pt idx="445">
                  <c:v>2.3622474291958611</c:v>
                </c:pt>
                <c:pt idx="446">
                  <c:v>2.6082287060320937</c:v>
                </c:pt>
                <c:pt idx="447">
                  <c:v>1.9640318891883339</c:v>
                </c:pt>
                <c:pt idx="448">
                  <c:v>0.26965697866455685</c:v>
                </c:pt>
                <c:pt idx="449">
                  <c:v>-2.3948960255391967</c:v>
                </c:pt>
                <c:pt idx="450">
                  <c:v>-3.4896271234084111</c:v>
                </c:pt>
                <c:pt idx="451">
                  <c:v>-3.8145363149649256</c:v>
                </c:pt>
                <c:pt idx="452">
                  <c:v>-2.4996236001869079</c:v>
                </c:pt>
                <c:pt idx="453">
                  <c:v>-1.4148889790961334</c:v>
                </c:pt>
                <c:pt idx="454">
                  <c:v>-0.17033245167812083</c:v>
                </c:pt>
                <c:pt idx="455">
                  <c:v>0.85404598206719129</c:v>
                </c:pt>
                <c:pt idx="456">
                  <c:v>1.6382463221397643</c:v>
                </c:pt>
                <c:pt idx="457">
                  <c:v>1.8922685685250258</c:v>
                </c:pt>
                <c:pt idx="458">
                  <c:v>2.3061127212375823</c:v>
                </c:pt>
                <c:pt idx="459">
                  <c:v>1.9497787802774269</c:v>
                </c:pt>
                <c:pt idx="460">
                  <c:v>0.43326674563724055</c:v>
                </c:pt>
                <c:pt idx="461">
                  <c:v>-1.8834233826756872</c:v>
                </c:pt>
                <c:pt idx="462">
                  <c:v>-3.87029160466858</c:v>
                </c:pt>
                <c:pt idx="463">
                  <c:v>-3.9873379203415311</c:v>
                </c:pt>
                <c:pt idx="464">
                  <c:v>-2.8145623296871918</c:v>
                </c:pt>
                <c:pt idx="465">
                  <c:v>-1.611964832698277</c:v>
                </c:pt>
                <c:pt idx="466">
                  <c:v>-0.90954542939670091</c:v>
                </c:pt>
                <c:pt idx="467">
                  <c:v>-0.11730411977509902</c:v>
                </c:pt>
                <c:pt idx="468">
                  <c:v>0.2147590961737933</c:v>
                </c:pt>
                <c:pt idx="469">
                  <c:v>1.9066442184499692</c:v>
                </c:pt>
                <c:pt idx="470">
                  <c:v>2.048351247046071</c:v>
                </c:pt>
                <c:pt idx="471">
                  <c:v>0.84988018196219173</c:v>
                </c:pt>
                <c:pt idx="472">
                  <c:v>-0.57876897679437889</c:v>
                </c:pt>
                <c:pt idx="473">
                  <c:v>-2.7875962292237091</c:v>
                </c:pt>
                <c:pt idx="474">
                  <c:v>-4.8966015753330225</c:v>
                </c:pt>
                <c:pt idx="475">
                  <c:v>-4.5157850151151138</c:v>
                </c:pt>
                <c:pt idx="476">
                  <c:v>-2.9951465485771678</c:v>
                </c:pt>
                <c:pt idx="477">
                  <c:v>-1.2546861757192573</c:v>
                </c:pt>
                <c:pt idx="478">
                  <c:v>-0.51440389653407692</c:v>
                </c:pt>
                <c:pt idx="479">
                  <c:v>4.5700288978423487E-2</c:v>
                </c:pt>
                <c:pt idx="480">
                  <c:v>1.1556263808108724</c:v>
                </c:pt>
                <c:pt idx="481">
                  <c:v>2.4253743789633404</c:v>
                </c:pt>
                <c:pt idx="482">
                  <c:v>3.0349442834430533</c:v>
                </c:pt>
                <c:pt idx="483">
                  <c:v>2.4543360942500385</c:v>
                </c:pt>
                <c:pt idx="484">
                  <c:v>1.1335498113770086</c:v>
                </c:pt>
                <c:pt idx="485">
                  <c:v>-0.88741456517601591</c:v>
                </c:pt>
                <c:pt idx="486">
                  <c:v>-2.9685570354017727</c:v>
                </c:pt>
                <c:pt idx="487">
                  <c:v>-2.7398775993002573</c:v>
                </c:pt>
                <c:pt idx="488">
                  <c:v>-1.7713762568787388</c:v>
                </c:pt>
                <c:pt idx="489">
                  <c:v>-0.31305300812994119</c:v>
                </c:pt>
                <c:pt idx="490">
                  <c:v>0.58509214693157219</c:v>
                </c:pt>
                <c:pt idx="491">
                  <c:v>1.3230592083276065</c:v>
                </c:pt>
                <c:pt idx="492">
                  <c:v>1.7808481760436621</c:v>
                </c:pt>
                <c:pt idx="493">
                  <c:v>2.9384590500869763</c:v>
                </c:pt>
                <c:pt idx="494">
                  <c:v>2.7558918304429767</c:v>
                </c:pt>
                <c:pt idx="495">
                  <c:v>1.9431465171335844</c:v>
                </c:pt>
                <c:pt idx="496">
                  <c:v>0.94022311014413162</c:v>
                </c:pt>
                <c:pt idx="497">
                  <c:v>-1.7628783905253158</c:v>
                </c:pt>
                <c:pt idx="498">
                  <c:v>-4.0061579848674569</c:v>
                </c:pt>
                <c:pt idx="499">
                  <c:v>-3.5996156728896267</c:v>
                </c:pt>
                <c:pt idx="500">
                  <c:v>-2.4032514545772301</c:v>
                </c:pt>
                <c:pt idx="501">
                  <c:v>-1.1770653299521427</c:v>
                </c:pt>
                <c:pt idx="502">
                  <c:v>-0.14105729899978314</c:v>
                </c:pt>
                <c:pt idx="503">
                  <c:v>-3.5227361727436346E-2</c:v>
                </c:pt>
                <c:pt idx="504">
                  <c:v>0.86042448187220089</c:v>
                </c:pt>
                <c:pt idx="505">
                  <c:v>1.9258982317990672</c:v>
                </c:pt>
                <c:pt idx="506">
                  <c:v>1.5311938880459479</c:v>
                </c:pt>
                <c:pt idx="507">
                  <c:v>1.4963114506128363</c:v>
                </c:pt>
                <c:pt idx="508">
                  <c:v>-0.49874908049298483</c:v>
                </c:pt>
                <c:pt idx="509">
                  <c:v>-2.3839877052788552</c:v>
                </c:pt>
                <c:pt idx="510">
                  <c:v>-3.6694044237374328</c:v>
                </c:pt>
                <c:pt idx="511">
                  <c:v>-3.7949992358687723</c:v>
                </c:pt>
                <c:pt idx="512">
                  <c:v>-2.6107721416873346</c:v>
                </c:pt>
                <c:pt idx="513">
                  <c:v>-1.4667231411713715</c:v>
                </c:pt>
                <c:pt idx="514">
                  <c:v>-0.70285223433546662</c:v>
                </c:pt>
                <c:pt idx="515">
                  <c:v>6.08405788204891E-2</c:v>
                </c:pt>
                <c:pt idx="516">
                  <c:v>0.82435529830371479</c:v>
                </c:pt>
                <c:pt idx="517">
                  <c:v>1.6076919241069163</c:v>
                </c:pt>
                <c:pt idx="518">
                  <c:v>1.9308504562374083</c:v>
                </c:pt>
                <c:pt idx="519">
                  <c:v>1.1438308946951565</c:v>
                </c:pt>
                <c:pt idx="520">
                  <c:v>-0.72336676053441806</c:v>
                </c:pt>
                <c:pt idx="521">
                  <c:v>-2.7807425094366636</c:v>
                </c:pt>
                <c:pt idx="522">
                  <c:v>-4.3682963520116687</c:v>
                </c:pt>
                <c:pt idx="523">
                  <c:v>-4.2560282882666911</c:v>
                </c:pt>
                <c:pt idx="524">
                  <c:v>-3.1039383181944231</c:v>
                </c:pt>
                <c:pt idx="525">
                  <c:v>-1.7820264417948692</c:v>
                </c:pt>
                <c:pt idx="526">
                  <c:v>-0.65029265908265188</c:v>
                </c:pt>
                <c:pt idx="527">
                  <c:v>-0.13873697003583629</c:v>
                </c:pt>
                <c:pt idx="528">
                  <c:v>0.62264062533097331</c:v>
                </c:pt>
                <c:pt idx="529">
                  <c:v>1.3638401270177383</c:v>
                </c:pt>
                <c:pt idx="530">
                  <c:v>1.9448615350245291</c:v>
                </c:pt>
                <c:pt idx="531">
                  <c:v>1.5457048493658476</c:v>
                </c:pt>
                <c:pt idx="532">
                  <c:v>-0.12362992997282163</c:v>
                </c:pt>
                <c:pt idx="533">
                  <c:v>-2.4431428029914741</c:v>
                </c:pt>
                <c:pt idx="534">
                  <c:v>-3.7028337696829112</c:v>
                </c:pt>
                <c:pt idx="535">
                  <c:v>-4.0627028300615962</c:v>
                </c:pt>
                <c:pt idx="536">
                  <c:v>-2.5227499841057579</c:v>
                </c:pt>
                <c:pt idx="537">
                  <c:v>-1.1429752318226178</c:v>
                </c:pt>
                <c:pt idx="538">
                  <c:v>-0.21337857321952924</c:v>
                </c:pt>
                <c:pt idx="539">
                  <c:v>0.38603999170356929</c:v>
                </c:pt>
                <c:pt idx="540">
                  <c:v>1.0352804629466732</c:v>
                </c:pt>
                <c:pt idx="541">
                  <c:v>2.1543428405243503</c:v>
                </c:pt>
                <c:pt idx="542">
                  <c:v>2.8632271244147205</c:v>
                </c:pt>
                <c:pt idx="543">
                  <c:v>2.381933314639582</c:v>
                </c:pt>
                <c:pt idx="544">
                  <c:v>0.64046141117722755</c:v>
                </c:pt>
                <c:pt idx="545">
                  <c:v>-1.8411885859578661</c:v>
                </c:pt>
                <c:pt idx="546">
                  <c:v>-3.213016676765676</c:v>
                </c:pt>
                <c:pt idx="547">
                  <c:v>-3.3950228612535511</c:v>
                </c:pt>
                <c:pt idx="548">
                  <c:v>-2.0472071394140698</c:v>
                </c:pt>
                <c:pt idx="549">
                  <c:v>-0.87956951125465821</c:v>
                </c:pt>
                <c:pt idx="550">
                  <c:v>-3.2109976767969783E-2</c:v>
                </c:pt>
                <c:pt idx="551">
                  <c:v>0.6751714640387263</c:v>
                </c:pt>
                <c:pt idx="552">
                  <c:v>1.5222748111726787</c:v>
                </c:pt>
                <c:pt idx="553">
                  <c:v>2.8292000646193856</c:v>
                </c:pt>
                <c:pt idx="554">
                  <c:v>2.9359472244005929</c:v>
                </c:pt>
                <c:pt idx="555">
                  <c:v>1.8425162905090815</c:v>
                </c:pt>
                <c:pt idx="556">
                  <c:v>-0.54109273706967542</c:v>
                </c:pt>
                <c:pt idx="557">
                  <c:v>-2.1648798583212283</c:v>
                </c:pt>
                <c:pt idx="558">
                  <c:v>-4.0888450732454658</c:v>
                </c:pt>
                <c:pt idx="559">
                  <c:v>-4.0429883818497387</c:v>
                </c:pt>
                <c:pt idx="560">
                  <c:v>-2.5073097841339518</c:v>
                </c:pt>
                <c:pt idx="561">
                  <c:v>-1.3218092800836985</c:v>
                </c:pt>
                <c:pt idx="562">
                  <c:v>-0.53648686972070436</c:v>
                </c:pt>
                <c:pt idx="563">
                  <c:v>0.56865744696960974</c:v>
                </c:pt>
                <c:pt idx="564">
                  <c:v>1.4436236699871188</c:v>
                </c:pt>
                <c:pt idx="565">
                  <c:v>2.7984117993246969</c:v>
                </c:pt>
                <c:pt idx="566">
                  <c:v>2.7930218349821985</c:v>
                </c:pt>
                <c:pt idx="567">
                  <c:v>2.3874537769669928</c:v>
                </c:pt>
                <c:pt idx="568">
                  <c:v>0.75170762527909574</c:v>
                </c:pt>
                <c:pt idx="569">
                  <c:v>-1.4142166200888369</c:v>
                </c:pt>
                <c:pt idx="570">
                  <c:v>-3.62031895912952</c:v>
                </c:pt>
                <c:pt idx="571">
                  <c:v>-3.4865993918574532</c:v>
                </c:pt>
                <c:pt idx="572">
                  <c:v>-2.3030579182508291</c:v>
                </c:pt>
                <c:pt idx="573">
                  <c:v>-0.70969453831696683</c:v>
                </c:pt>
                <c:pt idx="574">
                  <c:v>0.39349074792960437</c:v>
                </c:pt>
                <c:pt idx="575">
                  <c:v>1.036497940503466</c:v>
                </c:pt>
                <c:pt idx="576">
                  <c:v>1.3493270393973376</c:v>
                </c:pt>
                <c:pt idx="577">
                  <c:v>3.1219780446184586</c:v>
                </c:pt>
                <c:pt idx="578">
                  <c:v>3.374450956166811</c:v>
                </c:pt>
                <c:pt idx="579">
                  <c:v>2.226745774035237</c:v>
                </c:pt>
                <c:pt idx="580">
                  <c:v>0.4688624982235865</c:v>
                </c:pt>
                <c:pt idx="581">
                  <c:v>-1.7491988712607167</c:v>
                </c:pt>
                <c:pt idx="582">
                  <c:v>-3.4774383344177977</c:v>
                </c:pt>
                <c:pt idx="583">
                  <c:v>-3.3658558912549097</c:v>
                </c:pt>
                <c:pt idx="584">
                  <c:v>-2.5144515417720186</c:v>
                </c:pt>
                <c:pt idx="585">
                  <c:v>-1.0132252859618234</c:v>
                </c:pt>
                <c:pt idx="586">
                  <c:v>-0.11217712382438094</c:v>
                </c:pt>
                <c:pt idx="587">
                  <c:v>0.72869294463305323</c:v>
                </c:pt>
                <c:pt idx="588">
                  <c:v>1.2393849194104973</c:v>
                </c:pt>
                <c:pt idx="589">
                  <c:v>2.9898988005152205</c:v>
                </c:pt>
                <c:pt idx="590">
                  <c:v>2.8802345879472</c:v>
                </c:pt>
                <c:pt idx="591">
                  <c:v>2.2503922816991917</c:v>
                </c:pt>
                <c:pt idx="592">
                  <c:v>0.48037188177113421</c:v>
                </c:pt>
                <c:pt idx="593">
                  <c:v>-2.1998266118296215</c:v>
                </c:pt>
                <c:pt idx="594">
                  <c:v>-3.4002031991104218</c:v>
                </c:pt>
                <c:pt idx="595">
                  <c:v>-3.4107578800638976</c:v>
                </c:pt>
                <c:pt idx="596">
                  <c:v>-2.2514906546755924</c:v>
                </c:pt>
                <c:pt idx="597">
                  <c:v>-0.92240152299638112</c:v>
                </c:pt>
                <c:pt idx="598">
                  <c:v>0.47650951501736927</c:v>
                </c:pt>
                <c:pt idx="599">
                  <c:v>0.60524245937295973</c:v>
                </c:pt>
                <c:pt idx="600">
                  <c:v>0.6437973100266845</c:v>
                </c:pt>
                <c:pt idx="601">
                  <c:v>1.6521740670077065</c:v>
                </c:pt>
                <c:pt idx="602">
                  <c:v>2.8103727303305845</c:v>
                </c:pt>
                <c:pt idx="603">
                  <c:v>1.8583932999515582</c:v>
                </c:pt>
                <c:pt idx="604">
                  <c:v>0.28623577591440608</c:v>
                </c:pt>
                <c:pt idx="605">
                  <c:v>-2.1560998417955375</c:v>
                </c:pt>
                <c:pt idx="606">
                  <c:v>-3.2386135531999685</c:v>
                </c:pt>
                <c:pt idx="607">
                  <c:v>-3.601305358277159</c:v>
                </c:pt>
                <c:pt idx="608">
                  <c:v>-2.5741752570052654</c:v>
                </c:pt>
                <c:pt idx="609">
                  <c:v>-1.3772232494424657</c:v>
                </c:pt>
                <c:pt idx="610">
                  <c:v>-0.17044933553057717</c:v>
                </c:pt>
                <c:pt idx="611">
                  <c:v>0.19614648469405438</c:v>
                </c:pt>
                <c:pt idx="612">
                  <c:v>1.3625642112240826</c:v>
                </c:pt>
                <c:pt idx="613">
                  <c:v>1.9188038441105277</c:v>
                </c:pt>
                <c:pt idx="614">
                  <c:v>2.3348653833023718</c:v>
                </c:pt>
                <c:pt idx="615">
                  <c:v>1.5007488288069908</c:v>
                </c:pt>
                <c:pt idx="616">
                  <c:v>-0.1235458193393697</c:v>
                </c:pt>
                <c:pt idx="617">
                  <c:v>-2.2180185611729257</c:v>
                </c:pt>
                <c:pt idx="618">
                  <c:v>-3.7626693966938092</c:v>
                </c:pt>
                <c:pt idx="619">
                  <c:v>-4.2474983258655925</c:v>
                </c:pt>
                <c:pt idx="620">
                  <c:v>-2.8325053487319565</c:v>
                </c:pt>
                <c:pt idx="621">
                  <c:v>-1.6076904652928192</c:v>
                </c:pt>
                <c:pt idx="622">
                  <c:v>-0.50305367549009361</c:v>
                </c:pt>
                <c:pt idx="623">
                  <c:v>0.82140502061082543</c:v>
                </c:pt>
                <c:pt idx="624">
                  <c:v>1.6156856230463177</c:v>
                </c:pt>
                <c:pt idx="625">
                  <c:v>2.7297881317944643</c:v>
                </c:pt>
                <c:pt idx="626">
                  <c:v>3.0937125468772138</c:v>
                </c:pt>
                <c:pt idx="627">
                  <c:v>2.067458868279914</c:v>
                </c:pt>
                <c:pt idx="628">
                  <c:v>-5.8972903997357662E-2</c:v>
                </c:pt>
                <c:pt idx="629">
                  <c:v>-2.0855827699546126</c:v>
                </c:pt>
                <c:pt idx="630">
                  <c:v>-3.7623707295846316</c:v>
                </c:pt>
                <c:pt idx="631">
                  <c:v>-3.5493367828873943</c:v>
                </c:pt>
                <c:pt idx="632">
                  <c:v>-2.2964809298628666</c:v>
                </c:pt>
                <c:pt idx="633">
                  <c:v>-1.353803170525623</c:v>
                </c:pt>
                <c:pt idx="634">
                  <c:v>8.6964951388495138E-3</c:v>
                </c:pt>
                <c:pt idx="635">
                  <c:v>0.36101806713065798</c:v>
                </c:pt>
                <c:pt idx="636">
                  <c:v>0.92316154544971596</c:v>
                </c:pt>
                <c:pt idx="637">
                  <c:v>1.3951269300814602</c:v>
                </c:pt>
                <c:pt idx="638">
                  <c:v>2.1569142210404948</c:v>
                </c:pt>
                <c:pt idx="639">
                  <c:v>1.528523418326813</c:v>
                </c:pt>
                <c:pt idx="640">
                  <c:v>0.11995452193309575</c:v>
                </c:pt>
                <c:pt idx="641">
                  <c:v>-2.4387924681333288</c:v>
                </c:pt>
                <c:pt idx="642">
                  <c:v>-3.6677175518797753</c:v>
                </c:pt>
                <c:pt idx="643">
                  <c:v>-3.9268207293062005</c:v>
                </c:pt>
                <c:pt idx="644">
                  <c:v>-2.826102000398123</c:v>
                </c:pt>
                <c:pt idx="645">
                  <c:v>-1.4255613651699832</c:v>
                </c:pt>
                <c:pt idx="646">
                  <c:v>-0.34519882362189946</c:v>
                </c:pt>
                <c:pt idx="647">
                  <c:v>0.21498562424619649</c:v>
                </c:pt>
                <c:pt idx="648">
                  <c:v>0.57499197844151695</c:v>
                </c:pt>
                <c:pt idx="649">
                  <c:v>2.1748202389641733</c:v>
                </c:pt>
                <c:pt idx="650">
                  <c:v>2.5544704058067964</c:v>
                </c:pt>
                <c:pt idx="651">
                  <c:v>1.3439424789766576</c:v>
                </c:pt>
                <c:pt idx="652">
                  <c:v>-0.18676354154069941</c:v>
                </c:pt>
                <c:pt idx="653">
                  <c:v>-2.3376476557235719</c:v>
                </c:pt>
                <c:pt idx="654">
                  <c:v>-3.7987098635791199</c:v>
                </c:pt>
                <c:pt idx="655">
                  <c:v>-4.0399501651219794</c:v>
                </c:pt>
                <c:pt idx="656">
                  <c:v>-2.2913685603375598</c:v>
                </c:pt>
                <c:pt idx="657">
                  <c:v>-1.1129650492331962</c:v>
                </c:pt>
                <c:pt idx="658">
                  <c:v>-8.4739631794207071E-2</c:v>
                </c:pt>
                <c:pt idx="659">
                  <c:v>0.9833076919574637</c:v>
                </c:pt>
                <c:pt idx="660">
                  <c:v>1.4311769220363999</c:v>
                </c:pt>
                <c:pt idx="661">
                  <c:v>2.2288680584353529</c:v>
                </c:pt>
                <c:pt idx="662">
                  <c:v>3.4163811011687812</c:v>
                </c:pt>
                <c:pt idx="663">
                  <c:v>2.053716050222306</c:v>
                </c:pt>
                <c:pt idx="664">
                  <c:v>0.59087290559574512</c:v>
                </c:pt>
                <c:pt idx="665">
                  <c:v>-1.7121483327107967</c:v>
                </c:pt>
                <c:pt idx="666">
                  <c:v>-3.645347664690064</c:v>
                </c:pt>
                <c:pt idx="667">
                  <c:v>-3.5787250903493373</c:v>
                </c:pt>
                <c:pt idx="668">
                  <c:v>-2.3022806096813042</c:v>
                </c:pt>
                <c:pt idx="669">
                  <c:v>-0.80601422268608758</c:v>
                </c:pt>
                <c:pt idx="670">
                  <c:v>2.0074070629220842E-2</c:v>
                </c:pt>
                <c:pt idx="671">
                  <c:v>-4.015729735556306E-3</c:v>
                </c:pt>
                <c:pt idx="672">
                  <c:v>1.5717163762342352</c:v>
                </c:pt>
                <c:pt idx="673">
                  <c:v>2.9972703885167675</c:v>
                </c:pt>
                <c:pt idx="674">
                  <c:v>3.2126463071265334</c:v>
                </c:pt>
                <c:pt idx="675">
                  <c:v>2.4978441320563434</c:v>
                </c:pt>
                <c:pt idx="676">
                  <c:v>0.16286386331341873</c:v>
                </c:pt>
                <c:pt idx="677">
                  <c:v>-2.0922944991023087</c:v>
                </c:pt>
                <c:pt idx="678">
                  <c:v>-3.9276309551979693</c:v>
                </c:pt>
                <c:pt idx="679">
                  <c:v>-3.4631455049736815</c:v>
                </c:pt>
                <c:pt idx="680">
                  <c:v>-2.3988381484221009</c:v>
                </c:pt>
                <c:pt idx="681">
                  <c:v>-0.95470888554319799</c:v>
                </c:pt>
                <c:pt idx="682">
                  <c:v>-7.0757716344360233E-2</c:v>
                </c:pt>
                <c:pt idx="683">
                  <c:v>4.3015359174432888E-2</c:v>
                </c:pt>
                <c:pt idx="684">
                  <c:v>1.1166103410205892</c:v>
                </c:pt>
                <c:pt idx="685">
                  <c:v>2.670027229186644</c:v>
                </c:pt>
                <c:pt idx="686">
                  <c:v>3.1632660236800234</c:v>
                </c:pt>
                <c:pt idx="687">
                  <c:v>1.8163267245006978</c:v>
                </c:pt>
                <c:pt idx="688">
                  <c:v>0.13920933163404925</c:v>
                </c:pt>
                <c:pt idx="689">
                  <c:v>-2.4280861548980397</c:v>
                </c:pt>
                <c:pt idx="690">
                  <c:v>-3.9155597351101505</c:v>
                </c:pt>
                <c:pt idx="691">
                  <c:v>-3.443211409002231</c:v>
                </c:pt>
                <c:pt idx="692">
                  <c:v>-1.7610411765670619</c:v>
                </c:pt>
                <c:pt idx="693">
                  <c:v>-0.25904903781190569</c:v>
                </c:pt>
                <c:pt idx="694">
                  <c:v>0.26276500727050234</c:v>
                </c:pt>
                <c:pt idx="695">
                  <c:v>1.6344009586802031</c:v>
                </c:pt>
                <c:pt idx="696">
                  <c:v>2.1958588164098956</c:v>
                </c:pt>
                <c:pt idx="697">
                  <c:v>4.5871385804595661</c:v>
                </c:pt>
                <c:pt idx="698">
                  <c:v>4.6682402508365612</c:v>
                </c:pt>
                <c:pt idx="699">
                  <c:v>3.5891638275334685</c:v>
                </c:pt>
                <c:pt idx="700">
                  <c:v>0.9799093105577299</c:v>
                </c:pt>
                <c:pt idx="701">
                  <c:v>-1.3495233000980988</c:v>
                </c:pt>
                <c:pt idx="702">
                  <c:v>-2.7591340044265849</c:v>
                </c:pt>
                <c:pt idx="703">
                  <c:v>-2.4089228024351428</c:v>
                </c:pt>
                <c:pt idx="704">
                  <c:v>-0.63888969411635799</c:v>
                </c:pt>
                <c:pt idx="705">
                  <c:v>7.0965320529637665E-2</c:v>
                </c:pt>
                <c:pt idx="706">
                  <c:v>1.6006422414884014</c:v>
                </c:pt>
                <c:pt idx="707">
                  <c:v>1.7001410687816474</c:v>
                </c:pt>
                <c:pt idx="708">
                  <c:v>2.2694618023949715</c:v>
                </c:pt>
                <c:pt idx="709">
                  <c:v>3.8986044423282351</c:v>
                </c:pt>
                <c:pt idx="710">
                  <c:v>4.3575689885814768</c:v>
                </c:pt>
                <c:pt idx="711">
                  <c:v>3.3563554411692849</c:v>
                </c:pt>
                <c:pt idx="712">
                  <c:v>1.4049638000698224</c:v>
                </c:pt>
                <c:pt idx="713">
                  <c:v>-0.77660593469511241</c:v>
                </c:pt>
                <c:pt idx="714">
                  <c:v>-2.728353763140035</c:v>
                </c:pt>
                <c:pt idx="715">
                  <c:v>-2.6602796852722577</c:v>
                </c:pt>
                <c:pt idx="716">
                  <c:v>-1.3623837010699162</c:v>
                </c:pt>
                <c:pt idx="717">
                  <c:v>0.13533418945968378</c:v>
                </c:pt>
                <c:pt idx="718">
                  <c:v>1.0928739863092574</c:v>
                </c:pt>
                <c:pt idx="719">
                  <c:v>1.2602356894788613</c:v>
                </c:pt>
                <c:pt idx="720">
                  <c:v>2.1574192989684775</c:v>
                </c:pt>
                <c:pt idx="721">
                  <c:v>2.7944248147925919</c:v>
                </c:pt>
                <c:pt idx="722">
                  <c:v>3.6012522369294402</c:v>
                </c:pt>
                <c:pt idx="723">
                  <c:v>2.9579015654008458</c:v>
                </c:pt>
                <c:pt idx="724">
                  <c:v>0.6843728001849172</c:v>
                </c:pt>
                <c:pt idx="725">
                  <c:v>-1.229334058703671</c:v>
                </c:pt>
                <c:pt idx="726">
                  <c:v>-2.9032190112577609</c:v>
                </c:pt>
                <c:pt idx="727">
                  <c:v>-2.6072820574991056</c:v>
                </c:pt>
                <c:pt idx="728">
                  <c:v>-0.78152319742048348</c:v>
                </c:pt>
                <c:pt idx="729">
                  <c:v>7.4057568985438138E-2</c:v>
                </c:pt>
                <c:pt idx="730">
                  <c:v>1.6394602417186093</c:v>
                </c:pt>
                <c:pt idx="731">
                  <c:v>2.3646848207717994</c:v>
                </c:pt>
                <c:pt idx="732">
                  <c:v>2.3897313061522709</c:v>
                </c:pt>
                <c:pt idx="733">
                  <c:v>3.544599697852675</c:v>
                </c:pt>
                <c:pt idx="734">
                  <c:v>4.6892899958731391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6-4CCD-BC7A-34915C36C07B}"/>
            </c:ext>
          </c:extLst>
        </c:ser>
        <c:ser>
          <c:idx val="1"/>
          <c:order val="1"/>
          <c:tx>
            <c:strRef>
              <c:f>'Co2'!$J$1</c:f>
              <c:strCache>
                <c:ptCount val="1"/>
                <c:pt idx="0">
                  <c:v>Cycle Co2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'Co2'!$J$2:$J$736</c:f>
              <c:numCache>
                <c:formatCode>General</c:formatCode>
                <c:ptCount val="735"/>
                <c:pt idx="6">
                  <c:v>0.55570220806035964</c:v>
                </c:pt>
                <c:pt idx="7">
                  <c:v>0.64448199344902313</c:v>
                </c:pt>
                <c:pt idx="8">
                  <c:v>0.64308368516327619</c:v>
                </c:pt>
                <c:pt idx="9">
                  <c:v>0.62689189858437322</c:v>
                </c:pt>
                <c:pt idx="10">
                  <c:v>0.51744509525246063</c:v>
                </c:pt>
                <c:pt idx="11">
                  <c:v>0.36935865978292143</c:v>
                </c:pt>
                <c:pt idx="12">
                  <c:v>0.21878643832903977</c:v>
                </c:pt>
                <c:pt idx="13">
                  <c:v>0.15649766165949167</c:v>
                </c:pt>
                <c:pt idx="14">
                  <c:v>0.25403079131497353</c:v>
                </c:pt>
                <c:pt idx="15">
                  <c:v>0.35984736575478737</c:v>
                </c:pt>
                <c:pt idx="16">
                  <c:v>0.42779353882508531</c:v>
                </c:pt>
                <c:pt idx="17">
                  <c:v>0.46402315668195537</c:v>
                </c:pt>
                <c:pt idx="18">
                  <c:v>0.48853621932315366</c:v>
                </c:pt>
                <c:pt idx="19">
                  <c:v>0.59825580367232056</c:v>
                </c:pt>
                <c:pt idx="20">
                  <c:v>0.70779729434595473</c:v>
                </c:pt>
                <c:pt idx="21">
                  <c:v>0.73946838364895484</c:v>
                </c:pt>
                <c:pt idx="22">
                  <c:v>0.67326907158524396</c:v>
                </c:pt>
                <c:pt idx="23">
                  <c:v>0.55612243507565262</c:v>
                </c:pt>
                <c:pt idx="24">
                  <c:v>0.43802847411906387</c:v>
                </c:pt>
                <c:pt idx="25">
                  <c:v>0.36821795794848483</c:v>
                </c:pt>
                <c:pt idx="26">
                  <c:v>0.43284473271776192</c:v>
                </c:pt>
                <c:pt idx="27">
                  <c:v>0.47037033688507368</c:v>
                </c:pt>
                <c:pt idx="28">
                  <c:v>0.50464092430161578</c:v>
                </c:pt>
                <c:pt idx="29">
                  <c:v>0.53257957188766081</c:v>
                </c:pt>
                <c:pt idx="30">
                  <c:v>0.5834170488728625</c:v>
                </c:pt>
                <c:pt idx="31">
                  <c:v>0.65946104756771384</c:v>
                </c:pt>
                <c:pt idx="32">
                  <c:v>0.70917310643206888</c:v>
                </c:pt>
                <c:pt idx="33">
                  <c:v>0.61870707161809746</c:v>
                </c:pt>
                <c:pt idx="34">
                  <c:v>0.46960140466817918</c:v>
                </c:pt>
                <c:pt idx="35">
                  <c:v>0.29185610557951452</c:v>
                </c:pt>
                <c:pt idx="36">
                  <c:v>0.13547117435210182</c:v>
                </c:pt>
                <c:pt idx="37">
                  <c:v>0.15813891868048829</c:v>
                </c:pt>
                <c:pt idx="38">
                  <c:v>0.26139780010146296</c:v>
                </c:pt>
                <c:pt idx="39">
                  <c:v>0.34447858784578611</c:v>
                </c:pt>
                <c:pt idx="40">
                  <c:v>0.40738128191458145</c:v>
                </c:pt>
                <c:pt idx="41">
                  <c:v>0.46087511307483997</c:v>
                </c:pt>
                <c:pt idx="42">
                  <c:v>0.54111392748208909</c:v>
                </c:pt>
                <c:pt idx="43">
                  <c:v>0.62963618667478505</c:v>
                </c:pt>
                <c:pt idx="44">
                  <c:v>0.67490342911390999</c:v>
                </c:pt>
                <c:pt idx="45">
                  <c:v>0.59999257787695093</c:v>
                </c:pt>
                <c:pt idx="46">
                  <c:v>0.51259594065676928</c:v>
                </c:pt>
                <c:pt idx="47">
                  <c:v>0.34963659437420347</c:v>
                </c:pt>
                <c:pt idx="48">
                  <c:v>0.23572992364575804</c:v>
                </c:pt>
                <c:pt idx="49">
                  <c:v>0.21010669770332521</c:v>
                </c:pt>
                <c:pt idx="50">
                  <c:v>0.23738230116060777</c:v>
                </c:pt>
                <c:pt idx="51">
                  <c:v>0.28601827247970191</c:v>
                </c:pt>
                <c:pt idx="52">
                  <c:v>0.34524538089138229</c:v>
                </c:pt>
                <c:pt idx="53">
                  <c:v>0.35890978024235665</c:v>
                </c:pt>
                <c:pt idx="54">
                  <c:v>0.38470377822493707</c:v>
                </c:pt>
                <c:pt idx="55">
                  <c:v>0.44185814406988844</c:v>
                </c:pt>
                <c:pt idx="56">
                  <c:v>0.49191133931511699</c:v>
                </c:pt>
                <c:pt idx="57">
                  <c:v>0.45255567165293087</c:v>
                </c:pt>
                <c:pt idx="58">
                  <c:v>0.31532960262178622</c:v>
                </c:pt>
                <c:pt idx="59">
                  <c:v>0.10100236299147652</c:v>
                </c:pt>
                <c:pt idx="60">
                  <c:v>-6.5810662623173005E-2</c:v>
                </c:pt>
                <c:pt idx="61">
                  <c:v>-0.16203255114467871</c:v>
                </c:pt>
                <c:pt idx="62">
                  <c:v>-0.10689407180437299</c:v>
                </c:pt>
                <c:pt idx="63">
                  <c:v>-5.8087532293440672E-2</c:v>
                </c:pt>
                <c:pt idx="64">
                  <c:v>1.0540913540843086E-2</c:v>
                </c:pt>
                <c:pt idx="65">
                  <c:v>3.6683573390785811E-2</c:v>
                </c:pt>
                <c:pt idx="66">
                  <c:v>8.7263524179469157E-2</c:v>
                </c:pt>
                <c:pt idx="67">
                  <c:v>0.15766538129149957</c:v>
                </c:pt>
                <c:pt idx="68">
                  <c:v>0.14711991395821455</c:v>
                </c:pt>
                <c:pt idx="69">
                  <c:v>4.255019910268542E-2</c:v>
                </c:pt>
                <c:pt idx="70">
                  <c:v>-0.11373607096851401</c:v>
                </c:pt>
                <c:pt idx="71">
                  <c:v>-0.27096966548503165</c:v>
                </c:pt>
                <c:pt idx="72">
                  <c:v>-0.4306890459853277</c:v>
                </c:pt>
                <c:pt idx="73">
                  <c:v>-0.46366344323863234</c:v>
                </c:pt>
                <c:pt idx="74">
                  <c:v>-0.4029697803224333</c:v>
                </c:pt>
                <c:pt idx="75">
                  <c:v>-0.35860805723673106</c:v>
                </c:pt>
                <c:pt idx="76">
                  <c:v>-0.34980904321229045</c:v>
                </c:pt>
                <c:pt idx="77">
                  <c:v>-0.36118812286449697</c:v>
                </c:pt>
                <c:pt idx="78">
                  <c:v>-0.37659145003838673</c:v>
                </c:pt>
                <c:pt idx="79">
                  <c:v>-0.34755748627354094</c:v>
                </c:pt>
                <c:pt idx="80">
                  <c:v>-0.3963939238776456</c:v>
                </c:pt>
                <c:pt idx="81">
                  <c:v>-0.50463922438861064</c:v>
                </c:pt>
                <c:pt idx="82">
                  <c:v>-0.62229338780699317</c:v>
                </c:pt>
                <c:pt idx="83">
                  <c:v>-0.82704872182454037</c:v>
                </c:pt>
                <c:pt idx="84">
                  <c:v>-0.97505907259565783</c:v>
                </c:pt>
                <c:pt idx="85">
                  <c:v>-1.0086321324280378</c:v>
                </c:pt>
                <c:pt idx="86">
                  <c:v>-0.92853713209091471</c:v>
                </c:pt>
                <c:pt idx="87">
                  <c:v>-0.88323561004526363</c:v>
                </c:pt>
                <c:pt idx="88">
                  <c:v>-0.81657372013723684</c:v>
                </c:pt>
                <c:pt idx="89">
                  <c:v>-0.73162838544432307</c:v>
                </c:pt>
                <c:pt idx="90">
                  <c:v>-0.66224575981211209</c:v>
                </c:pt>
                <c:pt idx="91">
                  <c:v>-0.51381045862577734</c:v>
                </c:pt>
                <c:pt idx="92">
                  <c:v>-0.45016863573147686</c:v>
                </c:pt>
                <c:pt idx="93">
                  <c:v>-0.40901259882095842</c:v>
                </c:pt>
                <c:pt idx="94">
                  <c:v>-0.45034234789533928</c:v>
                </c:pt>
                <c:pt idx="95">
                  <c:v>-0.61031172910734399</c:v>
                </c:pt>
                <c:pt idx="96">
                  <c:v>-0.70507458861082406</c:v>
                </c:pt>
                <c:pt idx="97">
                  <c:v>-0.7646309264063339</c:v>
                </c:pt>
                <c:pt idx="98">
                  <c:v>-0.65513458864716345</c:v>
                </c:pt>
                <c:pt idx="99">
                  <c:v>-0.56735480610254507</c:v>
                </c:pt>
                <c:pt idx="100">
                  <c:v>-0.44590696338842079</c:v>
                </c:pt>
                <c:pt idx="101">
                  <c:v>-0.3838679835817122</c:v>
                </c:pt>
                <c:pt idx="102">
                  <c:v>-0.35508402052857069</c:v>
                </c:pt>
                <c:pt idx="103">
                  <c:v>-0.28186276653613401</c:v>
                </c:pt>
                <c:pt idx="104">
                  <c:v>-0.27805037545111699</c:v>
                </c:pt>
                <c:pt idx="105">
                  <c:v>-0.35518530881141974</c:v>
                </c:pt>
                <c:pt idx="106">
                  <c:v>-0.53095987430990677</c:v>
                </c:pt>
                <c:pt idx="107">
                  <c:v>-0.72768176425371134</c:v>
                </c:pt>
                <c:pt idx="108">
                  <c:v>-0.89304328633570462</c:v>
                </c:pt>
                <c:pt idx="109">
                  <c:v>-0.9255059790168616</c:v>
                </c:pt>
                <c:pt idx="110">
                  <c:v>-0.80814676537410768</c:v>
                </c:pt>
                <c:pt idx="111">
                  <c:v>-0.72558103002394936</c:v>
                </c:pt>
                <c:pt idx="112">
                  <c:v>-0.69550108065812732</c:v>
                </c:pt>
                <c:pt idx="113">
                  <c:v>-0.69713768650685692</c:v>
                </c:pt>
                <c:pt idx="114">
                  <c:v>-0.67510623218552068</c:v>
                </c:pt>
                <c:pt idx="115">
                  <c:v>-0.60786825615621887</c:v>
                </c:pt>
                <c:pt idx="116">
                  <c:v>-0.6046545276497175</c:v>
                </c:pt>
                <c:pt idx="117">
                  <c:v>-0.66238812358853216</c:v>
                </c:pt>
                <c:pt idx="118">
                  <c:v>-0.74414596704958913</c:v>
                </c:pt>
                <c:pt idx="119">
                  <c:v>-0.86992805803345163</c:v>
                </c:pt>
                <c:pt idx="120">
                  <c:v>-0.99511901192472751</c:v>
                </c:pt>
                <c:pt idx="121">
                  <c:v>-1.0089495979536309</c:v>
                </c:pt>
                <c:pt idx="122">
                  <c:v>-0.94141981612072045</c:v>
                </c:pt>
                <c:pt idx="123">
                  <c:v>-0.86483735873369261</c:v>
                </c:pt>
                <c:pt idx="124">
                  <c:v>-0.79458684117659351</c:v>
                </c:pt>
                <c:pt idx="125">
                  <c:v>-0.739129801910967</c:v>
                </c:pt>
                <c:pt idx="126">
                  <c:v>-0.6346200870912202</c:v>
                </c:pt>
                <c:pt idx="127">
                  <c:v>-0.50875000440965745</c:v>
                </c:pt>
                <c:pt idx="128">
                  <c:v>-0.41767340001957093</c:v>
                </c:pt>
                <c:pt idx="129">
                  <c:v>-0.41369796622920885</c:v>
                </c:pt>
                <c:pt idx="130">
                  <c:v>-0.46143908765395736</c:v>
                </c:pt>
                <c:pt idx="131">
                  <c:v>-0.58551214890863656</c:v>
                </c:pt>
                <c:pt idx="132">
                  <c:v>-0.64668638076248131</c:v>
                </c:pt>
                <c:pt idx="133">
                  <c:v>-0.62957716783144124</c:v>
                </c:pt>
                <c:pt idx="134">
                  <c:v>-0.51803066396165864</c:v>
                </c:pt>
                <c:pt idx="135">
                  <c:v>-0.39127763838334972</c:v>
                </c:pt>
                <c:pt idx="136">
                  <c:v>-0.3116257834047666</c:v>
                </c:pt>
                <c:pt idx="137">
                  <c:v>-0.24753663748688617</c:v>
                </c:pt>
                <c:pt idx="138">
                  <c:v>-0.14824096986159946</c:v>
                </c:pt>
                <c:pt idx="139">
                  <c:v>-4.6046472835476276E-2</c:v>
                </c:pt>
                <c:pt idx="140">
                  <c:v>-2.7106992562367465E-2</c:v>
                </c:pt>
                <c:pt idx="141">
                  <c:v>-9.2191759812054061E-2</c:v>
                </c:pt>
                <c:pt idx="142">
                  <c:v>-0.21360846689167637</c:v>
                </c:pt>
                <c:pt idx="143">
                  <c:v>-0.39520326764794877</c:v>
                </c:pt>
                <c:pt idx="144">
                  <c:v>-0.52928385438800141</c:v>
                </c:pt>
                <c:pt idx="145">
                  <c:v>-0.55969638095854612</c:v>
                </c:pt>
                <c:pt idx="146">
                  <c:v>-0.48105623197496838</c:v>
                </c:pt>
                <c:pt idx="147">
                  <c:v>-0.39644033051363819</c:v>
                </c:pt>
                <c:pt idx="148">
                  <c:v>-0.3289255996520305</c:v>
                </c:pt>
                <c:pt idx="149">
                  <c:v>-0.29312742400497005</c:v>
                </c:pt>
                <c:pt idx="150">
                  <c:v>-0.29289195741917567</c:v>
                </c:pt>
                <c:pt idx="151">
                  <c:v>-0.31437304604793326</c:v>
                </c:pt>
                <c:pt idx="152">
                  <c:v>-0.34526299758410389</c:v>
                </c:pt>
                <c:pt idx="153">
                  <c:v>-0.39863873510405656</c:v>
                </c:pt>
                <c:pt idx="154">
                  <c:v>-0.51526948937758399</c:v>
                </c:pt>
                <c:pt idx="155">
                  <c:v>-0.67592449117391262</c:v>
                </c:pt>
                <c:pt idx="156">
                  <c:v>-0.87060374049247879</c:v>
                </c:pt>
                <c:pt idx="157">
                  <c:v>-0.92699954502671744</c:v>
                </c:pt>
                <c:pt idx="158">
                  <c:v>-0.89357344323704302</c:v>
                </c:pt>
                <c:pt idx="159">
                  <c:v>-0.83032543512345791</c:v>
                </c:pt>
                <c:pt idx="160">
                  <c:v>-0.7972555206865195</c:v>
                </c:pt>
                <c:pt idx="161">
                  <c:v>-0.77820985377238339</c:v>
                </c:pt>
                <c:pt idx="162">
                  <c:v>-0.78934228053377464</c:v>
                </c:pt>
                <c:pt idx="163">
                  <c:v>-0.68757587789488861</c:v>
                </c:pt>
                <c:pt idx="164">
                  <c:v>-0.60521833816341963</c:v>
                </c:pt>
                <c:pt idx="165">
                  <c:v>-0.68611581518552633</c:v>
                </c:pt>
                <c:pt idx="166">
                  <c:v>-0.8202683089611994</c:v>
                </c:pt>
                <c:pt idx="167">
                  <c:v>-0.99306043487449902</c:v>
                </c:pt>
                <c:pt idx="168">
                  <c:v>-1.1283383467715784</c:v>
                </c:pt>
                <c:pt idx="169">
                  <c:v>-1.0922558908068472</c:v>
                </c:pt>
                <c:pt idx="170">
                  <c:v>-0.96173614390281814</c:v>
                </c:pt>
                <c:pt idx="171">
                  <c:v>-0.84524064452103154</c:v>
                </c:pt>
                <c:pt idx="172">
                  <c:v>-0.74584631573896754</c:v>
                </c:pt>
                <c:pt idx="173">
                  <c:v>-0.62663008063355197</c:v>
                </c:pt>
                <c:pt idx="174">
                  <c:v>-0.51682270843499423</c:v>
                </c:pt>
                <c:pt idx="175">
                  <c:v>-0.32411650683672211</c:v>
                </c:pt>
                <c:pt idx="176">
                  <c:v>-0.20774224506838507</c:v>
                </c:pt>
                <c:pt idx="177">
                  <c:v>-0.15000761543767391</c:v>
                </c:pt>
                <c:pt idx="178">
                  <c:v>-0.10937415640668527</c:v>
                </c:pt>
                <c:pt idx="179">
                  <c:v>-0.10891879105178777</c:v>
                </c:pt>
                <c:pt idx="180">
                  <c:v>-0.11402613475759328</c:v>
                </c:pt>
                <c:pt idx="181">
                  <c:v>-3.777311060158494E-2</c:v>
                </c:pt>
                <c:pt idx="182">
                  <c:v>0.10368643526239268</c:v>
                </c:pt>
                <c:pt idx="183">
                  <c:v>0.17112173360356581</c:v>
                </c:pt>
                <c:pt idx="184">
                  <c:v>0.21222509211424687</c:v>
                </c:pt>
                <c:pt idx="185">
                  <c:v>0.28161189541037418</c:v>
                </c:pt>
                <c:pt idx="186">
                  <c:v>0.33158983579964851</c:v>
                </c:pt>
                <c:pt idx="187">
                  <c:v>0.41446660558863446</c:v>
                </c:pt>
                <c:pt idx="188">
                  <c:v>0.44716528170153408</c:v>
                </c:pt>
                <c:pt idx="189">
                  <c:v>0.32430124875373151</c:v>
                </c:pt>
                <c:pt idx="190">
                  <c:v>0.14895142982158824</c:v>
                </c:pt>
                <c:pt idx="191">
                  <c:v>-8.4268790478950875E-2</c:v>
                </c:pt>
                <c:pt idx="192">
                  <c:v>-0.33612864291767697</c:v>
                </c:pt>
                <c:pt idx="193">
                  <c:v>-0.45278197364843631</c:v>
                </c:pt>
                <c:pt idx="194">
                  <c:v>-0.46576724420968785</c:v>
                </c:pt>
                <c:pt idx="195">
                  <c:v>-0.45585368536954829</c:v>
                </c:pt>
                <c:pt idx="196">
                  <c:v>-0.39457975866758943</c:v>
                </c:pt>
                <c:pt idx="197">
                  <c:v>-0.3319454641038227</c:v>
                </c:pt>
                <c:pt idx="198">
                  <c:v>-0.34025849398537172</c:v>
                </c:pt>
                <c:pt idx="199">
                  <c:v>-0.3102880790820301</c:v>
                </c:pt>
                <c:pt idx="200">
                  <c:v>-0.3112649886240057</c:v>
                </c:pt>
                <c:pt idx="201">
                  <c:v>-0.39241999184263077</c:v>
                </c:pt>
                <c:pt idx="202">
                  <c:v>-0.50683001181482723</c:v>
                </c:pt>
                <c:pt idx="203">
                  <c:v>-0.69372581776968467</c:v>
                </c:pt>
                <c:pt idx="204">
                  <c:v>-0.84233817894021112</c:v>
                </c:pt>
                <c:pt idx="205">
                  <c:v>-0.86497478763410007</c:v>
                </c:pt>
                <c:pt idx="206">
                  <c:v>-0.80548179769526151</c:v>
                </c:pt>
                <c:pt idx="207">
                  <c:v>-0.73155151681825059</c:v>
                </c:pt>
                <c:pt idx="208">
                  <c:v>-0.67933779115634685</c:v>
                </c:pt>
                <c:pt idx="209">
                  <c:v>-0.62576369763151152</c:v>
                </c:pt>
                <c:pt idx="210">
                  <c:v>-0.5692907747069591</c:v>
                </c:pt>
                <c:pt idx="211">
                  <c:v>-0.46068825315136164</c:v>
                </c:pt>
                <c:pt idx="212">
                  <c:v>-0.43995613296360364</c:v>
                </c:pt>
                <c:pt idx="213">
                  <c:v>-0.53863287568325924</c:v>
                </c:pt>
                <c:pt idx="214">
                  <c:v>-0.67133386592571642</c:v>
                </c:pt>
                <c:pt idx="215">
                  <c:v>-0.87421294984370401</c:v>
                </c:pt>
                <c:pt idx="216">
                  <c:v>-1.0541932043630946</c:v>
                </c:pt>
                <c:pt idx="217">
                  <c:v>-1.138197706403048</c:v>
                </c:pt>
                <c:pt idx="218">
                  <c:v>-1.1023803021190894</c:v>
                </c:pt>
                <c:pt idx="219">
                  <c:v>-1.0328948376684235</c:v>
                </c:pt>
                <c:pt idx="220">
                  <c:v>-0.97666438996852689</c:v>
                </c:pt>
                <c:pt idx="221">
                  <c:v>-0.96138126671451118</c:v>
                </c:pt>
                <c:pt idx="222">
                  <c:v>-0.89627623713826443</c:v>
                </c:pt>
                <c:pt idx="223">
                  <c:v>-0.79981083969852307</c:v>
                </c:pt>
                <c:pt idx="224">
                  <c:v>-0.72813892055025398</c:v>
                </c:pt>
                <c:pt idx="225">
                  <c:v>-0.72510663354184912</c:v>
                </c:pt>
                <c:pt idx="226">
                  <c:v>-0.76148320943918602</c:v>
                </c:pt>
                <c:pt idx="227">
                  <c:v>-0.90496095593568693</c:v>
                </c:pt>
                <c:pt idx="228">
                  <c:v>-0.963232180726458</c:v>
                </c:pt>
                <c:pt idx="229">
                  <c:v>-0.89014303765317826</c:v>
                </c:pt>
                <c:pt idx="230">
                  <c:v>-0.71415506518018046</c:v>
                </c:pt>
                <c:pt idx="231">
                  <c:v>-0.55449903253711541</c:v>
                </c:pt>
                <c:pt idx="232">
                  <c:v>-0.40425186279979314</c:v>
                </c:pt>
                <c:pt idx="233">
                  <c:v>-0.31110586366331572</c:v>
                </c:pt>
                <c:pt idx="234">
                  <c:v>-0.14583026589522993</c:v>
                </c:pt>
                <c:pt idx="235">
                  <c:v>-4.150199257246466E-2</c:v>
                </c:pt>
                <c:pt idx="236">
                  <c:v>-1.9671975422939935E-3</c:v>
                </c:pt>
                <c:pt idx="237">
                  <c:v>-2.5687419265693734E-2</c:v>
                </c:pt>
                <c:pt idx="238">
                  <c:v>-0.11420111927944496</c:v>
                </c:pt>
                <c:pt idx="239">
                  <c:v>-0.25750829758634641</c:v>
                </c:pt>
                <c:pt idx="240">
                  <c:v>-0.37945510803087668</c:v>
                </c:pt>
                <c:pt idx="241">
                  <c:v>-0.4008107813817044</c:v>
                </c:pt>
                <c:pt idx="242">
                  <c:v>-0.31772916379435401</c:v>
                </c:pt>
                <c:pt idx="243">
                  <c:v>-0.23405640911442577</c:v>
                </c:pt>
                <c:pt idx="244">
                  <c:v>-0.14671559426499067</c:v>
                </c:pt>
                <c:pt idx="245">
                  <c:v>-0.12109133463010179</c:v>
                </c:pt>
                <c:pt idx="246">
                  <c:v>2.8163697896756135E-3</c:v>
                </c:pt>
                <c:pt idx="247">
                  <c:v>7.039213437895761E-2</c:v>
                </c:pt>
                <c:pt idx="248">
                  <c:v>7.8559036061383619E-2</c:v>
                </c:pt>
                <c:pt idx="249">
                  <c:v>6.4240151760031949E-2</c:v>
                </c:pt>
                <c:pt idx="250">
                  <c:v>-8.1026056987197462E-2</c:v>
                </c:pt>
                <c:pt idx="251">
                  <c:v>-0.24108574402646354</c:v>
                </c:pt>
                <c:pt idx="252">
                  <c:v>-0.38363121704894898</c:v>
                </c:pt>
                <c:pt idx="253">
                  <c:v>-0.35327786067171896</c:v>
                </c:pt>
                <c:pt idx="254">
                  <c:v>-0.24002567489365517</c:v>
                </c:pt>
                <c:pt idx="255">
                  <c:v>-0.11464389048454503</c:v>
                </c:pt>
                <c:pt idx="256">
                  <c:v>5.9444156325324776E-3</c:v>
                </c:pt>
                <c:pt idx="257">
                  <c:v>6.4816166535059408E-2</c:v>
                </c:pt>
                <c:pt idx="258">
                  <c:v>0.20966366991478497</c:v>
                </c:pt>
                <c:pt idx="259">
                  <c:v>0.30356384884919407</c:v>
                </c:pt>
                <c:pt idx="260">
                  <c:v>0.38728593410695566</c:v>
                </c:pt>
                <c:pt idx="261">
                  <c:v>0.43929146415016562</c:v>
                </c:pt>
                <c:pt idx="262">
                  <c:v>0.33881120820903404</c:v>
                </c:pt>
                <c:pt idx="263">
                  <c:v>0.23969132013027442</c:v>
                </c:pt>
                <c:pt idx="264">
                  <c:v>0.16193179991333076</c:v>
                </c:pt>
                <c:pt idx="265">
                  <c:v>0.21707110909665936</c:v>
                </c:pt>
                <c:pt idx="266">
                  <c:v>0.34203232460390171</c:v>
                </c:pt>
                <c:pt idx="267">
                  <c:v>0.46143083105044103</c:v>
                </c:pt>
                <c:pt idx="268">
                  <c:v>0.53988201305054417</c:v>
                </c:pt>
                <c:pt idx="269">
                  <c:v>0.63123202445148341</c:v>
                </c:pt>
                <c:pt idx="270">
                  <c:v>0.77009624986864256</c:v>
                </c:pt>
                <c:pt idx="271">
                  <c:v>0.85109007391684177</c:v>
                </c:pt>
                <c:pt idx="272">
                  <c:v>0.89959811198069961</c:v>
                </c:pt>
                <c:pt idx="273">
                  <c:v>0.86792805636847215</c:v>
                </c:pt>
                <c:pt idx="274">
                  <c:v>0.71223375323344185</c:v>
                </c:pt>
                <c:pt idx="275">
                  <c:v>0.52482289488386435</c:v>
                </c:pt>
                <c:pt idx="276">
                  <c:v>0.35338778901148349</c:v>
                </c:pt>
                <c:pt idx="277">
                  <c:v>0.30792843561629996</c:v>
                </c:pt>
                <c:pt idx="278">
                  <c:v>0.38075252700656831</c:v>
                </c:pt>
                <c:pt idx="279">
                  <c:v>0.46724467856690283</c:v>
                </c:pt>
                <c:pt idx="280">
                  <c:v>0.55586642875827974</c:v>
                </c:pt>
                <c:pt idx="281">
                  <c:v>0.62892546988895393</c:v>
                </c:pt>
                <c:pt idx="282">
                  <c:v>0.68796026349682593</c:v>
                </c:pt>
                <c:pt idx="283">
                  <c:v>0.75450927112035948</c:v>
                </c:pt>
                <c:pt idx="284">
                  <c:v>0.80088018506780567</c:v>
                </c:pt>
                <c:pt idx="285">
                  <c:v>0.74399608226168279</c:v>
                </c:pt>
                <c:pt idx="286">
                  <c:v>0.61154927039429086</c:v>
                </c:pt>
                <c:pt idx="287">
                  <c:v>0.44277051869696693</c:v>
                </c:pt>
                <c:pt idx="288">
                  <c:v>0.31458290409222384</c:v>
                </c:pt>
                <c:pt idx="289">
                  <c:v>0.30160181119601231</c:v>
                </c:pt>
                <c:pt idx="290">
                  <c:v>0.37921185539294389</c:v>
                </c:pt>
                <c:pt idx="291">
                  <c:v>0.44125919052804907</c:v>
                </c:pt>
                <c:pt idx="292">
                  <c:v>0.46312843198650783</c:v>
                </c:pt>
                <c:pt idx="293">
                  <c:v>0.4955888105381081</c:v>
                </c:pt>
                <c:pt idx="294">
                  <c:v>0.50171724925977168</c:v>
                </c:pt>
                <c:pt idx="295">
                  <c:v>0.57228297892017443</c:v>
                </c:pt>
                <c:pt idx="296">
                  <c:v>0.61343984567315601</c:v>
                </c:pt>
                <c:pt idx="297">
                  <c:v>0.57288015721159213</c:v>
                </c:pt>
                <c:pt idx="298">
                  <c:v>0.4859885289200922</c:v>
                </c:pt>
                <c:pt idx="299">
                  <c:v>0.36430342233656066</c:v>
                </c:pt>
                <c:pt idx="300">
                  <c:v>0.26628637592253968</c:v>
                </c:pt>
                <c:pt idx="301">
                  <c:v>0.30962969737089013</c:v>
                </c:pt>
                <c:pt idx="302">
                  <c:v>0.44510261745027979</c:v>
                </c:pt>
                <c:pt idx="303">
                  <c:v>0.59193590539148577</c:v>
                </c:pt>
                <c:pt idx="304">
                  <c:v>0.7193603304258388</c:v>
                </c:pt>
                <c:pt idx="305">
                  <c:v>0.83968358486102423</c:v>
                </c:pt>
                <c:pt idx="306">
                  <c:v>0.92213643792725342</c:v>
                </c:pt>
                <c:pt idx="307">
                  <c:v>1.0728727357783721</c:v>
                </c:pt>
                <c:pt idx="308">
                  <c:v>1.136507863030326</c:v>
                </c:pt>
                <c:pt idx="309">
                  <c:v>1.0899648966056361</c:v>
                </c:pt>
                <c:pt idx="310">
                  <c:v>0.96247460573506227</c:v>
                </c:pt>
                <c:pt idx="311">
                  <c:v>0.79326775964994145</c:v>
                </c:pt>
                <c:pt idx="312">
                  <c:v>0.6061905121964235</c:v>
                </c:pt>
                <c:pt idx="313">
                  <c:v>0.58739670952779588</c:v>
                </c:pt>
                <c:pt idx="314">
                  <c:v>0.67611712087483078</c:v>
                </c:pt>
                <c:pt idx="315">
                  <c:v>0.79465943854577636</c:v>
                </c:pt>
                <c:pt idx="316">
                  <c:v>0.83994673946370735</c:v>
                </c:pt>
                <c:pt idx="317">
                  <c:v>0.87736363901268533</c:v>
                </c:pt>
                <c:pt idx="318">
                  <c:v>0.98306398334655287</c:v>
                </c:pt>
                <c:pt idx="319">
                  <c:v>1.0785862340037728</c:v>
                </c:pt>
                <c:pt idx="320">
                  <c:v>1.1277765448310613</c:v>
                </c:pt>
                <c:pt idx="321">
                  <c:v>1.0637118389053364</c:v>
                </c:pt>
                <c:pt idx="322">
                  <c:v>0.92177673161065654</c:v>
                </c:pt>
                <c:pt idx="323">
                  <c:v>0.76043276140911931</c:v>
                </c:pt>
                <c:pt idx="324">
                  <c:v>0.61660300522323896</c:v>
                </c:pt>
                <c:pt idx="325">
                  <c:v>0.6272105399760991</c:v>
                </c:pt>
                <c:pt idx="326">
                  <c:v>0.72148613489902291</c:v>
                </c:pt>
                <c:pt idx="327">
                  <c:v>0.8125067130683743</c:v>
                </c:pt>
                <c:pt idx="328">
                  <c:v>0.8325799667918502</c:v>
                </c:pt>
                <c:pt idx="329">
                  <c:v>0.86862897299252273</c:v>
                </c:pt>
                <c:pt idx="330">
                  <c:v>0.88757680859402821</c:v>
                </c:pt>
                <c:pt idx="331">
                  <c:v>0.92019270436504008</c:v>
                </c:pt>
                <c:pt idx="332">
                  <c:v>0.95339973722919835</c:v>
                </c:pt>
                <c:pt idx="333">
                  <c:v>0.8964286764172672</c:v>
                </c:pt>
                <c:pt idx="334">
                  <c:v>0.75543336808253625</c:v>
                </c:pt>
                <c:pt idx="335">
                  <c:v>0.58195227376401926</c:v>
                </c:pt>
                <c:pt idx="336">
                  <c:v>0.47290847038368611</c:v>
                </c:pt>
                <c:pt idx="337">
                  <c:v>0.44368657332726202</c:v>
                </c:pt>
                <c:pt idx="338">
                  <c:v>0.53428658259474993</c:v>
                </c:pt>
                <c:pt idx="339">
                  <c:v>0.61855465203174076</c:v>
                </c:pt>
                <c:pt idx="340">
                  <c:v>0.69649078163823874</c:v>
                </c:pt>
                <c:pt idx="341">
                  <c:v>0.73809497141480473</c:v>
                </c:pt>
                <c:pt idx="342">
                  <c:v>0.80105952905374633</c:v>
                </c:pt>
                <c:pt idx="343">
                  <c:v>0.92923060840065286</c:v>
                </c:pt>
                <c:pt idx="344">
                  <c:v>0.98183897868685444</c:v>
                </c:pt>
                <c:pt idx="345">
                  <c:v>0.94426925529640693</c:v>
                </c:pt>
                <c:pt idx="346">
                  <c:v>0.83190605361392922</c:v>
                </c:pt>
                <c:pt idx="347">
                  <c:v>0.69936475825479993</c:v>
                </c:pt>
                <c:pt idx="348">
                  <c:v>0.60664536921958556</c:v>
                </c:pt>
                <c:pt idx="349">
                  <c:v>0.58528634804674062</c:v>
                </c:pt>
                <c:pt idx="350">
                  <c:v>0.72374923319725104</c:v>
                </c:pt>
                <c:pt idx="351">
                  <c:v>0.84511094774803897</c:v>
                </c:pt>
                <c:pt idx="352">
                  <c:v>0.96244841477658405</c:v>
                </c:pt>
                <c:pt idx="353">
                  <c:v>1.074992403513656</c:v>
                </c:pt>
                <c:pt idx="354">
                  <c:v>1.2296659908812093</c:v>
                </c:pt>
                <c:pt idx="355">
                  <c:v>1.4064691768803685</c:v>
                </c:pt>
                <c:pt idx="356">
                  <c:v>1.501555807664418</c:v>
                </c:pt>
                <c:pt idx="357">
                  <c:v>1.4987720370800774</c:v>
                </c:pt>
                <c:pt idx="358">
                  <c:v>1.4596563266652407</c:v>
                </c:pt>
                <c:pt idx="359">
                  <c:v>1.3534394456506744</c:v>
                </c:pt>
                <c:pt idx="360">
                  <c:v>1.2893521632677176</c:v>
                </c:pt>
                <c:pt idx="361">
                  <c:v>1.3604714025932874</c:v>
                </c:pt>
                <c:pt idx="362">
                  <c:v>1.5091048559345164</c:v>
                </c:pt>
                <c:pt idx="363">
                  <c:v>1.6452525232914075</c:v>
                </c:pt>
                <c:pt idx="364">
                  <c:v>1.80429902004913</c:v>
                </c:pt>
                <c:pt idx="365">
                  <c:v>1.8962443462071275</c:v>
                </c:pt>
                <c:pt idx="366">
                  <c:v>1.9449346556121134</c:v>
                </c:pt>
                <c:pt idx="367">
                  <c:v>2.0642161021096834</c:v>
                </c:pt>
                <c:pt idx="368">
                  <c:v>2.1010117626229143</c:v>
                </c:pt>
                <c:pt idx="369">
                  <c:v>2.0599370217683091</c:v>
                </c:pt>
                <c:pt idx="370">
                  <c:v>1.950222648774955</c:v>
                </c:pt>
                <c:pt idx="371">
                  <c:v>1.7518686436439759</c:v>
                </c:pt>
                <c:pt idx="372">
                  <c:v>1.5941057756061416</c:v>
                </c:pt>
                <c:pt idx="373">
                  <c:v>1.5653955831224249</c:v>
                </c:pt>
                <c:pt idx="374">
                  <c:v>1.6165072969615022</c:v>
                </c:pt>
                <c:pt idx="375">
                  <c:v>1.6889793786635148</c:v>
                </c:pt>
                <c:pt idx="376">
                  <c:v>1.741273366688876</c:v>
                </c:pt>
                <c:pt idx="377">
                  <c:v>1.7733892610375899</c:v>
                </c:pt>
                <c:pt idx="378">
                  <c:v>1.8307116770948342</c:v>
                </c:pt>
                <c:pt idx="379">
                  <c:v>1.8801636917831213</c:v>
                </c:pt>
                <c:pt idx="380">
                  <c:v>1.8771299204876273</c:v>
                </c:pt>
                <c:pt idx="381">
                  <c:v>1.7816103632077898</c:v>
                </c:pt>
                <c:pt idx="382">
                  <c:v>1.6082204045589974</c:v>
                </c:pt>
                <c:pt idx="383">
                  <c:v>1.400036967618733</c:v>
                </c:pt>
                <c:pt idx="384">
                  <c:v>1.2285985139254587</c:v>
                </c:pt>
                <c:pt idx="385">
                  <c:v>1.2162127357857457</c:v>
                </c:pt>
                <c:pt idx="386">
                  <c:v>1.2998027101237908</c:v>
                </c:pt>
                <c:pt idx="387">
                  <c:v>1.3847530523242075</c:v>
                </c:pt>
                <c:pt idx="388">
                  <c:v>1.4041406854633596</c:v>
                </c:pt>
                <c:pt idx="389">
                  <c:v>1.4187348403110429</c:v>
                </c:pt>
                <c:pt idx="390">
                  <c:v>1.4531509014820778</c:v>
                </c:pt>
                <c:pt idx="391">
                  <c:v>1.5443119458995425</c:v>
                </c:pt>
                <c:pt idx="392">
                  <c:v>1.6260641274101493</c:v>
                </c:pt>
                <c:pt idx="393">
                  <c:v>1.5537920613985141</c:v>
                </c:pt>
                <c:pt idx="394">
                  <c:v>1.4074957478640788</c:v>
                </c:pt>
                <c:pt idx="395">
                  <c:v>1.1964059560387323</c:v>
                </c:pt>
                <c:pt idx="396">
                  <c:v>1.0028303782284831</c:v>
                </c:pt>
                <c:pt idx="397">
                  <c:v>0.94753824520312524</c:v>
                </c:pt>
                <c:pt idx="398">
                  <c:v>0.98052955696433541</c:v>
                </c:pt>
                <c:pt idx="399">
                  <c:v>1.0025735442785486</c:v>
                </c:pt>
                <c:pt idx="400">
                  <c:v>1.0144394379161144</c:v>
                </c:pt>
                <c:pt idx="401">
                  <c:v>1.0530503148012302</c:v>
                </c:pt>
                <c:pt idx="402">
                  <c:v>1.0807138672399044</c:v>
                </c:pt>
                <c:pt idx="403">
                  <c:v>1.0874300952326972</c:v>
                </c:pt>
                <c:pt idx="404">
                  <c:v>1.0224297680120589</c:v>
                </c:pt>
                <c:pt idx="405">
                  <c:v>0.90109750095981034</c:v>
                </c:pt>
                <c:pt idx="406">
                  <c:v>0.67804867869301255</c:v>
                </c:pt>
                <c:pt idx="407">
                  <c:v>0.44482176275068663</c:v>
                </c:pt>
                <c:pt idx="408">
                  <c:v>0.23910906082233815</c:v>
                </c:pt>
                <c:pt idx="409">
                  <c:v>0.18398749598881417</c:v>
                </c:pt>
                <c:pt idx="410">
                  <c:v>0.19791860670940983</c:v>
                </c:pt>
                <c:pt idx="411">
                  <c:v>0.19551777759783398</c:v>
                </c:pt>
                <c:pt idx="412">
                  <c:v>0.20216962404261862</c:v>
                </c:pt>
                <c:pt idx="413">
                  <c:v>0.14556645373439253</c:v>
                </c:pt>
                <c:pt idx="414">
                  <c:v>0.11186211282476349</c:v>
                </c:pt>
                <c:pt idx="415">
                  <c:v>8.1825832086875688E-2</c:v>
                </c:pt>
                <c:pt idx="416">
                  <c:v>2.776530382675009E-2</c:v>
                </c:pt>
                <c:pt idx="417">
                  <c:v>-0.11647331811282303</c:v>
                </c:pt>
                <c:pt idx="418">
                  <c:v>-0.40935157218778456</c:v>
                </c:pt>
                <c:pt idx="419">
                  <c:v>-0.65394638147785578</c:v>
                </c:pt>
                <c:pt idx="420">
                  <c:v>-0.86333466906164014</c:v>
                </c:pt>
                <c:pt idx="421">
                  <c:v>-0.91367028108906057</c:v>
                </c:pt>
                <c:pt idx="422">
                  <c:v>-0.89264552525578611</c:v>
                </c:pt>
                <c:pt idx="423">
                  <c:v>-0.83333732463762111</c:v>
                </c:pt>
                <c:pt idx="424">
                  <c:v>-0.76805337154002018</c:v>
                </c:pt>
                <c:pt idx="425">
                  <c:v>-0.76063981981249418</c:v>
                </c:pt>
                <c:pt idx="426">
                  <c:v>-0.69494282330007828</c:v>
                </c:pt>
                <c:pt idx="427">
                  <c:v>-0.623270074309346</c:v>
                </c:pt>
                <c:pt idx="428">
                  <c:v>-0.58100618822659011</c:v>
                </c:pt>
                <c:pt idx="429">
                  <c:v>-0.67430501120453701</c:v>
                </c:pt>
                <c:pt idx="430">
                  <c:v>-0.82624346631955015</c:v>
                </c:pt>
                <c:pt idx="431">
                  <c:v>-0.95759078434254152</c:v>
                </c:pt>
                <c:pt idx="432">
                  <c:v>-1.092193119119101</c:v>
                </c:pt>
                <c:pt idx="433">
                  <c:v>-1.0762043168014002</c:v>
                </c:pt>
                <c:pt idx="434">
                  <c:v>-0.9557782235460851</c:v>
                </c:pt>
                <c:pt idx="435">
                  <c:v>-0.8232225316597237</c:v>
                </c:pt>
                <c:pt idx="436">
                  <c:v>-0.7339218565258141</c:v>
                </c:pt>
                <c:pt idx="437">
                  <c:v>-0.67479927506911086</c:v>
                </c:pt>
                <c:pt idx="438">
                  <c:v>-0.59354709498080638</c:v>
                </c:pt>
                <c:pt idx="439">
                  <c:v>-0.48170377779991636</c:v>
                </c:pt>
                <c:pt idx="440">
                  <c:v>-0.4354231696797316</c:v>
                </c:pt>
                <c:pt idx="441">
                  <c:v>-0.46008988600542228</c:v>
                </c:pt>
                <c:pt idx="442">
                  <c:v>-0.53955008062314824</c:v>
                </c:pt>
                <c:pt idx="443">
                  <c:v>-0.7030345227631144</c:v>
                </c:pt>
                <c:pt idx="444">
                  <c:v>-0.79208167396434159</c:v>
                </c:pt>
                <c:pt idx="445">
                  <c:v>-0.76207614961145087</c:v>
                </c:pt>
                <c:pt idx="446">
                  <c:v>-0.64686410355003199</c:v>
                </c:pt>
                <c:pt idx="447">
                  <c:v>-0.54875322808833549</c:v>
                </c:pt>
                <c:pt idx="448">
                  <c:v>-0.4554358309181164</c:v>
                </c:pt>
                <c:pt idx="449">
                  <c:v>-0.34460421973223604</c:v>
                </c:pt>
                <c:pt idx="450">
                  <c:v>-0.23471993299167393</c:v>
                </c:pt>
                <c:pt idx="451">
                  <c:v>-0.16885989377391297</c:v>
                </c:pt>
                <c:pt idx="452">
                  <c:v>-0.17317794823224211</c:v>
                </c:pt>
                <c:pt idx="453">
                  <c:v>-0.22382794252106264</c:v>
                </c:pt>
                <c:pt idx="454">
                  <c:v>-0.34157910740960828</c:v>
                </c:pt>
                <c:pt idx="455">
                  <c:v>-0.50720067366655008</c:v>
                </c:pt>
                <c:pt idx="456">
                  <c:v>-0.62069264129188728</c:v>
                </c:pt>
                <c:pt idx="457">
                  <c:v>-0.65897808720981965</c:v>
                </c:pt>
                <c:pt idx="458">
                  <c:v>-0.58205701141922472</c:v>
                </c:pt>
                <c:pt idx="459">
                  <c:v>-0.51377556776625311</c:v>
                </c:pt>
                <c:pt idx="460">
                  <c:v>-0.47490298702014289</c:v>
                </c:pt>
                <c:pt idx="461">
                  <c:v>-0.47082388456606428</c:v>
                </c:pt>
                <c:pt idx="462">
                  <c:v>-0.51999979886555647</c:v>
                </c:pt>
                <c:pt idx="463">
                  <c:v>-0.49935380684169456</c:v>
                </c:pt>
                <c:pt idx="464">
                  <c:v>-0.48734744695546028</c:v>
                </c:pt>
                <c:pt idx="465">
                  <c:v>-0.59936533459202879</c:v>
                </c:pt>
                <c:pt idx="466">
                  <c:v>-0.79386900821293693</c:v>
                </c:pt>
                <c:pt idx="467">
                  <c:v>-1.0416276985868562</c:v>
                </c:pt>
                <c:pt idx="468">
                  <c:v>-1.2734106364835742</c:v>
                </c:pt>
                <c:pt idx="469">
                  <c:v>-1.3230639757486922</c:v>
                </c:pt>
                <c:pt idx="470">
                  <c:v>-1.246741562536049</c:v>
                </c:pt>
                <c:pt idx="471">
                  <c:v>-1.1267510891539001</c:v>
                </c:pt>
                <c:pt idx="472">
                  <c:v>-1.042323324833577</c:v>
                </c:pt>
                <c:pt idx="473">
                  <c:v>-0.96884288495856741</c:v>
                </c:pt>
                <c:pt idx="474">
                  <c:v>-0.87092515414426197</c:v>
                </c:pt>
                <c:pt idx="475">
                  <c:v>-0.70087782469891213</c:v>
                </c:pt>
                <c:pt idx="476">
                  <c:v>-0.61408551200713646</c:v>
                </c:pt>
                <c:pt idx="477">
                  <c:v>-0.58285590837606205</c:v>
                </c:pt>
                <c:pt idx="478">
                  <c:v>-0.56103516765184536</c:v>
                </c:pt>
                <c:pt idx="479">
                  <c:v>-0.58477713598889436</c:v>
                </c:pt>
                <c:pt idx="480">
                  <c:v>-0.59869719800259158</c:v>
                </c:pt>
                <c:pt idx="481">
                  <c:v>-0.43279535369237887</c:v>
                </c:pt>
                <c:pt idx="482">
                  <c:v>-0.22168698767419615</c:v>
                </c:pt>
                <c:pt idx="483">
                  <c:v>-1.5372099947486416E-2</c:v>
                </c:pt>
                <c:pt idx="484">
                  <c:v>0.12614930948719277</c:v>
                </c:pt>
                <c:pt idx="485">
                  <c:v>0.26749262524578382</c:v>
                </c:pt>
                <c:pt idx="486">
                  <c:v>0.40096553963541753</c:v>
                </c:pt>
                <c:pt idx="487">
                  <c:v>0.53810651419511779</c:v>
                </c:pt>
                <c:pt idx="488">
                  <c:v>0.56353093353970529</c:v>
                </c:pt>
                <c:pt idx="489">
                  <c:v>0.47954648997743843</c:v>
                </c:pt>
                <c:pt idx="490">
                  <c:v>0.36307626043083019</c:v>
                </c:pt>
                <c:pt idx="491">
                  <c:v>0.14027409105372832</c:v>
                </c:pt>
                <c:pt idx="492">
                  <c:v>-9.9629248922536384E-2</c:v>
                </c:pt>
                <c:pt idx="493">
                  <c:v>-0.14817222103698668</c:v>
                </c:pt>
                <c:pt idx="494">
                  <c:v>-0.12227790221213844</c:v>
                </c:pt>
                <c:pt idx="495">
                  <c:v>-7.6561677063938738E-2</c:v>
                </c:pt>
                <c:pt idx="496">
                  <c:v>-6.3331237900080425E-2</c:v>
                </c:pt>
                <c:pt idx="497">
                  <c:v>-0.11104812318154263</c:v>
                </c:pt>
                <c:pt idx="498">
                  <c:v>-0.14663540983195844</c:v>
                </c:pt>
                <c:pt idx="499">
                  <c:v>-0.13547771323538882</c:v>
                </c:pt>
                <c:pt idx="500">
                  <c:v>-0.24372887954623715</c:v>
                </c:pt>
                <c:pt idx="501">
                  <c:v>-0.34061967799470949</c:v>
                </c:pt>
                <c:pt idx="502">
                  <c:v>-0.52845780088906102</c:v>
                </c:pt>
                <c:pt idx="503">
                  <c:v>-0.78416632515236762</c:v>
                </c:pt>
                <c:pt idx="504">
                  <c:v>-0.93082217386099209</c:v>
                </c:pt>
                <c:pt idx="505">
                  <c:v>-0.91457919316878555</c:v>
                </c:pt>
                <c:pt idx="506">
                  <c:v>-0.83851430615322464</c:v>
                </c:pt>
                <c:pt idx="507">
                  <c:v>-0.76647366666046624</c:v>
                </c:pt>
                <c:pt idx="508">
                  <c:v>-0.72999573622841418</c:v>
                </c:pt>
                <c:pt idx="509">
                  <c:v>-0.71446513024223945</c:v>
                </c:pt>
                <c:pt idx="510">
                  <c:v>-0.64834338716292017</c:v>
                </c:pt>
                <c:pt idx="511">
                  <c:v>-0.59086127622178819</c:v>
                </c:pt>
                <c:pt idx="512">
                  <c:v>-0.59048033588037729</c:v>
                </c:pt>
                <c:pt idx="513">
                  <c:v>-0.62027748921505355</c:v>
                </c:pt>
                <c:pt idx="514">
                  <c:v>-0.79102196699561156</c:v>
                </c:pt>
                <c:pt idx="515">
                  <c:v>-0.96655992306820226</c:v>
                </c:pt>
                <c:pt idx="516">
                  <c:v>-1.1191990497399571</c:v>
                </c:pt>
                <c:pt idx="517">
                  <c:v>-1.164323962396054</c:v>
                </c:pt>
                <c:pt idx="518">
                  <c:v>-1.1111654302672578</c:v>
                </c:pt>
                <c:pt idx="519">
                  <c:v>-1.0474157610447605</c:v>
                </c:pt>
                <c:pt idx="520">
                  <c:v>-0.98461341626870513</c:v>
                </c:pt>
                <c:pt idx="521">
                  <c:v>-0.9412199343995028</c:v>
                </c:pt>
                <c:pt idx="522">
                  <c:v>-0.8980045462063887</c:v>
                </c:pt>
                <c:pt idx="523">
                  <c:v>-0.85650571322838687</c:v>
                </c:pt>
                <c:pt idx="524">
                  <c:v>-0.83056958931164737</c:v>
                </c:pt>
                <c:pt idx="525">
                  <c:v>-0.86019617445561358</c:v>
                </c:pt>
                <c:pt idx="526">
                  <c:v>-0.95769316096853507</c:v>
                </c:pt>
                <c:pt idx="527">
                  <c:v>-1.0899836257729238</c:v>
                </c:pt>
                <c:pt idx="528">
                  <c:v>-1.1609137227149431</c:v>
                </c:pt>
                <c:pt idx="529">
                  <c:v>-1.1374065287187836</c:v>
                </c:pt>
                <c:pt idx="530">
                  <c:v>-1.0040774283987117</c:v>
                </c:pt>
                <c:pt idx="531">
                  <c:v>-0.85323411406241911</c:v>
                </c:pt>
                <c:pt idx="532">
                  <c:v>-0.73256889340277753</c:v>
                </c:pt>
                <c:pt idx="533">
                  <c:v>-0.65285099718845285</c:v>
                </c:pt>
                <c:pt idx="534">
                  <c:v>-0.56254196388210598</c:v>
                </c:pt>
                <c:pt idx="535">
                  <c:v>-0.44471871655953849</c:v>
                </c:pt>
                <c:pt idx="536">
                  <c:v>-0.32938125522130907</c:v>
                </c:pt>
                <c:pt idx="537">
                  <c:v>-0.29576034909707427</c:v>
                </c:pt>
                <c:pt idx="538">
                  <c:v>-0.3653944597269681</c:v>
                </c:pt>
                <c:pt idx="539">
                  <c:v>-0.49751435634120228</c:v>
                </c:pt>
                <c:pt idx="540">
                  <c:v>-0.55673542355460248</c:v>
                </c:pt>
                <c:pt idx="541">
                  <c:v>-0.53305766136772859</c:v>
                </c:pt>
                <c:pt idx="542">
                  <c:v>-0.37801953131791888</c:v>
                </c:pt>
                <c:pt idx="543">
                  <c:v>-0.25162103340629582</c:v>
                </c:pt>
                <c:pt idx="544">
                  <c:v>-0.16616985994055364</c:v>
                </c:pt>
                <c:pt idx="545">
                  <c:v>-9.7819857074533986E-2</c:v>
                </c:pt>
                <c:pt idx="546">
                  <c:v>-1.0417178653833266E-2</c:v>
                </c:pt>
                <c:pt idx="547">
                  <c:v>0.12757663685945231</c:v>
                </c:pt>
                <c:pt idx="548">
                  <c:v>0.18770005100377865</c:v>
                </c:pt>
                <c:pt idx="549">
                  <c:v>0.10918383301103719</c:v>
                </c:pt>
                <c:pt idx="550">
                  <c:v>-0.11566432481275185</c:v>
                </c:pt>
                <c:pt idx="551">
                  <c:v>-0.33145980708186384</c:v>
                </c:pt>
                <c:pt idx="552">
                  <c:v>-0.50435645995014078</c:v>
                </c:pt>
                <c:pt idx="553">
                  <c:v>-0.56820043726429936</c:v>
                </c:pt>
                <c:pt idx="554">
                  <c:v>-0.49991481594740717</c:v>
                </c:pt>
                <c:pt idx="555">
                  <c:v>-0.44411498061430166</c:v>
                </c:pt>
                <c:pt idx="556">
                  <c:v>-0.41772400818861288</c:v>
                </c:pt>
                <c:pt idx="557">
                  <c:v>-0.37151112943956832</c:v>
                </c:pt>
                <c:pt idx="558">
                  <c:v>-0.312399421289692</c:v>
                </c:pt>
                <c:pt idx="559">
                  <c:v>-0.21423503758569057</c:v>
                </c:pt>
                <c:pt idx="560">
                  <c:v>-0.21701797832701267</c:v>
                </c:pt>
                <c:pt idx="561">
                  <c:v>-0.25920978197575112</c:v>
                </c:pt>
                <c:pt idx="562">
                  <c:v>-0.34311814083959619</c:v>
                </c:pt>
                <c:pt idx="563">
                  <c:v>-0.41028151645645478</c:v>
                </c:pt>
                <c:pt idx="564">
                  <c:v>-0.52223837036478493</c:v>
                </c:pt>
                <c:pt idx="565">
                  <c:v>-0.47591177948878394</c:v>
                </c:pt>
                <c:pt idx="566">
                  <c:v>-0.34207097459656011</c:v>
                </c:pt>
                <c:pt idx="567">
                  <c:v>-0.20379287876448432</c:v>
                </c:pt>
                <c:pt idx="568">
                  <c:v>-7.1846722763461032E-2</c:v>
                </c:pt>
                <c:pt idx="569">
                  <c:v>4.9152108792244374E-2</c:v>
                </c:pt>
                <c:pt idx="570">
                  <c:v>0.10920361590206959</c:v>
                </c:pt>
                <c:pt idx="571">
                  <c:v>0.2383077985660188</c:v>
                </c:pt>
                <c:pt idx="572">
                  <c:v>0.28261850293848911</c:v>
                </c:pt>
                <c:pt idx="573">
                  <c:v>0.23905880594256901</c:v>
                </c:pt>
                <c:pt idx="574">
                  <c:v>9.1474861423845449E-2</c:v>
                </c:pt>
                <c:pt idx="575">
                  <c:v>-0.10090256138690935</c:v>
                </c:pt>
                <c:pt idx="576">
                  <c:v>-0.25961192402759864</c:v>
                </c:pt>
                <c:pt idx="577">
                  <c:v>-0.24003784188339786</c:v>
                </c:pt>
                <c:pt idx="578">
                  <c:v>-0.1652572380306721</c:v>
                </c:pt>
                <c:pt idx="579">
                  <c:v>-6.6039343239210138E-2</c:v>
                </c:pt>
                <c:pt idx="580">
                  <c:v>-2.0076465201318918E-2</c:v>
                </c:pt>
                <c:pt idx="581">
                  <c:v>5.7083191604848389E-3</c:v>
                </c:pt>
                <c:pt idx="582">
                  <c:v>2.1315009845641095E-2</c:v>
                </c:pt>
                <c:pt idx="583">
                  <c:v>0.1475128376239398</c:v>
                </c:pt>
                <c:pt idx="584">
                  <c:v>0.12891718711076605</c:v>
                </c:pt>
                <c:pt idx="585">
                  <c:v>4.2451135228641482E-2</c:v>
                </c:pt>
                <c:pt idx="586">
                  <c:v>-9.1885318022443346E-2</c:v>
                </c:pt>
                <c:pt idx="587">
                  <c:v>-0.29716909571884398</c:v>
                </c:pt>
                <c:pt idx="588">
                  <c:v>-0.42416942863035972</c:v>
                </c:pt>
                <c:pt idx="589">
                  <c:v>-0.41904016291082896</c:v>
                </c:pt>
                <c:pt idx="590">
                  <c:v>-0.33331976009703534</c:v>
                </c:pt>
                <c:pt idx="591">
                  <c:v>-0.2108543740373709</c:v>
                </c:pt>
                <c:pt idx="592">
                  <c:v>-9.6259389346663768E-2</c:v>
                </c:pt>
                <c:pt idx="593">
                  <c:v>-4.1073267562252949E-2</c:v>
                </c:pt>
                <c:pt idx="594">
                  <c:v>-4.7603700993512084E-2</c:v>
                </c:pt>
                <c:pt idx="595">
                  <c:v>-1.5850689639880608E-2</c:v>
                </c:pt>
                <c:pt idx="596">
                  <c:v>-2.9660387346391068E-2</c:v>
                </c:pt>
                <c:pt idx="597">
                  <c:v>-0.10826356334605582</c:v>
                </c:pt>
                <c:pt idx="598">
                  <c:v>-0.25935252532950087</c:v>
                </c:pt>
                <c:pt idx="599">
                  <c:v>-0.46215804252693715</c:v>
                </c:pt>
                <c:pt idx="600">
                  <c:v>-0.54206473032465619</c:v>
                </c:pt>
                <c:pt idx="601">
                  <c:v>-0.55753412718363593</c:v>
                </c:pt>
                <c:pt idx="602">
                  <c:v>-0.49318161771758728</c:v>
                </c:pt>
                <c:pt idx="603">
                  <c:v>-0.42593027885350065</c:v>
                </c:pt>
                <c:pt idx="604">
                  <c:v>-0.36808780289459264</c:v>
                </c:pt>
                <c:pt idx="605">
                  <c:v>-0.38965418984253997</c:v>
                </c:pt>
                <c:pt idx="606">
                  <c:v>-0.33139867046937665</c:v>
                </c:pt>
                <c:pt idx="607">
                  <c:v>-0.23332124477061947</c:v>
                </c:pt>
                <c:pt idx="608">
                  <c:v>-0.18080652813256831</c:v>
                </c:pt>
                <c:pt idx="609">
                  <c:v>-0.28154682824976784</c:v>
                </c:pt>
                <c:pt idx="610">
                  <c:v>-0.43400368357983921</c:v>
                </c:pt>
                <c:pt idx="611">
                  <c:v>-0.62663863258655705</c:v>
                </c:pt>
                <c:pt idx="612">
                  <c:v>-0.75022090604027025</c:v>
                </c:pt>
                <c:pt idx="613">
                  <c:v>-0.82782742701454903</c:v>
                </c:pt>
                <c:pt idx="614">
                  <c:v>-0.76868896474184112</c:v>
                </c:pt>
                <c:pt idx="615">
                  <c:v>-0.69434398076396064</c:v>
                </c:pt>
                <c:pt idx="616">
                  <c:v>-0.627100167383009</c:v>
                </c:pt>
                <c:pt idx="617">
                  <c:v>-0.55080367844905487</c:v>
                </c:pt>
                <c:pt idx="618">
                  <c:v>-0.44160836011426541</c:v>
                </c:pt>
                <c:pt idx="619">
                  <c:v>-0.33643728930115913</c:v>
                </c:pt>
                <c:pt idx="620">
                  <c:v>-0.24605969678064482</c:v>
                </c:pt>
                <c:pt idx="621">
                  <c:v>-0.26662942870544926</c:v>
                </c:pt>
                <c:pt idx="622">
                  <c:v>-0.38660802353655299</c:v>
                </c:pt>
                <c:pt idx="623">
                  <c:v>-0.53753394281464861</c:v>
                </c:pt>
                <c:pt idx="624">
                  <c:v>-0.65633026346170287</c:v>
                </c:pt>
                <c:pt idx="625">
                  <c:v>-0.63992006239967103</c:v>
                </c:pt>
                <c:pt idx="626">
                  <c:v>-0.48984180116869208</c:v>
                </c:pt>
                <c:pt idx="627">
                  <c:v>-0.3760954797682049</c:v>
                </c:pt>
                <c:pt idx="628">
                  <c:v>-0.25175802127346114</c:v>
                </c:pt>
                <c:pt idx="629">
                  <c:v>-0.18529096414878793</c:v>
                </c:pt>
                <c:pt idx="630">
                  <c:v>-0.17746353916118096</c:v>
                </c:pt>
                <c:pt idx="631">
                  <c:v>-0.19442959246617</c:v>
                </c:pt>
                <c:pt idx="632">
                  <c:v>-0.2384968163703215</c:v>
                </c:pt>
                <c:pt idx="633">
                  <c:v>-0.3588959801049677</c:v>
                </c:pt>
                <c:pt idx="634">
                  <c:v>-0.50870400674703065</c:v>
                </c:pt>
                <c:pt idx="635">
                  <c:v>-0.69176705014210538</c:v>
                </c:pt>
                <c:pt idx="636">
                  <c:v>-0.81346972567481024</c:v>
                </c:pt>
                <c:pt idx="637">
                  <c:v>-0.82611972565339242</c:v>
                </c:pt>
                <c:pt idx="638">
                  <c:v>-0.77048628084652537</c:v>
                </c:pt>
                <c:pt idx="639">
                  <c:v>-0.70349246817784206</c:v>
                </c:pt>
                <c:pt idx="640">
                  <c:v>-0.62590751841601722</c:v>
                </c:pt>
                <c:pt idx="641">
                  <c:v>-0.61003912386929815</c:v>
                </c:pt>
                <c:pt idx="642">
                  <c:v>-0.59357959223000134</c:v>
                </c:pt>
                <c:pt idx="643">
                  <c:v>-0.49729815426735074</c:v>
                </c:pt>
                <c:pt idx="644">
                  <c:v>-0.40811788690386336</c:v>
                </c:pt>
                <c:pt idx="645">
                  <c:v>-0.47065417475492777</c:v>
                </c:pt>
                <c:pt idx="646">
                  <c:v>-0.60259932551396722</c:v>
                </c:pt>
                <c:pt idx="647">
                  <c:v>-0.79164564687217243</c:v>
                </c:pt>
                <c:pt idx="648">
                  <c:v>-0.89625467729107933</c:v>
                </c:pt>
                <c:pt idx="649">
                  <c:v>-0.92488795523278733</c:v>
                </c:pt>
                <c:pt idx="650">
                  <c:v>-0.79908394223519963</c:v>
                </c:pt>
                <c:pt idx="651">
                  <c:v>-0.66730417676097453</c:v>
                </c:pt>
                <c:pt idx="652">
                  <c:v>-0.56416404342437632</c:v>
                </c:pt>
                <c:pt idx="653">
                  <c:v>-0.46197123453365607</c:v>
                </c:pt>
                <c:pt idx="654">
                  <c:v>-0.36841805778056352</c:v>
                </c:pt>
                <c:pt idx="655">
                  <c:v>-0.24119682085796074</c:v>
                </c:pt>
                <c:pt idx="656">
                  <c:v>-0.145692139149914</c:v>
                </c:pt>
                <c:pt idx="657">
                  <c:v>-0.18421170496410555</c:v>
                </c:pt>
                <c:pt idx="658">
                  <c:v>-0.24214013368571422</c:v>
                </c:pt>
                <c:pt idx="659">
                  <c:v>-0.35947742531418325</c:v>
                </c:pt>
                <c:pt idx="660">
                  <c:v>-0.46006973369622106</c:v>
                </c:pt>
                <c:pt idx="661">
                  <c:v>-0.44314782806316089</c:v>
                </c:pt>
                <c:pt idx="662">
                  <c:v>-0.30948093918310893</c:v>
                </c:pt>
                <c:pt idx="663">
                  <c:v>-0.19522291320991877</c:v>
                </c:pt>
                <c:pt idx="664">
                  <c:v>-0.10806605783588671</c:v>
                </c:pt>
                <c:pt idx="665">
                  <c:v>-0.10185652690829819</c:v>
                </c:pt>
                <c:pt idx="666">
                  <c:v>-5.6594320425469608E-2</c:v>
                </c:pt>
                <c:pt idx="667">
                  <c:v>6.3874407765327906E-2</c:v>
                </c:pt>
                <c:pt idx="668">
                  <c:v>0.1395496576646495</c:v>
                </c:pt>
                <c:pt idx="669">
                  <c:v>6.8892967732923499E-2</c:v>
                </c:pt>
                <c:pt idx="670">
                  <c:v>-7.6557200490837057E-2</c:v>
                </c:pt>
                <c:pt idx="671">
                  <c:v>-0.28295469315991811</c:v>
                </c:pt>
                <c:pt idx="672">
                  <c:v>-0.45337643335123912</c:v>
                </c:pt>
                <c:pt idx="673">
                  <c:v>-0.43936088260382505</c:v>
                </c:pt>
                <c:pt idx="674">
                  <c:v>-0.34860034860942224</c:v>
                </c:pt>
                <c:pt idx="675">
                  <c:v>-0.24494098521418331</c:v>
                </c:pt>
                <c:pt idx="676">
                  <c:v>-0.18838279241866582</c:v>
                </c:pt>
                <c:pt idx="677">
                  <c:v>-0.18661807791518797</c:v>
                </c:pt>
                <c:pt idx="678">
                  <c:v>-0.10041607247240755</c:v>
                </c:pt>
                <c:pt idx="679">
                  <c:v>-1.5930622245299182E-2</c:v>
                </c:pt>
                <c:pt idx="680">
                  <c:v>-3.1617272327410387E-3</c:v>
                </c:pt>
                <c:pt idx="681">
                  <c:v>-0.11057092589626685</c:v>
                </c:pt>
                <c:pt idx="682">
                  <c:v>-0.29200437208259716</c:v>
                </c:pt>
                <c:pt idx="683">
                  <c:v>-0.49130821963732474</c:v>
                </c:pt>
                <c:pt idx="684">
                  <c:v>-0.63155939163792796</c:v>
                </c:pt>
                <c:pt idx="685">
                  <c:v>-0.59429634962287115</c:v>
                </c:pt>
                <c:pt idx="686">
                  <c:v>-0.4633652474377466</c:v>
                </c:pt>
                <c:pt idx="687">
                  <c:v>-0.2987660850831162</c:v>
                </c:pt>
                <c:pt idx="688">
                  <c:v>-0.20511424717437002</c:v>
                </c:pt>
                <c:pt idx="689">
                  <c:v>-7.3948195249403603E-2</c:v>
                </c:pt>
                <c:pt idx="690">
                  <c:v>9.165514761486275E-2</c:v>
                </c:pt>
                <c:pt idx="691">
                  <c:v>0.35861885834093787</c:v>
                </c:pt>
                <c:pt idx="692">
                  <c:v>0.51232755231400851</c:v>
                </c:pt>
                <c:pt idx="693">
                  <c:v>0.54508892184119651</c:v>
                </c:pt>
                <c:pt idx="694">
                  <c:v>0.48074912076866055</c:v>
                </c:pt>
                <c:pt idx="695">
                  <c:v>0.36623122602003377</c:v>
                </c:pt>
                <c:pt idx="696">
                  <c:v>0.34076600682553032</c:v>
                </c:pt>
                <c:pt idx="697">
                  <c:v>0.45666115549283859</c:v>
                </c:pt>
                <c:pt idx="698">
                  <c:v>0.67237821048405955</c:v>
                </c:pt>
                <c:pt idx="699">
                  <c:v>0.81330178718380575</c:v>
                </c:pt>
                <c:pt idx="700">
                  <c:v>0.95635496251459862</c:v>
                </c:pt>
                <c:pt idx="701">
                  <c:v>1.0669223518616098</c:v>
                </c:pt>
                <c:pt idx="702">
                  <c:v>1.1157731859935149</c:v>
                </c:pt>
                <c:pt idx="703">
                  <c:v>1.2467536187564643</c:v>
                </c:pt>
                <c:pt idx="704">
                  <c:v>1.2290944193812265</c:v>
                </c:pt>
                <c:pt idx="705">
                  <c:v>1.1281802032529744</c:v>
                </c:pt>
                <c:pt idx="706">
                  <c:v>0.96016481652500174</c:v>
                </c:pt>
                <c:pt idx="707">
                  <c:v>0.82504825919786007</c:v>
                </c:pt>
                <c:pt idx="708">
                  <c:v>0.71898437742540344</c:v>
                </c:pt>
                <c:pt idx="709">
                  <c:v>0.72658855582189008</c:v>
                </c:pt>
                <c:pt idx="710">
                  <c:v>0.80709156361921519</c:v>
                </c:pt>
                <c:pt idx="711">
                  <c:v>0.86664724697121842</c:v>
                </c:pt>
                <c:pt idx="712">
                  <c:v>0.94525560587734303</c:v>
                </c:pt>
                <c:pt idx="713">
                  <c:v>0.91907048649199374</c:v>
                </c:pt>
                <c:pt idx="714">
                  <c:v>0.95424573496790377</c:v>
                </c:pt>
                <c:pt idx="715">
                  <c:v>0.99462750515233611</c:v>
                </c:pt>
                <c:pt idx="716">
                  <c:v>0.97175425858319808</c:v>
                </c:pt>
                <c:pt idx="717">
                  <c:v>0.8640875337231495</c:v>
                </c:pt>
                <c:pt idx="718">
                  <c:v>0.65855040749358273</c:v>
                </c:pt>
                <c:pt idx="719">
                  <c:v>0.45591211066485254</c:v>
                </c:pt>
                <c:pt idx="720">
                  <c:v>0.29232648939080264</c:v>
                </c:pt>
                <c:pt idx="721">
                  <c:v>0.30163969751702796</c:v>
                </c:pt>
                <c:pt idx="722">
                  <c:v>0.44615942735177982</c:v>
                </c:pt>
                <c:pt idx="723">
                  <c:v>0.55665490966373021</c:v>
                </c:pt>
                <c:pt idx="724">
                  <c:v>0.67235691368364747</c:v>
                </c:pt>
                <c:pt idx="725">
                  <c:v>0.77018851633461227</c:v>
                </c:pt>
                <c:pt idx="726">
                  <c:v>0.8570727945402592</c:v>
                </c:pt>
                <c:pt idx="727">
                  <c:v>0.9637789790698128</c:v>
                </c:pt>
                <c:pt idx="728">
                  <c:v>1.1095378391529318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16-4CCD-BC7A-34915C36C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4793007"/>
        <c:axId val="1676078319"/>
      </c:lineChart>
      <c:dateAx>
        <c:axId val="1564793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78319"/>
        <c:crosses val="autoZero"/>
        <c:auto val="1"/>
        <c:lblOffset val="100"/>
        <c:baseTimeUnit val="months"/>
        <c:majorUnit val="60"/>
        <c:majorTimeUnit val="months"/>
      </c:dateAx>
      <c:valAx>
        <c:axId val="16760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79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Emissions: Trend and Low Frequency Component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'Co2'!$H$1</c:f>
              <c:strCache>
                <c:ptCount val="1"/>
                <c:pt idx="0">
                  <c:v>Quadratic 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'Co2'!$H$2:$H$736</c:f>
              <c:numCache>
                <c:formatCode>General</c:formatCode>
                <c:ptCount val="735"/>
                <c:pt idx="0">
                  <c:v>314.52254673881544</c:v>
                </c:pt>
                <c:pt idx="1">
                  <c:v>314.58731377599179</c:v>
                </c:pt>
                <c:pt idx="2">
                  <c:v>314.65225890683359</c:v>
                </c:pt>
                <c:pt idx="3">
                  <c:v>314.71738213135541</c:v>
                </c:pt>
                <c:pt idx="4">
                  <c:v>314.78268344954995</c:v>
                </c:pt>
                <c:pt idx="5">
                  <c:v>314.8481628614245</c:v>
                </c:pt>
                <c:pt idx="6">
                  <c:v>314.91382036697178</c:v>
                </c:pt>
                <c:pt idx="7">
                  <c:v>314.97965596619906</c:v>
                </c:pt>
                <c:pt idx="8">
                  <c:v>315.04566965910635</c:v>
                </c:pt>
                <c:pt idx="9">
                  <c:v>315.1118614456791</c:v>
                </c:pt>
                <c:pt idx="10">
                  <c:v>315.17823132593912</c:v>
                </c:pt>
                <c:pt idx="11">
                  <c:v>315.24477929987188</c:v>
                </c:pt>
                <c:pt idx="12">
                  <c:v>315.31150536747737</c:v>
                </c:pt>
                <c:pt idx="13">
                  <c:v>315.37840952876286</c:v>
                </c:pt>
                <c:pt idx="14">
                  <c:v>315.44549178370653</c:v>
                </c:pt>
                <c:pt idx="15">
                  <c:v>315.51275213235931</c:v>
                </c:pt>
                <c:pt idx="16">
                  <c:v>315.58019057467027</c:v>
                </c:pt>
                <c:pt idx="17">
                  <c:v>315.64780711065396</c:v>
                </c:pt>
                <c:pt idx="18">
                  <c:v>315.71560174032493</c:v>
                </c:pt>
                <c:pt idx="19">
                  <c:v>315.7835744636759</c:v>
                </c:pt>
                <c:pt idx="20">
                  <c:v>315.85172528067778</c:v>
                </c:pt>
                <c:pt idx="21">
                  <c:v>315.92005419138877</c:v>
                </c:pt>
                <c:pt idx="22">
                  <c:v>315.98856119576521</c:v>
                </c:pt>
                <c:pt idx="23">
                  <c:v>316.05724629379984</c:v>
                </c:pt>
                <c:pt idx="24">
                  <c:v>316.12610948553629</c:v>
                </c:pt>
                <c:pt idx="25">
                  <c:v>316.1951507709382</c:v>
                </c:pt>
                <c:pt idx="26">
                  <c:v>316.26437015000556</c:v>
                </c:pt>
                <c:pt idx="27">
                  <c:v>316.33376762276748</c:v>
                </c:pt>
                <c:pt idx="28">
                  <c:v>316.40334318918758</c:v>
                </c:pt>
                <c:pt idx="29">
                  <c:v>316.47309684929496</c:v>
                </c:pt>
                <c:pt idx="30">
                  <c:v>316.54302860308962</c:v>
                </c:pt>
                <c:pt idx="31">
                  <c:v>316.61313845054246</c:v>
                </c:pt>
                <c:pt idx="32">
                  <c:v>316.68342639167531</c:v>
                </c:pt>
                <c:pt idx="33">
                  <c:v>316.75389242650272</c:v>
                </c:pt>
                <c:pt idx="34">
                  <c:v>316.82453655497375</c:v>
                </c:pt>
                <c:pt idx="35">
                  <c:v>316.89535877714661</c:v>
                </c:pt>
                <c:pt idx="36">
                  <c:v>316.96635909299221</c:v>
                </c:pt>
                <c:pt idx="37">
                  <c:v>317.03753750250326</c:v>
                </c:pt>
                <c:pt idx="38">
                  <c:v>317.10889400570159</c:v>
                </c:pt>
                <c:pt idx="39">
                  <c:v>317.1804286025872</c:v>
                </c:pt>
                <c:pt idx="40">
                  <c:v>317.25214129311644</c:v>
                </c:pt>
                <c:pt idx="41">
                  <c:v>317.32403207734023</c:v>
                </c:pt>
                <c:pt idx="42">
                  <c:v>317.39610095525131</c:v>
                </c:pt>
                <c:pt idx="43">
                  <c:v>317.46834792682057</c:v>
                </c:pt>
                <c:pt idx="44">
                  <c:v>317.54077299206983</c:v>
                </c:pt>
                <c:pt idx="45">
                  <c:v>317.6133761509991</c:v>
                </c:pt>
                <c:pt idx="46">
                  <c:v>317.68615740360838</c:v>
                </c:pt>
                <c:pt idx="47">
                  <c:v>317.75911674989038</c:v>
                </c:pt>
                <c:pt idx="48">
                  <c:v>317.83225418985239</c:v>
                </c:pt>
                <c:pt idx="49">
                  <c:v>317.90556972348713</c:v>
                </c:pt>
                <c:pt idx="50">
                  <c:v>317.9790633507946</c:v>
                </c:pt>
                <c:pt idx="51">
                  <c:v>318.05273507178208</c:v>
                </c:pt>
                <c:pt idx="52">
                  <c:v>318.12658488644956</c:v>
                </c:pt>
                <c:pt idx="53">
                  <c:v>318.20061279478978</c:v>
                </c:pt>
                <c:pt idx="54">
                  <c:v>318.27481879681</c:v>
                </c:pt>
                <c:pt idx="55">
                  <c:v>318.34920289250294</c:v>
                </c:pt>
                <c:pt idx="56">
                  <c:v>318.4237650818759</c:v>
                </c:pt>
                <c:pt idx="57">
                  <c:v>318.49850536492158</c:v>
                </c:pt>
                <c:pt idx="58">
                  <c:v>318.57342374164728</c:v>
                </c:pt>
                <c:pt idx="59">
                  <c:v>318.6485202120457</c:v>
                </c:pt>
                <c:pt idx="60">
                  <c:v>318.72379477611685</c:v>
                </c:pt>
                <c:pt idx="61">
                  <c:v>318.799247433868</c:v>
                </c:pt>
                <c:pt idx="62">
                  <c:v>318.87487818529917</c:v>
                </c:pt>
                <c:pt idx="63">
                  <c:v>318.95068703040306</c:v>
                </c:pt>
                <c:pt idx="64">
                  <c:v>319.02667396918696</c:v>
                </c:pt>
                <c:pt idx="65">
                  <c:v>319.10283900164359</c:v>
                </c:pt>
                <c:pt idx="66">
                  <c:v>319.17918212778022</c:v>
                </c:pt>
                <c:pt idx="67">
                  <c:v>319.25570334758959</c:v>
                </c:pt>
                <c:pt idx="68">
                  <c:v>319.33240266107896</c:v>
                </c:pt>
                <c:pt idx="69">
                  <c:v>319.40928006823378</c:v>
                </c:pt>
                <c:pt idx="70">
                  <c:v>319.48633556907589</c:v>
                </c:pt>
                <c:pt idx="71">
                  <c:v>319.563569163598</c:v>
                </c:pt>
                <c:pt idx="72">
                  <c:v>319.64098085179285</c:v>
                </c:pt>
                <c:pt idx="73">
                  <c:v>319.71857063366042</c:v>
                </c:pt>
                <c:pt idx="74">
                  <c:v>319.79633850920072</c:v>
                </c:pt>
                <c:pt idx="75">
                  <c:v>319.87428447842103</c:v>
                </c:pt>
                <c:pt idx="76">
                  <c:v>319.95240854132862</c:v>
                </c:pt>
                <c:pt idx="77">
                  <c:v>320.03071069790167</c:v>
                </c:pt>
                <c:pt idx="78">
                  <c:v>320.10919094814744</c:v>
                </c:pt>
                <c:pt idx="79">
                  <c:v>320.18784929207322</c:v>
                </c:pt>
                <c:pt idx="80">
                  <c:v>320.26668572967901</c:v>
                </c:pt>
                <c:pt idx="81">
                  <c:v>320.3457002609648</c:v>
                </c:pt>
                <c:pt idx="82">
                  <c:v>320.42489288591605</c:v>
                </c:pt>
                <c:pt idx="83">
                  <c:v>320.50426360455458</c:v>
                </c:pt>
                <c:pt idx="84">
                  <c:v>320.58381241685856</c:v>
                </c:pt>
                <c:pt idx="85">
                  <c:v>320.66353932284983</c:v>
                </c:pt>
                <c:pt idx="86">
                  <c:v>320.74344432251382</c:v>
                </c:pt>
                <c:pt idx="87">
                  <c:v>320.82352741584327</c:v>
                </c:pt>
                <c:pt idx="88">
                  <c:v>320.90378860286</c:v>
                </c:pt>
                <c:pt idx="89">
                  <c:v>320.98422788355674</c:v>
                </c:pt>
                <c:pt idx="90">
                  <c:v>321.06484525792621</c:v>
                </c:pt>
                <c:pt idx="91">
                  <c:v>321.14564072596841</c:v>
                </c:pt>
                <c:pt idx="92">
                  <c:v>321.22661428769061</c:v>
                </c:pt>
                <c:pt idx="93">
                  <c:v>321.30776594308554</c:v>
                </c:pt>
                <c:pt idx="94">
                  <c:v>321.38909569216048</c:v>
                </c:pt>
                <c:pt idx="95">
                  <c:v>321.47060353490815</c:v>
                </c:pt>
                <c:pt idx="96">
                  <c:v>321.55228947133583</c:v>
                </c:pt>
                <c:pt idx="97">
                  <c:v>321.63415350143623</c:v>
                </c:pt>
                <c:pt idx="98">
                  <c:v>321.71619562522392</c:v>
                </c:pt>
                <c:pt idx="99">
                  <c:v>321.79841584267706</c:v>
                </c:pt>
                <c:pt idx="100">
                  <c:v>321.88081415381021</c:v>
                </c:pt>
                <c:pt idx="101">
                  <c:v>321.96339055861608</c:v>
                </c:pt>
                <c:pt idx="102">
                  <c:v>322.04614505710197</c:v>
                </c:pt>
                <c:pt idx="103">
                  <c:v>322.12907764926786</c:v>
                </c:pt>
                <c:pt idx="104">
                  <c:v>322.2121883350992</c:v>
                </c:pt>
                <c:pt idx="105">
                  <c:v>322.29547711461055</c:v>
                </c:pt>
                <c:pt idx="106">
                  <c:v>322.3789439878019</c:v>
                </c:pt>
                <c:pt idx="107">
                  <c:v>322.46258895467327</c:v>
                </c:pt>
                <c:pt idx="108">
                  <c:v>322.54641201521736</c:v>
                </c:pt>
                <c:pt idx="109">
                  <c:v>322.63041316943418</c:v>
                </c:pt>
                <c:pt idx="110">
                  <c:v>322.714592417331</c:v>
                </c:pt>
                <c:pt idx="111">
                  <c:v>322.79894975890784</c:v>
                </c:pt>
                <c:pt idx="112">
                  <c:v>322.8834851941574</c:v>
                </c:pt>
                <c:pt idx="113">
                  <c:v>322.96819872307969</c:v>
                </c:pt>
                <c:pt idx="114">
                  <c:v>323.05309034568199</c:v>
                </c:pt>
                <c:pt idx="115">
                  <c:v>323.13816006195702</c:v>
                </c:pt>
                <c:pt idx="116">
                  <c:v>323.22340787191206</c:v>
                </c:pt>
                <c:pt idx="117">
                  <c:v>323.3088337755471</c:v>
                </c:pt>
                <c:pt idx="118">
                  <c:v>323.39443777285487</c:v>
                </c:pt>
                <c:pt idx="119">
                  <c:v>323.48021986383537</c:v>
                </c:pt>
                <c:pt idx="120">
                  <c:v>323.56618004849588</c:v>
                </c:pt>
                <c:pt idx="121">
                  <c:v>323.65231832683639</c:v>
                </c:pt>
                <c:pt idx="122">
                  <c:v>323.73863469884964</c:v>
                </c:pt>
                <c:pt idx="123">
                  <c:v>323.82512916453561</c:v>
                </c:pt>
                <c:pt idx="124">
                  <c:v>323.91180172390159</c:v>
                </c:pt>
                <c:pt idx="125">
                  <c:v>323.99865237694758</c:v>
                </c:pt>
                <c:pt idx="126">
                  <c:v>324.08568112366629</c:v>
                </c:pt>
                <c:pt idx="127">
                  <c:v>324.17288796405774</c:v>
                </c:pt>
                <c:pt idx="128">
                  <c:v>324.26027289812919</c:v>
                </c:pt>
                <c:pt idx="129">
                  <c:v>324.34783592588064</c:v>
                </c:pt>
                <c:pt idx="130">
                  <c:v>324.43557704730483</c:v>
                </c:pt>
                <c:pt idx="131">
                  <c:v>324.52349626240175</c:v>
                </c:pt>
                <c:pt idx="132">
                  <c:v>324.61159357117867</c:v>
                </c:pt>
                <c:pt idx="133">
                  <c:v>324.6998689736356</c:v>
                </c:pt>
                <c:pt idx="134">
                  <c:v>324.78832246976526</c:v>
                </c:pt>
                <c:pt idx="135">
                  <c:v>324.87695405957493</c:v>
                </c:pt>
                <c:pt idx="136">
                  <c:v>324.96576374305732</c:v>
                </c:pt>
                <c:pt idx="137">
                  <c:v>325.05475152021245</c:v>
                </c:pt>
                <c:pt idx="138">
                  <c:v>325.14391739104758</c:v>
                </c:pt>
                <c:pt idx="139">
                  <c:v>325.23326135556272</c:v>
                </c:pt>
                <c:pt idx="140">
                  <c:v>325.32278341375059</c:v>
                </c:pt>
                <c:pt idx="141">
                  <c:v>325.41248356561118</c:v>
                </c:pt>
                <c:pt idx="142">
                  <c:v>325.50236181115906</c:v>
                </c:pt>
                <c:pt idx="143">
                  <c:v>325.5924181503724</c:v>
                </c:pt>
                <c:pt idx="144">
                  <c:v>325.68265258327301</c:v>
                </c:pt>
                <c:pt idx="145">
                  <c:v>325.77306510983908</c:v>
                </c:pt>
                <c:pt idx="146">
                  <c:v>325.86365573008516</c:v>
                </c:pt>
                <c:pt idx="147">
                  <c:v>325.95442444401124</c:v>
                </c:pt>
                <c:pt idx="148">
                  <c:v>326.04537125161005</c:v>
                </c:pt>
                <c:pt idx="149">
                  <c:v>326.13649615288887</c:v>
                </c:pt>
                <c:pt idx="150">
                  <c:v>326.22779914783314</c:v>
                </c:pt>
                <c:pt idx="151">
                  <c:v>326.31928023646469</c:v>
                </c:pt>
                <c:pt idx="152">
                  <c:v>326.41093941877625</c:v>
                </c:pt>
                <c:pt idx="153">
                  <c:v>326.50277669475327</c:v>
                </c:pt>
                <c:pt idx="154">
                  <c:v>326.59479206441029</c:v>
                </c:pt>
                <c:pt idx="155">
                  <c:v>326.68698552774731</c:v>
                </c:pt>
                <c:pt idx="156">
                  <c:v>326.77935708475707</c:v>
                </c:pt>
                <c:pt idx="157">
                  <c:v>326.87190673544683</c:v>
                </c:pt>
                <c:pt idx="158">
                  <c:v>326.96463447980932</c:v>
                </c:pt>
                <c:pt idx="159">
                  <c:v>327.05754031784454</c:v>
                </c:pt>
                <c:pt idx="160">
                  <c:v>327.15062424956704</c:v>
                </c:pt>
                <c:pt idx="161">
                  <c:v>327.24388627496228</c:v>
                </c:pt>
                <c:pt idx="162">
                  <c:v>327.33732639403024</c:v>
                </c:pt>
                <c:pt idx="163">
                  <c:v>327.43094460677821</c:v>
                </c:pt>
                <c:pt idx="164">
                  <c:v>327.52474091319891</c:v>
                </c:pt>
                <c:pt idx="165">
                  <c:v>327.61871531329962</c:v>
                </c:pt>
                <c:pt idx="166">
                  <c:v>327.71286780707305</c:v>
                </c:pt>
                <c:pt idx="167">
                  <c:v>327.80719839452649</c:v>
                </c:pt>
                <c:pt idx="168">
                  <c:v>327.90170707564539</c:v>
                </c:pt>
                <c:pt idx="169">
                  <c:v>327.99639385045157</c:v>
                </c:pt>
                <c:pt idx="170">
                  <c:v>328.09125871893775</c:v>
                </c:pt>
                <c:pt idx="171">
                  <c:v>328.18630168109667</c:v>
                </c:pt>
                <c:pt idx="172">
                  <c:v>328.28152273692831</c:v>
                </c:pt>
                <c:pt idx="173">
                  <c:v>328.37692188643996</c:v>
                </c:pt>
                <c:pt idx="174">
                  <c:v>328.47249912962434</c:v>
                </c:pt>
                <c:pt idx="175">
                  <c:v>328.56825446648872</c:v>
                </c:pt>
                <c:pt idx="176">
                  <c:v>328.66418789702584</c:v>
                </c:pt>
                <c:pt idx="177">
                  <c:v>328.76029942123569</c:v>
                </c:pt>
                <c:pt idx="178">
                  <c:v>328.85658903913281</c:v>
                </c:pt>
                <c:pt idx="179">
                  <c:v>328.95305675070267</c:v>
                </c:pt>
                <c:pt idx="180">
                  <c:v>329.04970255594526</c:v>
                </c:pt>
                <c:pt idx="181">
                  <c:v>329.14652645486785</c:v>
                </c:pt>
                <c:pt idx="182">
                  <c:v>329.24352844746318</c:v>
                </c:pt>
                <c:pt idx="183">
                  <c:v>329.34070853373851</c:v>
                </c:pt>
                <c:pt idx="184">
                  <c:v>329.43806671369384</c:v>
                </c:pt>
                <c:pt idx="185">
                  <c:v>329.53560298731463</c:v>
                </c:pt>
                <c:pt idx="186">
                  <c:v>329.63331735461543</c:v>
                </c:pt>
                <c:pt idx="187">
                  <c:v>329.73120981559623</c:v>
                </c:pt>
                <c:pt idx="188">
                  <c:v>329.82928037025704</c:v>
                </c:pt>
                <c:pt idx="189">
                  <c:v>329.92752901859058</c:v>
                </c:pt>
                <c:pt idx="190">
                  <c:v>330.02595576059684</c:v>
                </c:pt>
                <c:pt idx="191">
                  <c:v>330.12456059628312</c:v>
                </c:pt>
                <c:pt idx="192">
                  <c:v>330.22334352564212</c:v>
                </c:pt>
                <c:pt idx="193">
                  <c:v>330.32230454868841</c:v>
                </c:pt>
                <c:pt idx="194">
                  <c:v>330.42144366540015</c:v>
                </c:pt>
                <c:pt idx="195">
                  <c:v>330.52076087578462</c:v>
                </c:pt>
                <c:pt idx="196">
                  <c:v>330.62025617985637</c:v>
                </c:pt>
                <c:pt idx="197">
                  <c:v>330.71992957760085</c:v>
                </c:pt>
                <c:pt idx="198">
                  <c:v>330.81978106901806</c:v>
                </c:pt>
                <c:pt idx="199">
                  <c:v>330.91981065411528</c:v>
                </c:pt>
                <c:pt idx="200">
                  <c:v>331.0200183328925</c:v>
                </c:pt>
                <c:pt idx="201">
                  <c:v>331.12040410533518</c:v>
                </c:pt>
                <c:pt idx="202">
                  <c:v>331.22096797146514</c:v>
                </c:pt>
                <c:pt idx="203">
                  <c:v>331.32170993126783</c:v>
                </c:pt>
                <c:pt idx="204">
                  <c:v>331.42262998474325</c:v>
                </c:pt>
                <c:pt idx="205">
                  <c:v>331.52372813189868</c:v>
                </c:pt>
                <c:pt idx="206">
                  <c:v>331.62500437273411</c:v>
                </c:pt>
                <c:pt idx="207">
                  <c:v>331.72645870724227</c:v>
                </c:pt>
                <c:pt idx="208">
                  <c:v>331.82809113542316</c:v>
                </c:pt>
                <c:pt idx="209">
                  <c:v>331.92990165726951</c:v>
                </c:pt>
                <c:pt idx="210">
                  <c:v>332.03189027281769</c:v>
                </c:pt>
                <c:pt idx="211">
                  <c:v>332.1340569820386</c:v>
                </c:pt>
                <c:pt idx="212">
                  <c:v>332.23640178491041</c:v>
                </c:pt>
                <c:pt idx="213">
                  <c:v>332.33892468149133</c:v>
                </c:pt>
                <c:pt idx="214">
                  <c:v>332.44162567173043</c:v>
                </c:pt>
                <c:pt idx="215">
                  <c:v>332.54450475564227</c:v>
                </c:pt>
                <c:pt idx="216">
                  <c:v>332.64756193324865</c:v>
                </c:pt>
                <c:pt idx="217">
                  <c:v>332.7507972045205</c:v>
                </c:pt>
                <c:pt idx="218">
                  <c:v>332.85421056945779</c:v>
                </c:pt>
                <c:pt idx="219">
                  <c:v>332.95780202808965</c:v>
                </c:pt>
                <c:pt idx="220">
                  <c:v>333.06157158039423</c:v>
                </c:pt>
                <c:pt idx="221">
                  <c:v>333.16551922635699</c:v>
                </c:pt>
                <c:pt idx="222">
                  <c:v>333.26964496602159</c:v>
                </c:pt>
                <c:pt idx="223">
                  <c:v>333.37394879933709</c:v>
                </c:pt>
                <c:pt idx="224">
                  <c:v>333.47843072634714</c:v>
                </c:pt>
                <c:pt idx="225">
                  <c:v>333.58309074705176</c:v>
                </c:pt>
                <c:pt idx="226">
                  <c:v>333.68792886139272</c:v>
                </c:pt>
                <c:pt idx="227">
                  <c:v>333.79294506942824</c:v>
                </c:pt>
                <c:pt idx="228">
                  <c:v>333.89813937115105</c:v>
                </c:pt>
                <c:pt idx="229">
                  <c:v>334.00351176653203</c:v>
                </c:pt>
                <c:pt idx="230">
                  <c:v>334.10906225559302</c:v>
                </c:pt>
                <c:pt idx="231">
                  <c:v>334.21479083834856</c:v>
                </c:pt>
                <c:pt idx="232">
                  <c:v>334.32069751475501</c:v>
                </c:pt>
                <c:pt idx="233">
                  <c:v>334.42678228484874</c:v>
                </c:pt>
                <c:pt idx="234">
                  <c:v>334.53304514863703</c:v>
                </c:pt>
                <c:pt idx="235">
                  <c:v>334.63948610606894</c:v>
                </c:pt>
                <c:pt idx="236">
                  <c:v>334.74610515718814</c:v>
                </c:pt>
                <c:pt idx="237">
                  <c:v>334.85290230198734</c:v>
                </c:pt>
                <c:pt idx="238">
                  <c:v>334.95987754046655</c:v>
                </c:pt>
                <c:pt idx="239">
                  <c:v>335.06703087261849</c:v>
                </c:pt>
                <c:pt idx="240">
                  <c:v>335.17436229844316</c:v>
                </c:pt>
                <c:pt idx="241">
                  <c:v>335.28187181795511</c:v>
                </c:pt>
                <c:pt idx="242">
                  <c:v>335.38955943113979</c:v>
                </c:pt>
                <c:pt idx="243">
                  <c:v>335.4974251379972</c:v>
                </c:pt>
                <c:pt idx="244">
                  <c:v>335.60546893852734</c:v>
                </c:pt>
                <c:pt idx="245">
                  <c:v>335.71369083274476</c:v>
                </c:pt>
                <c:pt idx="246">
                  <c:v>335.82209082062764</c:v>
                </c:pt>
                <c:pt idx="247">
                  <c:v>335.93066890219779</c:v>
                </c:pt>
                <c:pt idx="248">
                  <c:v>336.03942507743341</c:v>
                </c:pt>
                <c:pt idx="249">
                  <c:v>336.14835934634903</c:v>
                </c:pt>
                <c:pt idx="250">
                  <c:v>336.25747170894465</c:v>
                </c:pt>
                <c:pt idx="251">
                  <c:v>336.366762165213</c:v>
                </c:pt>
                <c:pt idx="252">
                  <c:v>336.47623071516136</c:v>
                </c:pt>
                <c:pt idx="253">
                  <c:v>336.58587735878245</c:v>
                </c:pt>
                <c:pt idx="254">
                  <c:v>336.69570209608355</c:v>
                </c:pt>
                <c:pt idx="255">
                  <c:v>336.80570492705738</c:v>
                </c:pt>
                <c:pt idx="256">
                  <c:v>336.91588585171121</c:v>
                </c:pt>
                <c:pt idx="257">
                  <c:v>337.02624487003777</c:v>
                </c:pt>
                <c:pt idx="258">
                  <c:v>337.13678198203706</c:v>
                </c:pt>
                <c:pt idx="259">
                  <c:v>337.24749718772364</c:v>
                </c:pt>
                <c:pt idx="260">
                  <c:v>337.35839048708294</c:v>
                </c:pt>
                <c:pt idx="261">
                  <c:v>337.46946188011498</c:v>
                </c:pt>
                <c:pt idx="262">
                  <c:v>337.58071136682702</c:v>
                </c:pt>
                <c:pt idx="263">
                  <c:v>337.69213894721179</c:v>
                </c:pt>
                <c:pt idx="264">
                  <c:v>337.80374462127656</c:v>
                </c:pt>
                <c:pt idx="265">
                  <c:v>337.91552838901407</c:v>
                </c:pt>
                <c:pt idx="266">
                  <c:v>338.02749025043158</c:v>
                </c:pt>
                <c:pt idx="267">
                  <c:v>338.13963020552183</c:v>
                </c:pt>
                <c:pt idx="268">
                  <c:v>338.25194825429207</c:v>
                </c:pt>
                <c:pt idx="269">
                  <c:v>338.36444439673505</c:v>
                </c:pt>
                <c:pt idx="270">
                  <c:v>338.47711863285804</c:v>
                </c:pt>
                <c:pt idx="271">
                  <c:v>338.58997096265375</c:v>
                </c:pt>
                <c:pt idx="272">
                  <c:v>338.70300138612947</c:v>
                </c:pt>
                <c:pt idx="273">
                  <c:v>338.81620990327792</c:v>
                </c:pt>
                <c:pt idx="274">
                  <c:v>338.92959651411365</c:v>
                </c:pt>
                <c:pt idx="275">
                  <c:v>339.04316121861484</c:v>
                </c:pt>
                <c:pt idx="276">
                  <c:v>339.15690401678876</c:v>
                </c:pt>
                <c:pt idx="277">
                  <c:v>339.27082490864996</c:v>
                </c:pt>
                <c:pt idx="278">
                  <c:v>339.38492389418388</c:v>
                </c:pt>
                <c:pt idx="279">
                  <c:v>339.49920097339054</c:v>
                </c:pt>
                <c:pt idx="280">
                  <c:v>339.61365614627721</c:v>
                </c:pt>
                <c:pt idx="281">
                  <c:v>339.7282894128366</c:v>
                </c:pt>
                <c:pt idx="282">
                  <c:v>339.843100773076</c:v>
                </c:pt>
                <c:pt idx="283">
                  <c:v>339.95809022699541</c:v>
                </c:pt>
                <c:pt idx="284">
                  <c:v>340.07325777458027</c:v>
                </c:pt>
                <c:pt idx="285">
                  <c:v>340.18860341584514</c:v>
                </c:pt>
                <c:pt idx="286">
                  <c:v>340.30412715079001</c:v>
                </c:pt>
                <c:pt idx="287">
                  <c:v>340.41982897941489</c:v>
                </c:pt>
                <c:pt idx="288">
                  <c:v>340.5357089017125</c:v>
                </c:pt>
                <c:pt idx="289">
                  <c:v>340.65176691768283</c:v>
                </c:pt>
                <c:pt idx="290">
                  <c:v>340.76800302733318</c:v>
                </c:pt>
                <c:pt idx="291">
                  <c:v>340.88441723066353</c:v>
                </c:pt>
                <c:pt idx="292">
                  <c:v>341.00100952766661</c:v>
                </c:pt>
                <c:pt idx="293">
                  <c:v>341.11777991834242</c:v>
                </c:pt>
                <c:pt idx="294">
                  <c:v>341.23472840269824</c:v>
                </c:pt>
                <c:pt idx="295">
                  <c:v>341.35185498072678</c:v>
                </c:pt>
                <c:pt idx="296">
                  <c:v>341.46915965243534</c:v>
                </c:pt>
                <c:pt idx="297">
                  <c:v>341.5866424178239</c:v>
                </c:pt>
                <c:pt idx="298">
                  <c:v>341.70430327688518</c:v>
                </c:pt>
                <c:pt idx="299">
                  <c:v>341.8221422296192</c:v>
                </c:pt>
                <c:pt idx="300">
                  <c:v>341.94015927603323</c:v>
                </c:pt>
                <c:pt idx="301">
                  <c:v>342.05835441612726</c:v>
                </c:pt>
                <c:pt idx="302">
                  <c:v>342.17672764989402</c:v>
                </c:pt>
                <c:pt idx="303">
                  <c:v>342.29527897733351</c:v>
                </c:pt>
                <c:pt idx="304">
                  <c:v>342.41400839845301</c:v>
                </c:pt>
                <c:pt idx="305">
                  <c:v>342.53291591325251</c:v>
                </c:pt>
                <c:pt idx="306">
                  <c:v>342.65200152172474</c:v>
                </c:pt>
                <c:pt idx="307">
                  <c:v>342.7712652238697</c:v>
                </c:pt>
                <c:pt idx="308">
                  <c:v>342.89070701969467</c:v>
                </c:pt>
                <c:pt idx="309">
                  <c:v>343.01032690919965</c:v>
                </c:pt>
                <c:pt idx="310">
                  <c:v>343.13012489237735</c:v>
                </c:pt>
                <c:pt idx="311">
                  <c:v>343.25010096922779</c:v>
                </c:pt>
                <c:pt idx="312">
                  <c:v>343.37025513975823</c:v>
                </c:pt>
                <c:pt idx="313">
                  <c:v>343.49058740396868</c:v>
                </c:pt>
                <c:pt idx="314">
                  <c:v>343.61109776185185</c:v>
                </c:pt>
                <c:pt idx="315">
                  <c:v>343.73178621341503</c:v>
                </c:pt>
                <c:pt idx="316">
                  <c:v>343.85265275865095</c:v>
                </c:pt>
                <c:pt idx="317">
                  <c:v>343.97369739755959</c:v>
                </c:pt>
                <c:pt idx="318">
                  <c:v>344.09492013014824</c:v>
                </c:pt>
                <c:pt idx="319">
                  <c:v>344.21632095641689</c:v>
                </c:pt>
                <c:pt idx="320">
                  <c:v>344.33789987635828</c:v>
                </c:pt>
                <c:pt idx="321">
                  <c:v>344.45965688997239</c:v>
                </c:pt>
                <c:pt idx="322">
                  <c:v>344.58159199726651</c:v>
                </c:pt>
                <c:pt idx="323">
                  <c:v>344.70370519824064</c:v>
                </c:pt>
                <c:pt idx="324">
                  <c:v>344.8259964928875</c:v>
                </c:pt>
                <c:pt idx="325">
                  <c:v>344.94846588121436</c:v>
                </c:pt>
                <c:pt idx="326">
                  <c:v>345.07111336321395</c:v>
                </c:pt>
                <c:pt idx="327">
                  <c:v>345.19393893888628</c:v>
                </c:pt>
                <c:pt idx="328">
                  <c:v>345.31694260824588</c:v>
                </c:pt>
                <c:pt idx="329">
                  <c:v>345.44012437127094</c:v>
                </c:pt>
                <c:pt idx="330">
                  <c:v>345.56348422797601</c:v>
                </c:pt>
                <c:pt idx="331">
                  <c:v>345.68702217836108</c:v>
                </c:pt>
                <c:pt idx="332">
                  <c:v>345.81073822241888</c:v>
                </c:pt>
                <c:pt idx="333">
                  <c:v>345.93463236015668</c:v>
                </c:pt>
                <c:pt idx="334">
                  <c:v>346.05870459156722</c:v>
                </c:pt>
                <c:pt idx="335">
                  <c:v>346.18295491665776</c:v>
                </c:pt>
                <c:pt idx="336">
                  <c:v>346.30738333542104</c:v>
                </c:pt>
                <c:pt idx="337">
                  <c:v>346.43198984786432</c:v>
                </c:pt>
                <c:pt idx="338">
                  <c:v>346.55677445398032</c:v>
                </c:pt>
                <c:pt idx="339">
                  <c:v>346.68173715376906</c:v>
                </c:pt>
                <c:pt idx="340">
                  <c:v>346.80687794723781</c:v>
                </c:pt>
                <c:pt idx="341">
                  <c:v>346.93219683438656</c:v>
                </c:pt>
                <c:pt idx="342">
                  <c:v>347.05769381521532</c:v>
                </c:pt>
                <c:pt idx="343">
                  <c:v>347.18336888970953</c:v>
                </c:pt>
                <c:pt idx="344">
                  <c:v>347.30922205788374</c:v>
                </c:pt>
                <c:pt idx="345">
                  <c:v>347.43525331973797</c:v>
                </c:pt>
                <c:pt idx="346">
                  <c:v>347.5614626752722</c:v>
                </c:pt>
                <c:pt idx="347">
                  <c:v>347.68785012447188</c:v>
                </c:pt>
                <c:pt idx="348">
                  <c:v>347.81441566735157</c:v>
                </c:pt>
                <c:pt idx="349">
                  <c:v>347.94115930391126</c:v>
                </c:pt>
                <c:pt idx="350">
                  <c:v>348.06808103414369</c:v>
                </c:pt>
                <c:pt idx="351">
                  <c:v>348.19518085805612</c:v>
                </c:pt>
                <c:pt idx="352">
                  <c:v>348.32245877564128</c:v>
                </c:pt>
                <c:pt idx="353">
                  <c:v>348.44991478690645</c:v>
                </c:pt>
                <c:pt idx="354">
                  <c:v>348.57754889184434</c:v>
                </c:pt>
                <c:pt idx="355">
                  <c:v>348.70536109046225</c:v>
                </c:pt>
                <c:pt idx="356">
                  <c:v>348.83335138275288</c:v>
                </c:pt>
                <c:pt idx="357">
                  <c:v>348.96151976872352</c:v>
                </c:pt>
                <c:pt idx="358">
                  <c:v>349.08986624836689</c:v>
                </c:pt>
                <c:pt idx="359">
                  <c:v>349.21839082169026</c:v>
                </c:pt>
                <c:pt idx="360">
                  <c:v>349.34709348869364</c:v>
                </c:pt>
                <c:pt idx="361">
                  <c:v>349.47597424936248</c:v>
                </c:pt>
                <c:pt idx="362">
                  <c:v>349.6050331037186</c:v>
                </c:pt>
                <c:pt idx="363">
                  <c:v>349.73427005174017</c:v>
                </c:pt>
                <c:pt idx="364">
                  <c:v>349.86368509344902</c:v>
                </c:pt>
                <c:pt idx="365">
                  <c:v>349.9932782288306</c:v>
                </c:pt>
                <c:pt idx="366">
                  <c:v>350.12304945788492</c:v>
                </c:pt>
                <c:pt idx="367">
                  <c:v>350.25299878061196</c:v>
                </c:pt>
                <c:pt idx="368">
                  <c:v>350.38312619702629</c:v>
                </c:pt>
                <c:pt idx="369">
                  <c:v>350.51343170711334</c:v>
                </c:pt>
                <c:pt idx="370">
                  <c:v>350.64391531087313</c:v>
                </c:pt>
                <c:pt idx="371">
                  <c:v>350.77457700831292</c:v>
                </c:pt>
                <c:pt idx="372">
                  <c:v>350.90541679942544</c:v>
                </c:pt>
                <c:pt idx="373">
                  <c:v>351.03643468422524</c:v>
                </c:pt>
                <c:pt idx="374">
                  <c:v>351.1676306626905</c:v>
                </c:pt>
                <c:pt idx="375">
                  <c:v>351.29900473482849</c:v>
                </c:pt>
                <c:pt idx="376">
                  <c:v>351.43055690065376</c:v>
                </c:pt>
                <c:pt idx="377">
                  <c:v>351.56228716015175</c:v>
                </c:pt>
                <c:pt idx="378">
                  <c:v>351.69419551332248</c:v>
                </c:pt>
                <c:pt idx="379">
                  <c:v>351.82628196017322</c:v>
                </c:pt>
                <c:pt idx="380">
                  <c:v>351.95854650070396</c:v>
                </c:pt>
                <c:pt idx="381">
                  <c:v>352.09098913490016</c:v>
                </c:pt>
                <c:pt idx="382">
                  <c:v>352.22360986278363</c:v>
                </c:pt>
                <c:pt idx="383">
                  <c:v>352.35640868433984</c:v>
                </c:pt>
                <c:pt idx="384">
                  <c:v>352.48938559956878</c:v>
                </c:pt>
                <c:pt idx="385">
                  <c:v>352.62254060847772</c:v>
                </c:pt>
                <c:pt idx="386">
                  <c:v>352.75587371106667</c:v>
                </c:pt>
                <c:pt idx="387">
                  <c:v>352.88938490732835</c:v>
                </c:pt>
                <c:pt idx="388">
                  <c:v>353.02307419726276</c:v>
                </c:pt>
                <c:pt idx="389">
                  <c:v>353.15694158087717</c:v>
                </c:pt>
                <c:pt idx="390">
                  <c:v>353.29098705816432</c:v>
                </c:pt>
                <c:pt idx="391">
                  <c:v>353.42521062913875</c:v>
                </c:pt>
                <c:pt idx="392">
                  <c:v>353.55961229377863</c:v>
                </c:pt>
                <c:pt idx="393">
                  <c:v>353.69419205209851</c:v>
                </c:pt>
                <c:pt idx="394">
                  <c:v>353.82894990409113</c:v>
                </c:pt>
                <c:pt idx="395">
                  <c:v>353.96388584976376</c:v>
                </c:pt>
                <c:pt idx="396">
                  <c:v>354.09899988911639</c:v>
                </c:pt>
                <c:pt idx="397">
                  <c:v>354.23429202214174</c:v>
                </c:pt>
                <c:pt idx="398">
                  <c:v>354.36976224883983</c:v>
                </c:pt>
                <c:pt idx="399">
                  <c:v>354.50541056921793</c:v>
                </c:pt>
                <c:pt idx="400">
                  <c:v>354.64123698327603</c:v>
                </c:pt>
                <c:pt idx="401">
                  <c:v>354.77724149099231</c:v>
                </c:pt>
                <c:pt idx="402">
                  <c:v>354.91342409241042</c:v>
                </c:pt>
                <c:pt idx="403">
                  <c:v>355.04978478749399</c:v>
                </c:pt>
                <c:pt idx="404">
                  <c:v>355.18632357624301</c:v>
                </c:pt>
                <c:pt idx="405">
                  <c:v>355.32304045869387</c:v>
                </c:pt>
                <c:pt idx="406">
                  <c:v>355.45993543481018</c:v>
                </c:pt>
                <c:pt idx="407">
                  <c:v>355.59700850458466</c:v>
                </c:pt>
                <c:pt idx="408">
                  <c:v>355.73425966806099</c:v>
                </c:pt>
                <c:pt idx="409">
                  <c:v>355.87168892521004</c:v>
                </c:pt>
                <c:pt idx="410">
                  <c:v>356.00929627600999</c:v>
                </c:pt>
                <c:pt idx="411">
                  <c:v>356.14708172051905</c:v>
                </c:pt>
                <c:pt idx="412">
                  <c:v>356.2850452586863</c:v>
                </c:pt>
                <c:pt idx="413">
                  <c:v>356.42318689052627</c:v>
                </c:pt>
                <c:pt idx="414">
                  <c:v>356.5615066160608</c:v>
                </c:pt>
                <c:pt idx="415">
                  <c:v>356.70000443524623</c:v>
                </c:pt>
                <c:pt idx="416">
                  <c:v>356.83868034812622</c:v>
                </c:pt>
                <c:pt idx="417">
                  <c:v>356.97753435469349</c:v>
                </c:pt>
                <c:pt idx="418">
                  <c:v>357.11656645491166</c:v>
                </c:pt>
                <c:pt idx="419">
                  <c:v>357.25577664881712</c:v>
                </c:pt>
                <c:pt idx="420">
                  <c:v>357.39516493640986</c:v>
                </c:pt>
                <c:pt idx="421">
                  <c:v>357.5347313176535</c:v>
                </c:pt>
                <c:pt idx="422">
                  <c:v>357.67447579259169</c:v>
                </c:pt>
                <c:pt idx="423">
                  <c:v>357.81439836122445</c:v>
                </c:pt>
                <c:pt idx="424">
                  <c:v>357.95449902349355</c:v>
                </c:pt>
                <c:pt idx="425">
                  <c:v>358.09477777945722</c:v>
                </c:pt>
                <c:pt idx="426">
                  <c:v>358.23523462911544</c:v>
                </c:pt>
                <c:pt idx="427">
                  <c:v>358.37586957241729</c:v>
                </c:pt>
                <c:pt idx="428">
                  <c:v>358.51668260941369</c:v>
                </c:pt>
                <c:pt idx="429">
                  <c:v>358.6576737400901</c:v>
                </c:pt>
                <c:pt idx="430">
                  <c:v>358.79884296442469</c:v>
                </c:pt>
                <c:pt idx="431">
                  <c:v>358.94019028245384</c:v>
                </c:pt>
                <c:pt idx="432">
                  <c:v>359.08171569415572</c:v>
                </c:pt>
                <c:pt idx="433">
                  <c:v>359.22341919953033</c:v>
                </c:pt>
                <c:pt idx="434">
                  <c:v>359.36530079857766</c:v>
                </c:pt>
                <c:pt idx="435">
                  <c:v>359.50736049130501</c:v>
                </c:pt>
                <c:pt idx="436">
                  <c:v>359.64959827771963</c:v>
                </c:pt>
                <c:pt idx="437">
                  <c:v>359.79201415779244</c:v>
                </c:pt>
                <c:pt idx="438">
                  <c:v>359.93460813155252</c:v>
                </c:pt>
                <c:pt idx="439">
                  <c:v>360.07738019898534</c:v>
                </c:pt>
                <c:pt idx="440">
                  <c:v>360.22033036009816</c:v>
                </c:pt>
                <c:pt idx="441">
                  <c:v>360.36345861489099</c:v>
                </c:pt>
                <c:pt idx="442">
                  <c:v>360.50676496334927</c:v>
                </c:pt>
                <c:pt idx="443">
                  <c:v>360.65024940548756</c:v>
                </c:pt>
                <c:pt idx="444">
                  <c:v>360.79391194130585</c:v>
                </c:pt>
                <c:pt idx="445">
                  <c:v>360.93775257080415</c:v>
                </c:pt>
                <c:pt idx="446">
                  <c:v>361.0817712939679</c:v>
                </c:pt>
                <c:pt idx="447">
                  <c:v>361.22596811081166</c:v>
                </c:pt>
                <c:pt idx="448">
                  <c:v>361.37034302133543</c:v>
                </c:pt>
                <c:pt idx="449">
                  <c:v>361.5148960255392</c:v>
                </c:pt>
                <c:pt idx="450">
                  <c:v>361.65962712340843</c:v>
                </c:pt>
                <c:pt idx="451">
                  <c:v>361.80453631496493</c:v>
                </c:pt>
                <c:pt idx="452">
                  <c:v>361.9496236001869</c:v>
                </c:pt>
                <c:pt idx="453">
                  <c:v>362.09488897909614</c:v>
                </c:pt>
                <c:pt idx="454">
                  <c:v>362.24033245167811</c:v>
                </c:pt>
                <c:pt idx="455">
                  <c:v>362.38595401793282</c:v>
                </c:pt>
                <c:pt idx="456">
                  <c:v>362.53175367786025</c:v>
                </c:pt>
                <c:pt idx="457">
                  <c:v>362.67773143147497</c:v>
                </c:pt>
                <c:pt idx="458">
                  <c:v>362.82388727876241</c:v>
                </c:pt>
                <c:pt idx="459">
                  <c:v>362.97022121972259</c:v>
                </c:pt>
                <c:pt idx="460">
                  <c:v>363.11673325436277</c:v>
                </c:pt>
                <c:pt idx="461">
                  <c:v>363.26342338267568</c:v>
                </c:pt>
                <c:pt idx="462">
                  <c:v>363.4102916046686</c:v>
                </c:pt>
                <c:pt idx="463">
                  <c:v>363.55733792034152</c:v>
                </c:pt>
                <c:pt idx="464">
                  <c:v>363.70456232968718</c:v>
                </c:pt>
                <c:pt idx="465">
                  <c:v>363.85196483269829</c:v>
                </c:pt>
                <c:pt idx="466">
                  <c:v>363.99954542939668</c:v>
                </c:pt>
                <c:pt idx="467">
                  <c:v>364.14730411977507</c:v>
                </c:pt>
                <c:pt idx="468">
                  <c:v>364.2952409038262</c:v>
                </c:pt>
                <c:pt idx="469">
                  <c:v>364.44335578155005</c:v>
                </c:pt>
                <c:pt idx="470">
                  <c:v>364.59164875295392</c:v>
                </c:pt>
                <c:pt idx="471">
                  <c:v>364.74011981803778</c:v>
                </c:pt>
                <c:pt idx="472">
                  <c:v>364.88876897679438</c:v>
                </c:pt>
                <c:pt idx="473">
                  <c:v>365.03759622922371</c:v>
                </c:pt>
                <c:pt idx="474">
                  <c:v>365.18660157533304</c:v>
                </c:pt>
                <c:pt idx="475">
                  <c:v>365.33578501511511</c:v>
                </c:pt>
                <c:pt idx="476">
                  <c:v>365.48514654857718</c:v>
                </c:pt>
                <c:pt idx="477">
                  <c:v>365.63468617571925</c:v>
                </c:pt>
                <c:pt idx="478">
                  <c:v>365.78440389653406</c:v>
                </c:pt>
                <c:pt idx="479">
                  <c:v>365.93429971102159</c:v>
                </c:pt>
                <c:pt idx="480">
                  <c:v>366.08437361918914</c:v>
                </c:pt>
                <c:pt idx="481">
                  <c:v>366.23462562103668</c:v>
                </c:pt>
                <c:pt idx="482">
                  <c:v>366.38505571655696</c:v>
                </c:pt>
                <c:pt idx="483">
                  <c:v>366.53566390574997</c:v>
                </c:pt>
                <c:pt idx="484">
                  <c:v>366.68645018862298</c:v>
                </c:pt>
                <c:pt idx="485">
                  <c:v>366.837414565176</c:v>
                </c:pt>
                <c:pt idx="486">
                  <c:v>366.98855703540175</c:v>
                </c:pt>
                <c:pt idx="487">
                  <c:v>367.13987759930023</c:v>
                </c:pt>
                <c:pt idx="488">
                  <c:v>367.29137625687872</c:v>
                </c:pt>
                <c:pt idx="489">
                  <c:v>367.44305300812994</c:v>
                </c:pt>
                <c:pt idx="490">
                  <c:v>367.59490785306843</c:v>
                </c:pt>
                <c:pt idx="491">
                  <c:v>367.74694079167239</c:v>
                </c:pt>
                <c:pt idx="492">
                  <c:v>367.89915182395634</c:v>
                </c:pt>
                <c:pt idx="493">
                  <c:v>368.05154094991303</c:v>
                </c:pt>
                <c:pt idx="494">
                  <c:v>368.204108169557</c:v>
                </c:pt>
                <c:pt idx="495">
                  <c:v>368.35685348286643</c:v>
                </c:pt>
                <c:pt idx="496">
                  <c:v>368.50977688985586</c:v>
                </c:pt>
                <c:pt idx="497">
                  <c:v>368.66287839052529</c:v>
                </c:pt>
                <c:pt idx="498">
                  <c:v>368.81615798486746</c:v>
                </c:pt>
                <c:pt idx="499">
                  <c:v>368.96961567288963</c:v>
                </c:pt>
                <c:pt idx="500">
                  <c:v>369.12325145457726</c:v>
                </c:pt>
                <c:pt idx="501">
                  <c:v>369.27706532995217</c:v>
                </c:pt>
                <c:pt idx="502">
                  <c:v>369.4310572989998</c:v>
                </c:pt>
                <c:pt idx="503">
                  <c:v>369.58522736172745</c:v>
                </c:pt>
                <c:pt idx="504">
                  <c:v>369.73957551812782</c:v>
                </c:pt>
                <c:pt idx="505">
                  <c:v>369.89410176820093</c:v>
                </c:pt>
                <c:pt idx="506">
                  <c:v>370.04880611195404</c:v>
                </c:pt>
                <c:pt idx="507">
                  <c:v>370.20368854938715</c:v>
                </c:pt>
                <c:pt idx="508">
                  <c:v>370.358749080493</c:v>
                </c:pt>
                <c:pt idx="509">
                  <c:v>370.51398770527885</c:v>
                </c:pt>
                <c:pt idx="510">
                  <c:v>370.66940442373743</c:v>
                </c:pt>
                <c:pt idx="511">
                  <c:v>370.82499923586875</c:v>
                </c:pt>
                <c:pt idx="512">
                  <c:v>370.98077214168734</c:v>
                </c:pt>
                <c:pt idx="513">
                  <c:v>371.13672314117139</c:v>
                </c:pt>
                <c:pt idx="514">
                  <c:v>371.29285223433544</c:v>
                </c:pt>
                <c:pt idx="515">
                  <c:v>371.4491594211795</c:v>
                </c:pt>
                <c:pt idx="516">
                  <c:v>371.60564470169629</c:v>
                </c:pt>
                <c:pt idx="517">
                  <c:v>371.76230807589309</c:v>
                </c:pt>
                <c:pt idx="518">
                  <c:v>371.91914954376261</c:v>
                </c:pt>
                <c:pt idx="519">
                  <c:v>372.07616910530487</c:v>
                </c:pt>
                <c:pt idx="520">
                  <c:v>372.23336676053441</c:v>
                </c:pt>
                <c:pt idx="521">
                  <c:v>372.39074250943668</c:v>
                </c:pt>
                <c:pt idx="522">
                  <c:v>372.54829635201168</c:v>
                </c:pt>
                <c:pt idx="523">
                  <c:v>372.70602828826668</c:v>
                </c:pt>
                <c:pt idx="524">
                  <c:v>372.86393831819441</c:v>
                </c:pt>
                <c:pt idx="525">
                  <c:v>373.02202644179488</c:v>
                </c:pt>
                <c:pt idx="526">
                  <c:v>373.18029265908262</c:v>
                </c:pt>
                <c:pt idx="527">
                  <c:v>373.33873697003582</c:v>
                </c:pt>
                <c:pt idx="528">
                  <c:v>373.49735937466903</c:v>
                </c:pt>
                <c:pt idx="529">
                  <c:v>373.65615987298224</c:v>
                </c:pt>
                <c:pt idx="530">
                  <c:v>373.81513846497546</c:v>
                </c:pt>
                <c:pt idx="531">
                  <c:v>373.97429515063413</c:v>
                </c:pt>
                <c:pt idx="532">
                  <c:v>374.13362992997281</c:v>
                </c:pt>
                <c:pt idx="533">
                  <c:v>374.2931428029915</c:v>
                </c:pt>
                <c:pt idx="534">
                  <c:v>374.45283376968291</c:v>
                </c:pt>
                <c:pt idx="535">
                  <c:v>374.61270283006161</c:v>
                </c:pt>
                <c:pt idx="536">
                  <c:v>374.77274998410576</c:v>
                </c:pt>
                <c:pt idx="537">
                  <c:v>374.93297523182264</c:v>
                </c:pt>
                <c:pt idx="538">
                  <c:v>375.09337857321952</c:v>
                </c:pt>
                <c:pt idx="539">
                  <c:v>375.25396000829642</c:v>
                </c:pt>
                <c:pt idx="540">
                  <c:v>375.41471953705332</c:v>
                </c:pt>
                <c:pt idx="541">
                  <c:v>375.57565715947567</c:v>
                </c:pt>
                <c:pt idx="542">
                  <c:v>375.7367728755853</c:v>
                </c:pt>
                <c:pt idx="543">
                  <c:v>375.89806668536039</c:v>
                </c:pt>
                <c:pt idx="544">
                  <c:v>376.05953858882276</c:v>
                </c:pt>
                <c:pt idx="545">
                  <c:v>376.22118858595786</c:v>
                </c:pt>
                <c:pt idx="546">
                  <c:v>376.38301667676569</c:v>
                </c:pt>
                <c:pt idx="547">
                  <c:v>376.54502286125353</c:v>
                </c:pt>
                <c:pt idx="548">
                  <c:v>376.70720713941409</c:v>
                </c:pt>
                <c:pt idx="549">
                  <c:v>376.86956951125467</c:v>
                </c:pt>
                <c:pt idx="550">
                  <c:v>377.03210997676797</c:v>
                </c:pt>
                <c:pt idx="551">
                  <c:v>377.19482853596128</c:v>
                </c:pt>
                <c:pt idx="552">
                  <c:v>377.35772518882732</c:v>
                </c:pt>
                <c:pt idx="553">
                  <c:v>377.52079993538064</c:v>
                </c:pt>
                <c:pt idx="554">
                  <c:v>377.68405277559941</c:v>
                </c:pt>
                <c:pt idx="555">
                  <c:v>377.84748370949092</c:v>
                </c:pt>
                <c:pt idx="556">
                  <c:v>378.0110927370697</c:v>
                </c:pt>
                <c:pt idx="557">
                  <c:v>378.17487985832122</c:v>
                </c:pt>
                <c:pt idx="558">
                  <c:v>378.33884507324547</c:v>
                </c:pt>
                <c:pt idx="559">
                  <c:v>378.50298838184972</c:v>
                </c:pt>
                <c:pt idx="560">
                  <c:v>378.66730978413398</c:v>
                </c:pt>
                <c:pt idx="561">
                  <c:v>378.83180928008369</c:v>
                </c:pt>
                <c:pt idx="562">
                  <c:v>378.99648686972068</c:v>
                </c:pt>
                <c:pt idx="563">
                  <c:v>379.16134255303041</c:v>
                </c:pt>
                <c:pt idx="564">
                  <c:v>379.32637633001286</c:v>
                </c:pt>
                <c:pt idx="565">
                  <c:v>379.49158820067532</c:v>
                </c:pt>
                <c:pt idx="566">
                  <c:v>379.65697816501779</c:v>
                </c:pt>
                <c:pt idx="567">
                  <c:v>379.82254622303299</c:v>
                </c:pt>
                <c:pt idx="568">
                  <c:v>379.98829237472091</c:v>
                </c:pt>
                <c:pt idx="569">
                  <c:v>380.15421662008885</c:v>
                </c:pt>
                <c:pt idx="570">
                  <c:v>380.32031895912951</c:v>
                </c:pt>
                <c:pt idx="571">
                  <c:v>380.48659939185745</c:v>
                </c:pt>
                <c:pt idx="572">
                  <c:v>380.65305791825085</c:v>
                </c:pt>
                <c:pt idx="573">
                  <c:v>380.81969453831698</c:v>
                </c:pt>
                <c:pt idx="574">
                  <c:v>380.98650925207039</c:v>
                </c:pt>
                <c:pt idx="575">
                  <c:v>381.15350205949653</c:v>
                </c:pt>
                <c:pt idx="576">
                  <c:v>381.32067296060268</c:v>
                </c:pt>
                <c:pt idx="577">
                  <c:v>381.48802195538156</c:v>
                </c:pt>
                <c:pt idx="578">
                  <c:v>381.65554904383316</c:v>
                </c:pt>
                <c:pt idx="579">
                  <c:v>381.82325422596477</c:v>
                </c:pt>
                <c:pt idx="580">
                  <c:v>381.99113750177639</c:v>
                </c:pt>
                <c:pt idx="581">
                  <c:v>382.15919887126074</c:v>
                </c:pt>
                <c:pt idx="582">
                  <c:v>382.32743833441782</c:v>
                </c:pt>
                <c:pt idx="583">
                  <c:v>382.49585589125491</c:v>
                </c:pt>
                <c:pt idx="584">
                  <c:v>382.664451541772</c:v>
                </c:pt>
                <c:pt idx="585">
                  <c:v>382.83322528596182</c:v>
                </c:pt>
                <c:pt idx="586">
                  <c:v>383.00217712382437</c:v>
                </c:pt>
                <c:pt idx="587">
                  <c:v>383.17130705536692</c:v>
                </c:pt>
                <c:pt idx="588">
                  <c:v>383.34061508058949</c:v>
                </c:pt>
                <c:pt idx="589">
                  <c:v>383.51010119948478</c:v>
                </c:pt>
                <c:pt idx="590">
                  <c:v>383.6797654120528</c:v>
                </c:pt>
                <c:pt idx="591">
                  <c:v>383.84960771830083</c:v>
                </c:pt>
                <c:pt idx="592">
                  <c:v>384.01962811822887</c:v>
                </c:pt>
                <c:pt idx="593">
                  <c:v>384.18982661182963</c:v>
                </c:pt>
                <c:pt idx="594">
                  <c:v>384.3602031991104</c:v>
                </c:pt>
                <c:pt idx="595">
                  <c:v>384.5307578800639</c:v>
                </c:pt>
                <c:pt idx="596">
                  <c:v>384.70149065467558</c:v>
                </c:pt>
                <c:pt idx="597">
                  <c:v>384.87240152299637</c:v>
                </c:pt>
                <c:pt idx="598">
                  <c:v>385.04349048498261</c:v>
                </c:pt>
                <c:pt idx="599">
                  <c:v>385.21475754062703</c:v>
                </c:pt>
                <c:pt idx="600">
                  <c:v>385.38620268997329</c:v>
                </c:pt>
                <c:pt idx="601">
                  <c:v>385.55782593299227</c:v>
                </c:pt>
                <c:pt idx="602">
                  <c:v>385.72962726966944</c:v>
                </c:pt>
                <c:pt idx="603">
                  <c:v>385.90160670004843</c:v>
                </c:pt>
                <c:pt idx="604">
                  <c:v>386.07376422408561</c:v>
                </c:pt>
                <c:pt idx="605">
                  <c:v>386.24609984179551</c:v>
                </c:pt>
                <c:pt idx="606">
                  <c:v>386.41861355319998</c:v>
                </c:pt>
                <c:pt idx="607">
                  <c:v>386.59130535827717</c:v>
                </c:pt>
                <c:pt idx="608">
                  <c:v>386.76417525700526</c:v>
                </c:pt>
                <c:pt idx="609">
                  <c:v>386.93722324944247</c:v>
                </c:pt>
                <c:pt idx="610">
                  <c:v>387.11044933553057</c:v>
                </c:pt>
                <c:pt idx="611">
                  <c:v>387.28385351530596</c:v>
                </c:pt>
                <c:pt idx="612">
                  <c:v>387.45743578877591</c:v>
                </c:pt>
                <c:pt idx="613">
                  <c:v>387.63119615588948</c:v>
                </c:pt>
                <c:pt idx="614">
                  <c:v>387.80513461669761</c:v>
                </c:pt>
                <c:pt idx="615">
                  <c:v>387.97925117119303</c:v>
                </c:pt>
                <c:pt idx="616">
                  <c:v>388.15354581933934</c:v>
                </c:pt>
                <c:pt idx="617">
                  <c:v>388.32801856117294</c:v>
                </c:pt>
                <c:pt idx="618">
                  <c:v>388.50266939669382</c:v>
                </c:pt>
                <c:pt idx="619">
                  <c:v>388.6774983258656</c:v>
                </c:pt>
                <c:pt idx="620">
                  <c:v>388.85250534873194</c:v>
                </c:pt>
                <c:pt idx="621">
                  <c:v>389.02769046529284</c:v>
                </c:pt>
                <c:pt idx="622">
                  <c:v>389.20305367549008</c:v>
                </c:pt>
                <c:pt idx="623">
                  <c:v>389.37859497938916</c:v>
                </c:pt>
                <c:pt idx="624">
                  <c:v>389.5543143769537</c:v>
                </c:pt>
                <c:pt idx="625">
                  <c:v>389.73021186820552</c:v>
                </c:pt>
                <c:pt idx="626">
                  <c:v>389.90628745312279</c:v>
                </c:pt>
                <c:pt idx="627">
                  <c:v>390.08254113172006</c:v>
                </c:pt>
                <c:pt idx="628">
                  <c:v>390.25897290399735</c:v>
                </c:pt>
                <c:pt idx="629">
                  <c:v>390.43558276995464</c:v>
                </c:pt>
                <c:pt idx="630">
                  <c:v>390.61237072958465</c:v>
                </c:pt>
                <c:pt idx="631">
                  <c:v>390.7893367828874</c:v>
                </c:pt>
                <c:pt idx="632">
                  <c:v>390.96648092986288</c:v>
                </c:pt>
                <c:pt idx="633">
                  <c:v>391.14380317052564</c:v>
                </c:pt>
                <c:pt idx="634">
                  <c:v>391.32130350486113</c:v>
                </c:pt>
                <c:pt idx="635">
                  <c:v>391.49898193286936</c:v>
                </c:pt>
                <c:pt idx="636">
                  <c:v>391.67683845455031</c:v>
                </c:pt>
                <c:pt idx="637">
                  <c:v>391.85487306991854</c:v>
                </c:pt>
                <c:pt idx="638">
                  <c:v>392.0330857789595</c:v>
                </c:pt>
                <c:pt idx="639">
                  <c:v>392.2114765816732</c:v>
                </c:pt>
                <c:pt idx="640">
                  <c:v>392.3900454780669</c:v>
                </c:pt>
                <c:pt idx="641">
                  <c:v>392.56879246813332</c:v>
                </c:pt>
                <c:pt idx="642">
                  <c:v>392.74771755187976</c:v>
                </c:pt>
                <c:pt idx="643">
                  <c:v>392.9268207293062</c:v>
                </c:pt>
                <c:pt idx="644">
                  <c:v>393.1061020003981</c:v>
                </c:pt>
                <c:pt idx="645">
                  <c:v>393.28556136517</c:v>
                </c:pt>
                <c:pt idx="646">
                  <c:v>393.4651988236219</c:v>
                </c:pt>
                <c:pt idx="647">
                  <c:v>393.64501437575382</c:v>
                </c:pt>
                <c:pt idx="648">
                  <c:v>393.82500802155846</c:v>
                </c:pt>
                <c:pt idx="649">
                  <c:v>394.00517976103583</c:v>
                </c:pt>
                <c:pt idx="650">
                  <c:v>394.18552959419321</c:v>
                </c:pt>
                <c:pt idx="651">
                  <c:v>394.36605752102332</c:v>
                </c:pt>
                <c:pt idx="652">
                  <c:v>394.54676354154071</c:v>
                </c:pt>
                <c:pt idx="653">
                  <c:v>394.72764765572356</c:v>
                </c:pt>
                <c:pt idx="654">
                  <c:v>394.90870986357913</c:v>
                </c:pt>
                <c:pt idx="655">
                  <c:v>395.08995016512199</c:v>
                </c:pt>
                <c:pt idx="656">
                  <c:v>395.27136856033758</c:v>
                </c:pt>
                <c:pt idx="657">
                  <c:v>395.45296504923317</c:v>
                </c:pt>
                <c:pt idx="658">
                  <c:v>395.63473963179422</c:v>
                </c:pt>
                <c:pt idx="659">
                  <c:v>395.81669230804255</c:v>
                </c:pt>
                <c:pt idx="660">
                  <c:v>395.99882307796361</c:v>
                </c:pt>
                <c:pt idx="661">
                  <c:v>396.18113194156467</c:v>
                </c:pt>
                <c:pt idx="662">
                  <c:v>396.36361889883119</c:v>
                </c:pt>
                <c:pt idx="663">
                  <c:v>396.54628394977772</c:v>
                </c:pt>
                <c:pt idx="664">
                  <c:v>396.72912709440425</c:v>
                </c:pt>
                <c:pt idx="665">
                  <c:v>396.91214833271079</c:v>
                </c:pt>
                <c:pt idx="666">
                  <c:v>397.09534766469005</c:v>
                </c:pt>
                <c:pt idx="667">
                  <c:v>397.27872509034933</c:v>
                </c:pt>
                <c:pt idx="668">
                  <c:v>397.46228060968133</c:v>
                </c:pt>
                <c:pt idx="669">
                  <c:v>397.64601422268606</c:v>
                </c:pt>
                <c:pt idx="670">
                  <c:v>397.8299259293708</c:v>
                </c:pt>
                <c:pt idx="671">
                  <c:v>398.01401572973555</c:v>
                </c:pt>
                <c:pt idx="672">
                  <c:v>398.19828362376575</c:v>
                </c:pt>
                <c:pt idx="673">
                  <c:v>398.38272961148323</c:v>
                </c:pt>
                <c:pt idx="674">
                  <c:v>398.56735369287344</c:v>
                </c:pt>
                <c:pt idx="675">
                  <c:v>398.75215586794366</c:v>
                </c:pt>
                <c:pt idx="676">
                  <c:v>398.9371361366866</c:v>
                </c:pt>
                <c:pt idx="677">
                  <c:v>399.12229449910228</c:v>
                </c:pt>
                <c:pt idx="678">
                  <c:v>399.30763095519796</c:v>
                </c:pt>
                <c:pt idx="679">
                  <c:v>399.49314550497365</c:v>
                </c:pt>
                <c:pt idx="680">
                  <c:v>399.67883814842207</c:v>
                </c:pt>
                <c:pt idx="681">
                  <c:v>399.86470888554322</c:v>
                </c:pt>
                <c:pt idx="682">
                  <c:v>400.05075771634438</c:v>
                </c:pt>
                <c:pt idx="683">
                  <c:v>400.23698464082554</c:v>
                </c:pt>
                <c:pt idx="684">
                  <c:v>400.42338965897943</c:v>
                </c:pt>
                <c:pt idx="685">
                  <c:v>400.60997277081333</c:v>
                </c:pt>
                <c:pt idx="686">
                  <c:v>400.79673397631996</c:v>
                </c:pt>
                <c:pt idx="687">
                  <c:v>400.98367327549931</c:v>
                </c:pt>
                <c:pt idx="688">
                  <c:v>401.17079066836595</c:v>
                </c:pt>
                <c:pt idx="689">
                  <c:v>401.35808615489805</c:v>
                </c:pt>
                <c:pt idx="690">
                  <c:v>401.54555973511015</c:v>
                </c:pt>
                <c:pt idx="691">
                  <c:v>401.73321140900225</c:v>
                </c:pt>
                <c:pt idx="692">
                  <c:v>401.92104117656709</c:v>
                </c:pt>
                <c:pt idx="693">
                  <c:v>402.10904903781193</c:v>
                </c:pt>
                <c:pt idx="694">
                  <c:v>402.2972349927295</c:v>
                </c:pt>
                <c:pt idx="695">
                  <c:v>402.4855990413198</c:v>
                </c:pt>
                <c:pt idx="696">
                  <c:v>402.67414118359011</c:v>
                </c:pt>
                <c:pt idx="697">
                  <c:v>402.86286141954042</c:v>
                </c:pt>
                <c:pt idx="698">
                  <c:v>403.05175974916347</c:v>
                </c:pt>
                <c:pt idx="699">
                  <c:v>403.24083617246652</c:v>
                </c:pt>
                <c:pt idx="700">
                  <c:v>403.4300906894423</c:v>
                </c:pt>
                <c:pt idx="701">
                  <c:v>403.61952330009808</c:v>
                </c:pt>
                <c:pt idx="702">
                  <c:v>403.8091340044266</c:v>
                </c:pt>
                <c:pt idx="703">
                  <c:v>403.99892280243512</c:v>
                </c:pt>
                <c:pt idx="704">
                  <c:v>404.18888969411637</c:v>
                </c:pt>
                <c:pt idx="705">
                  <c:v>404.37903467947035</c:v>
                </c:pt>
                <c:pt idx="706">
                  <c:v>404.56935775851161</c:v>
                </c:pt>
                <c:pt idx="707">
                  <c:v>404.75985893121833</c:v>
                </c:pt>
                <c:pt idx="708">
                  <c:v>404.95053819760506</c:v>
                </c:pt>
                <c:pt idx="709">
                  <c:v>405.14139555767179</c:v>
                </c:pt>
                <c:pt idx="710">
                  <c:v>405.33243101141852</c:v>
                </c:pt>
                <c:pt idx="711">
                  <c:v>405.52364455883071</c:v>
                </c:pt>
                <c:pt idx="712">
                  <c:v>405.71503619993018</c:v>
                </c:pt>
                <c:pt idx="713">
                  <c:v>405.90660593469511</c:v>
                </c:pt>
                <c:pt idx="714">
                  <c:v>406.09835376314004</c:v>
                </c:pt>
                <c:pt idx="715">
                  <c:v>406.29027968527225</c:v>
                </c:pt>
                <c:pt idx="716">
                  <c:v>406.48238370106992</c:v>
                </c:pt>
                <c:pt idx="717">
                  <c:v>406.67466581054032</c:v>
                </c:pt>
                <c:pt idx="718">
                  <c:v>406.86712601369072</c:v>
                </c:pt>
                <c:pt idx="719">
                  <c:v>407.05976431052113</c:v>
                </c:pt>
                <c:pt idx="720">
                  <c:v>407.25258070103155</c:v>
                </c:pt>
                <c:pt idx="721">
                  <c:v>407.44557518520742</c:v>
                </c:pt>
                <c:pt idx="722">
                  <c:v>407.63874776307057</c:v>
                </c:pt>
                <c:pt idx="723">
                  <c:v>407.83209843459917</c:v>
                </c:pt>
                <c:pt idx="724">
                  <c:v>408.02562719981506</c:v>
                </c:pt>
                <c:pt idx="725">
                  <c:v>408.21933405870368</c:v>
                </c:pt>
                <c:pt idx="726">
                  <c:v>408.41321901125775</c:v>
                </c:pt>
                <c:pt idx="727">
                  <c:v>408.60728205749911</c:v>
                </c:pt>
                <c:pt idx="728">
                  <c:v>408.80152319742047</c:v>
                </c:pt>
                <c:pt idx="729">
                  <c:v>408.99594243101456</c:v>
                </c:pt>
                <c:pt idx="730">
                  <c:v>409.19053975828137</c:v>
                </c:pt>
                <c:pt idx="731">
                  <c:v>409.3853151792282</c:v>
                </c:pt>
                <c:pt idx="732">
                  <c:v>409.58026869384776</c:v>
                </c:pt>
                <c:pt idx="733">
                  <c:v>409.77540030214732</c:v>
                </c:pt>
                <c:pt idx="734">
                  <c:v>409.97071000412689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29-428B-BD83-D27CE6E00F58}"/>
            </c:ext>
          </c:extLst>
        </c:ser>
        <c:ser>
          <c:idx val="1"/>
          <c:order val="1"/>
          <c:tx>
            <c:strRef>
              <c:f>'Co2'!$L$1</c:f>
              <c:strCache>
                <c:ptCount val="1"/>
                <c:pt idx="0">
                  <c:v>Low Frequency</c:v>
                </c:pt>
              </c:strCache>
            </c:strRef>
          </c:tx>
          <c:spPr>
            <a:ln w="508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'Co2'!$L$2:$L$736</c:f>
              <c:numCache>
                <c:formatCode>General</c:formatCode>
                <c:ptCount val="735"/>
                <c:pt idx="6">
                  <c:v>315.46952257503216</c:v>
                </c:pt>
                <c:pt idx="7">
                  <c:v>315.62413795964807</c:v>
                </c:pt>
                <c:pt idx="8">
                  <c:v>315.68875334426963</c:v>
                </c:pt>
                <c:pt idx="9">
                  <c:v>315.73875334426344</c:v>
                </c:pt>
                <c:pt idx="10">
                  <c:v>315.69567642119159</c:v>
                </c:pt>
                <c:pt idx="11">
                  <c:v>315.61413795965478</c:v>
                </c:pt>
                <c:pt idx="12">
                  <c:v>315.53029180580643</c:v>
                </c:pt>
                <c:pt idx="13">
                  <c:v>315.53490719042236</c:v>
                </c:pt>
                <c:pt idx="14">
                  <c:v>315.69952257502149</c:v>
                </c:pt>
                <c:pt idx="15">
                  <c:v>315.87259949811408</c:v>
                </c:pt>
                <c:pt idx="16">
                  <c:v>316.00798411349535</c:v>
                </c:pt>
                <c:pt idx="17">
                  <c:v>316.1118302673359</c:v>
                </c:pt>
                <c:pt idx="18">
                  <c:v>316.20413795964811</c:v>
                </c:pt>
                <c:pt idx="19">
                  <c:v>316.38183026734822</c:v>
                </c:pt>
                <c:pt idx="20">
                  <c:v>316.55952257502372</c:v>
                </c:pt>
                <c:pt idx="21">
                  <c:v>316.65952257503773</c:v>
                </c:pt>
                <c:pt idx="22">
                  <c:v>316.66183026735047</c:v>
                </c:pt>
                <c:pt idx="23">
                  <c:v>316.61336872887551</c:v>
                </c:pt>
                <c:pt idx="24">
                  <c:v>316.56413795965534</c:v>
                </c:pt>
                <c:pt idx="25">
                  <c:v>316.5633687288867</c:v>
                </c:pt>
                <c:pt idx="26">
                  <c:v>316.6972148827233</c:v>
                </c:pt>
                <c:pt idx="27">
                  <c:v>316.80413795965256</c:v>
                </c:pt>
                <c:pt idx="28">
                  <c:v>316.90798411348919</c:v>
                </c:pt>
                <c:pt idx="29">
                  <c:v>317.00567642118261</c:v>
                </c:pt>
                <c:pt idx="30">
                  <c:v>317.12644565196251</c:v>
                </c:pt>
                <c:pt idx="31">
                  <c:v>317.2725994981102</c:v>
                </c:pt>
                <c:pt idx="32">
                  <c:v>317.39259949810736</c:v>
                </c:pt>
                <c:pt idx="33">
                  <c:v>317.37259949812079</c:v>
                </c:pt>
                <c:pt idx="34">
                  <c:v>317.29413795964194</c:v>
                </c:pt>
                <c:pt idx="35">
                  <c:v>317.18721488272615</c:v>
                </c:pt>
                <c:pt idx="36">
                  <c:v>317.10183026734433</c:v>
                </c:pt>
                <c:pt idx="37">
                  <c:v>317.19567642118375</c:v>
                </c:pt>
                <c:pt idx="38">
                  <c:v>317.37029180580305</c:v>
                </c:pt>
                <c:pt idx="39">
                  <c:v>317.524907190433</c:v>
                </c:pt>
                <c:pt idx="40">
                  <c:v>317.65952257503102</c:v>
                </c:pt>
                <c:pt idx="41">
                  <c:v>317.78490719041508</c:v>
                </c:pt>
                <c:pt idx="42">
                  <c:v>317.93721488273343</c:v>
                </c:pt>
                <c:pt idx="43">
                  <c:v>318.09798411349533</c:v>
                </c:pt>
                <c:pt idx="44">
                  <c:v>318.21567642118373</c:v>
                </c:pt>
                <c:pt idx="45">
                  <c:v>318.21336872887605</c:v>
                </c:pt>
                <c:pt idx="46">
                  <c:v>318.19875334426513</c:v>
                </c:pt>
                <c:pt idx="47">
                  <c:v>318.10875334426458</c:v>
                </c:pt>
                <c:pt idx="48">
                  <c:v>318.06798411349814</c:v>
                </c:pt>
                <c:pt idx="49">
                  <c:v>318.11567642119047</c:v>
                </c:pt>
                <c:pt idx="50">
                  <c:v>318.21644565195521</c:v>
                </c:pt>
                <c:pt idx="51">
                  <c:v>318.33875334426176</c:v>
                </c:pt>
                <c:pt idx="52">
                  <c:v>318.47183026734092</c:v>
                </c:pt>
                <c:pt idx="53">
                  <c:v>318.55952257503213</c:v>
                </c:pt>
                <c:pt idx="54">
                  <c:v>318.65952257503494</c:v>
                </c:pt>
                <c:pt idx="55">
                  <c:v>318.79106103657284</c:v>
                </c:pt>
                <c:pt idx="56">
                  <c:v>318.91567642119099</c:v>
                </c:pt>
                <c:pt idx="57">
                  <c:v>318.95106103657452</c:v>
                </c:pt>
                <c:pt idx="58">
                  <c:v>318.88875334426905</c:v>
                </c:pt>
                <c:pt idx="59">
                  <c:v>318.74952257503719</c:v>
                </c:pt>
                <c:pt idx="60">
                  <c:v>318.65798411349368</c:v>
                </c:pt>
                <c:pt idx="61">
                  <c:v>318.6372148827233</c:v>
                </c:pt>
                <c:pt idx="62">
                  <c:v>318.76798411349478</c:v>
                </c:pt>
                <c:pt idx="63">
                  <c:v>318.89259949810963</c:v>
                </c:pt>
                <c:pt idx="64">
                  <c:v>319.03721488272782</c:v>
                </c:pt>
                <c:pt idx="65">
                  <c:v>319.13952257503439</c:v>
                </c:pt>
                <c:pt idx="66">
                  <c:v>319.26644565195971</c:v>
                </c:pt>
                <c:pt idx="67">
                  <c:v>319.4133687288811</c:v>
                </c:pt>
                <c:pt idx="68">
                  <c:v>319.47952257503715</c:v>
                </c:pt>
                <c:pt idx="69">
                  <c:v>319.45183026733645</c:v>
                </c:pt>
                <c:pt idx="70">
                  <c:v>319.37259949810738</c:v>
                </c:pt>
                <c:pt idx="71">
                  <c:v>319.29259949811296</c:v>
                </c:pt>
                <c:pt idx="72">
                  <c:v>319.21029180580751</c:v>
                </c:pt>
                <c:pt idx="73">
                  <c:v>319.25490719042176</c:v>
                </c:pt>
                <c:pt idx="74">
                  <c:v>319.39336872887827</c:v>
                </c:pt>
                <c:pt idx="75">
                  <c:v>319.51567642118431</c:v>
                </c:pt>
                <c:pt idx="76">
                  <c:v>319.60259949811632</c:v>
                </c:pt>
                <c:pt idx="77">
                  <c:v>319.66952257503715</c:v>
                </c:pt>
                <c:pt idx="78">
                  <c:v>319.73259949810904</c:v>
                </c:pt>
                <c:pt idx="79">
                  <c:v>319.84029180579967</c:v>
                </c:pt>
                <c:pt idx="80">
                  <c:v>319.87029180580134</c:v>
                </c:pt>
                <c:pt idx="81">
                  <c:v>319.84106103657621</c:v>
                </c:pt>
                <c:pt idx="82">
                  <c:v>319.80259949810903</c:v>
                </c:pt>
                <c:pt idx="83">
                  <c:v>319.67721488273003</c:v>
                </c:pt>
                <c:pt idx="84">
                  <c:v>319.60875334426288</c:v>
                </c:pt>
                <c:pt idx="85">
                  <c:v>319.6549071904218</c:v>
                </c:pt>
                <c:pt idx="86">
                  <c:v>319.8149071904229</c:v>
                </c:pt>
                <c:pt idx="87">
                  <c:v>319.94029180579798</c:v>
                </c:pt>
                <c:pt idx="88">
                  <c:v>320.08721488272278</c:v>
                </c:pt>
                <c:pt idx="89">
                  <c:v>320.25259949811243</c:v>
                </c:pt>
                <c:pt idx="90">
                  <c:v>320.40259949811411</c:v>
                </c:pt>
                <c:pt idx="91">
                  <c:v>320.63183026734265</c:v>
                </c:pt>
                <c:pt idx="92">
                  <c:v>320.77644565195914</c:v>
                </c:pt>
                <c:pt idx="93">
                  <c:v>320.89875334426461</c:v>
                </c:pt>
                <c:pt idx="94">
                  <c:v>320.93875334426514</c:v>
                </c:pt>
                <c:pt idx="95">
                  <c:v>320.86029180580078</c:v>
                </c:pt>
                <c:pt idx="96">
                  <c:v>320.84721488272498</c:v>
                </c:pt>
                <c:pt idx="97">
                  <c:v>320.86952257502992</c:v>
                </c:pt>
                <c:pt idx="98">
                  <c:v>321.06106103657675</c:v>
                </c:pt>
                <c:pt idx="99">
                  <c:v>321.23106103657449</c:v>
                </c:pt>
                <c:pt idx="100">
                  <c:v>321.43490719042177</c:v>
                </c:pt>
                <c:pt idx="101">
                  <c:v>321.57952257503439</c:v>
                </c:pt>
                <c:pt idx="102">
                  <c:v>321.69106103657339</c:v>
                </c:pt>
                <c:pt idx="103">
                  <c:v>321.84721488273175</c:v>
                </c:pt>
                <c:pt idx="104">
                  <c:v>321.93413795964807</c:v>
                </c:pt>
                <c:pt idx="105">
                  <c:v>321.94029180579912</c:v>
                </c:pt>
                <c:pt idx="106">
                  <c:v>321.84798411349198</c:v>
                </c:pt>
                <c:pt idx="107">
                  <c:v>321.73490719041956</c:v>
                </c:pt>
                <c:pt idx="108">
                  <c:v>321.65336872888167</c:v>
                </c:pt>
                <c:pt idx="109">
                  <c:v>321.70490719041732</c:v>
                </c:pt>
                <c:pt idx="110">
                  <c:v>321.90644565195691</c:v>
                </c:pt>
                <c:pt idx="111">
                  <c:v>322.07336872888391</c:v>
                </c:pt>
                <c:pt idx="112">
                  <c:v>322.18798411349928</c:v>
                </c:pt>
                <c:pt idx="113">
                  <c:v>322.27106103657286</c:v>
                </c:pt>
                <c:pt idx="114">
                  <c:v>322.3779841134965</c:v>
                </c:pt>
                <c:pt idx="115">
                  <c:v>322.5302918058008</c:v>
                </c:pt>
                <c:pt idx="116">
                  <c:v>322.61875334426236</c:v>
                </c:pt>
                <c:pt idx="117">
                  <c:v>322.64644565195857</c:v>
                </c:pt>
                <c:pt idx="118">
                  <c:v>322.6502918058053</c:v>
                </c:pt>
                <c:pt idx="119">
                  <c:v>322.61029180580192</c:v>
                </c:pt>
                <c:pt idx="120">
                  <c:v>322.57106103657117</c:v>
                </c:pt>
                <c:pt idx="121">
                  <c:v>322.64336872888276</c:v>
                </c:pt>
                <c:pt idx="122">
                  <c:v>322.79721488272889</c:v>
                </c:pt>
                <c:pt idx="123">
                  <c:v>322.96029180580194</c:v>
                </c:pt>
                <c:pt idx="124">
                  <c:v>323.11721488272502</c:v>
                </c:pt>
                <c:pt idx="125">
                  <c:v>323.25952257503661</c:v>
                </c:pt>
                <c:pt idx="126">
                  <c:v>323.45106103657508</c:v>
                </c:pt>
                <c:pt idx="127">
                  <c:v>323.66413795964809</c:v>
                </c:pt>
                <c:pt idx="128">
                  <c:v>323.84259949810962</c:v>
                </c:pt>
                <c:pt idx="129">
                  <c:v>323.93413795965142</c:v>
                </c:pt>
                <c:pt idx="130">
                  <c:v>323.97413795965088</c:v>
                </c:pt>
                <c:pt idx="131">
                  <c:v>323.93798411349309</c:v>
                </c:pt>
                <c:pt idx="132">
                  <c:v>323.96490719041617</c:v>
                </c:pt>
                <c:pt idx="133">
                  <c:v>324.07029180580417</c:v>
                </c:pt>
                <c:pt idx="134">
                  <c:v>324.27029180580359</c:v>
                </c:pt>
                <c:pt idx="135">
                  <c:v>324.48567642119156</c:v>
                </c:pt>
                <c:pt idx="136">
                  <c:v>324.65413795965253</c:v>
                </c:pt>
                <c:pt idx="137">
                  <c:v>324.80721488272559</c:v>
                </c:pt>
                <c:pt idx="138">
                  <c:v>324.99567642118598</c:v>
                </c:pt>
                <c:pt idx="139">
                  <c:v>325.18721488272723</c:v>
                </c:pt>
                <c:pt idx="140">
                  <c:v>325.2956764211882</c:v>
                </c:pt>
                <c:pt idx="141">
                  <c:v>325.32029180579912</c:v>
                </c:pt>
                <c:pt idx="142">
                  <c:v>325.28875334426738</c:v>
                </c:pt>
                <c:pt idx="143">
                  <c:v>325.19721488272444</c:v>
                </c:pt>
                <c:pt idx="144">
                  <c:v>325.15336872888503</c:v>
                </c:pt>
                <c:pt idx="145">
                  <c:v>325.21336872888054</c:v>
                </c:pt>
                <c:pt idx="146">
                  <c:v>325.38259949811021</c:v>
                </c:pt>
                <c:pt idx="147">
                  <c:v>325.55798411349758</c:v>
                </c:pt>
                <c:pt idx="148">
                  <c:v>325.716445651958</c:v>
                </c:pt>
                <c:pt idx="149">
                  <c:v>325.84336872888389</c:v>
                </c:pt>
                <c:pt idx="150">
                  <c:v>325.93490719041398</c:v>
                </c:pt>
                <c:pt idx="151">
                  <c:v>326.00490719041676</c:v>
                </c:pt>
                <c:pt idx="152">
                  <c:v>326.06567642119217</c:v>
                </c:pt>
                <c:pt idx="153">
                  <c:v>326.10413795964922</c:v>
                </c:pt>
                <c:pt idx="154">
                  <c:v>326.07952257503268</c:v>
                </c:pt>
                <c:pt idx="155">
                  <c:v>326.01106103657338</c:v>
                </c:pt>
                <c:pt idx="156">
                  <c:v>325.9087533442646</c:v>
                </c:pt>
                <c:pt idx="157">
                  <c:v>325.94490719042011</c:v>
                </c:pt>
                <c:pt idx="158">
                  <c:v>326.0710610365723</c:v>
                </c:pt>
                <c:pt idx="159">
                  <c:v>326.22721488272106</c:v>
                </c:pt>
                <c:pt idx="160">
                  <c:v>326.35336872888053</c:v>
                </c:pt>
                <c:pt idx="161">
                  <c:v>326.46567642118987</c:v>
                </c:pt>
                <c:pt idx="162">
                  <c:v>326.54798411349645</c:v>
                </c:pt>
                <c:pt idx="163">
                  <c:v>326.7433687288833</c:v>
                </c:pt>
                <c:pt idx="164">
                  <c:v>326.9195225750355</c:v>
                </c:pt>
                <c:pt idx="165">
                  <c:v>326.93259949811409</c:v>
                </c:pt>
                <c:pt idx="166">
                  <c:v>326.89259949811185</c:v>
                </c:pt>
                <c:pt idx="167">
                  <c:v>326.81413795965199</c:v>
                </c:pt>
                <c:pt idx="168">
                  <c:v>326.77336872887383</c:v>
                </c:pt>
                <c:pt idx="169">
                  <c:v>326.90413795964474</c:v>
                </c:pt>
                <c:pt idx="170">
                  <c:v>327.12952257503491</c:v>
                </c:pt>
                <c:pt idx="171">
                  <c:v>327.34106103657564</c:v>
                </c:pt>
                <c:pt idx="172">
                  <c:v>327.53567642118935</c:v>
                </c:pt>
                <c:pt idx="173">
                  <c:v>327.7502918058064</c:v>
                </c:pt>
                <c:pt idx="174">
                  <c:v>327.95567642118937</c:v>
                </c:pt>
                <c:pt idx="175">
                  <c:v>328.24413795965199</c:v>
                </c:pt>
                <c:pt idx="176">
                  <c:v>328.45644565195744</c:v>
                </c:pt>
                <c:pt idx="177">
                  <c:v>328.610291805798</c:v>
                </c:pt>
                <c:pt idx="178">
                  <c:v>328.74721488272615</c:v>
                </c:pt>
                <c:pt idx="179">
                  <c:v>328.84413795965088</c:v>
                </c:pt>
                <c:pt idx="180">
                  <c:v>328.93567642118768</c:v>
                </c:pt>
                <c:pt idx="181">
                  <c:v>329.10875334426629</c:v>
                </c:pt>
                <c:pt idx="182">
                  <c:v>329.34721488272555</c:v>
                </c:pt>
                <c:pt idx="183">
                  <c:v>329.51183026734208</c:v>
                </c:pt>
                <c:pt idx="184">
                  <c:v>329.65029180580808</c:v>
                </c:pt>
                <c:pt idx="185">
                  <c:v>329.81721488272501</c:v>
                </c:pt>
                <c:pt idx="186">
                  <c:v>329.96490719041509</c:v>
                </c:pt>
                <c:pt idx="187">
                  <c:v>330.14567642118487</c:v>
                </c:pt>
                <c:pt idx="188">
                  <c:v>330.27644565195857</c:v>
                </c:pt>
                <c:pt idx="189">
                  <c:v>330.2518302673443</c:v>
                </c:pt>
                <c:pt idx="190">
                  <c:v>330.17490719041842</c:v>
                </c:pt>
                <c:pt idx="191">
                  <c:v>330.04029180580415</c:v>
                </c:pt>
                <c:pt idx="192">
                  <c:v>329.88721488272444</c:v>
                </c:pt>
                <c:pt idx="193">
                  <c:v>329.86952257503998</c:v>
                </c:pt>
                <c:pt idx="194">
                  <c:v>329.95567642119045</c:v>
                </c:pt>
                <c:pt idx="195">
                  <c:v>330.06490719041506</c:v>
                </c:pt>
                <c:pt idx="196">
                  <c:v>330.22567642118878</c:v>
                </c:pt>
                <c:pt idx="197">
                  <c:v>330.38798411349705</c:v>
                </c:pt>
                <c:pt idx="198">
                  <c:v>330.47952257503272</c:v>
                </c:pt>
                <c:pt idx="199">
                  <c:v>330.60952257503322</c:v>
                </c:pt>
                <c:pt idx="200">
                  <c:v>330.70875334426847</c:v>
                </c:pt>
                <c:pt idx="201">
                  <c:v>330.72798411349254</c:v>
                </c:pt>
                <c:pt idx="202">
                  <c:v>330.71413795965032</c:v>
                </c:pt>
                <c:pt idx="203">
                  <c:v>330.62798411349814</c:v>
                </c:pt>
                <c:pt idx="204">
                  <c:v>330.58029180580303</c:v>
                </c:pt>
                <c:pt idx="205">
                  <c:v>330.6587533442646</c:v>
                </c:pt>
                <c:pt idx="206">
                  <c:v>330.81952257503883</c:v>
                </c:pt>
                <c:pt idx="207">
                  <c:v>330.99490719042404</c:v>
                </c:pt>
                <c:pt idx="208">
                  <c:v>331.14875334426682</c:v>
                </c:pt>
                <c:pt idx="209">
                  <c:v>331.30413795963801</c:v>
                </c:pt>
                <c:pt idx="210">
                  <c:v>331.46259949811071</c:v>
                </c:pt>
                <c:pt idx="211">
                  <c:v>331.67336872888723</c:v>
                </c:pt>
                <c:pt idx="212">
                  <c:v>331.79644565194678</c:v>
                </c:pt>
                <c:pt idx="213">
                  <c:v>331.80029180580806</c:v>
                </c:pt>
                <c:pt idx="214">
                  <c:v>331.77029180580473</c:v>
                </c:pt>
                <c:pt idx="215">
                  <c:v>331.67029180579857</c:v>
                </c:pt>
                <c:pt idx="216">
                  <c:v>331.59336872888554</c:v>
                </c:pt>
                <c:pt idx="217">
                  <c:v>331.61259949811745</c:v>
                </c:pt>
                <c:pt idx="218">
                  <c:v>331.75183026733868</c:v>
                </c:pt>
                <c:pt idx="219">
                  <c:v>331.92490719042121</c:v>
                </c:pt>
                <c:pt idx="220">
                  <c:v>332.08490719042572</c:v>
                </c:pt>
                <c:pt idx="221">
                  <c:v>332.20413795964248</c:v>
                </c:pt>
                <c:pt idx="222">
                  <c:v>332.37336872888335</c:v>
                </c:pt>
                <c:pt idx="223">
                  <c:v>332.57413795963856</c:v>
                </c:pt>
                <c:pt idx="224">
                  <c:v>332.75029180579691</c:v>
                </c:pt>
                <c:pt idx="225">
                  <c:v>332.85798411350993</c:v>
                </c:pt>
                <c:pt idx="226">
                  <c:v>332.92644565195354</c:v>
                </c:pt>
                <c:pt idx="227">
                  <c:v>332.88798411349256</c:v>
                </c:pt>
                <c:pt idx="228">
                  <c:v>332.93490719042461</c:v>
                </c:pt>
                <c:pt idx="229">
                  <c:v>333.11336872887887</c:v>
                </c:pt>
                <c:pt idx="230">
                  <c:v>333.39490719041282</c:v>
                </c:pt>
                <c:pt idx="231">
                  <c:v>333.66029180581143</c:v>
                </c:pt>
                <c:pt idx="232">
                  <c:v>333.9164456519552</c:v>
                </c:pt>
                <c:pt idx="233">
                  <c:v>334.11567642118541</c:v>
                </c:pt>
                <c:pt idx="234">
                  <c:v>334.38721488274177</c:v>
                </c:pt>
                <c:pt idx="235">
                  <c:v>334.59798411349647</c:v>
                </c:pt>
                <c:pt idx="236">
                  <c:v>334.74413795964585</c:v>
                </c:pt>
                <c:pt idx="237">
                  <c:v>334.82721488272165</c:v>
                </c:pt>
                <c:pt idx="238">
                  <c:v>334.84567642118708</c:v>
                </c:pt>
                <c:pt idx="239">
                  <c:v>334.80952257503213</c:v>
                </c:pt>
                <c:pt idx="240">
                  <c:v>334.79490719041229</c:v>
                </c:pt>
                <c:pt idx="241">
                  <c:v>334.88106103657339</c:v>
                </c:pt>
                <c:pt idx="242">
                  <c:v>335.07183026734543</c:v>
                </c:pt>
                <c:pt idx="243">
                  <c:v>335.26336872888277</c:v>
                </c:pt>
                <c:pt idx="244">
                  <c:v>335.45875334426233</c:v>
                </c:pt>
                <c:pt idx="245">
                  <c:v>335.59259949811468</c:v>
                </c:pt>
                <c:pt idx="246">
                  <c:v>335.82490719041732</c:v>
                </c:pt>
                <c:pt idx="247">
                  <c:v>336.00106103657674</c:v>
                </c:pt>
                <c:pt idx="248">
                  <c:v>336.1179841134948</c:v>
                </c:pt>
                <c:pt idx="249">
                  <c:v>336.21259949810906</c:v>
                </c:pt>
                <c:pt idx="250">
                  <c:v>336.17644565195747</c:v>
                </c:pt>
                <c:pt idx="251">
                  <c:v>336.12567642118654</c:v>
                </c:pt>
                <c:pt idx="252">
                  <c:v>336.09259949811241</c:v>
                </c:pt>
                <c:pt idx="253">
                  <c:v>336.23259949811074</c:v>
                </c:pt>
                <c:pt idx="254">
                  <c:v>336.45567642118988</c:v>
                </c:pt>
                <c:pt idx="255">
                  <c:v>336.69106103657282</c:v>
                </c:pt>
                <c:pt idx="256">
                  <c:v>336.92183026734375</c:v>
                </c:pt>
                <c:pt idx="257">
                  <c:v>337.09106103657285</c:v>
                </c:pt>
                <c:pt idx="258">
                  <c:v>337.34644565195185</c:v>
                </c:pt>
                <c:pt idx="259">
                  <c:v>337.55106103657283</c:v>
                </c:pt>
                <c:pt idx="260">
                  <c:v>337.7456764211899</c:v>
                </c:pt>
                <c:pt idx="261">
                  <c:v>337.90875334426516</c:v>
                </c:pt>
                <c:pt idx="262">
                  <c:v>337.91952257503607</c:v>
                </c:pt>
                <c:pt idx="263">
                  <c:v>337.93183026734204</c:v>
                </c:pt>
                <c:pt idx="264">
                  <c:v>337.96567642118987</c:v>
                </c:pt>
                <c:pt idx="265">
                  <c:v>338.13259949811072</c:v>
                </c:pt>
                <c:pt idx="266">
                  <c:v>338.36952257503549</c:v>
                </c:pt>
                <c:pt idx="267">
                  <c:v>338.60106103657228</c:v>
                </c:pt>
                <c:pt idx="268">
                  <c:v>338.79183026734262</c:v>
                </c:pt>
                <c:pt idx="269">
                  <c:v>338.99567642118654</c:v>
                </c:pt>
                <c:pt idx="270">
                  <c:v>339.24721488272667</c:v>
                </c:pt>
                <c:pt idx="271">
                  <c:v>339.4410610365706</c:v>
                </c:pt>
                <c:pt idx="272">
                  <c:v>339.60259949811018</c:v>
                </c:pt>
                <c:pt idx="273">
                  <c:v>339.68413795964642</c:v>
                </c:pt>
                <c:pt idx="274">
                  <c:v>339.64183026734707</c:v>
                </c:pt>
                <c:pt idx="275">
                  <c:v>339.56798411349871</c:v>
                </c:pt>
                <c:pt idx="276">
                  <c:v>339.51029180580025</c:v>
                </c:pt>
                <c:pt idx="277">
                  <c:v>339.57875334426626</c:v>
                </c:pt>
                <c:pt idx="278">
                  <c:v>339.76567642119045</c:v>
                </c:pt>
                <c:pt idx="279">
                  <c:v>339.96644565195743</c:v>
                </c:pt>
                <c:pt idx="280">
                  <c:v>340.1695225750355</c:v>
                </c:pt>
                <c:pt idx="281">
                  <c:v>340.35721488272554</c:v>
                </c:pt>
                <c:pt idx="282">
                  <c:v>340.53106103657285</c:v>
                </c:pt>
                <c:pt idx="283">
                  <c:v>340.71259949811576</c:v>
                </c:pt>
                <c:pt idx="284">
                  <c:v>340.87413795964807</c:v>
                </c:pt>
                <c:pt idx="285">
                  <c:v>340.93259949810681</c:v>
                </c:pt>
                <c:pt idx="286">
                  <c:v>340.91567642118429</c:v>
                </c:pt>
                <c:pt idx="287">
                  <c:v>340.86259949811188</c:v>
                </c:pt>
                <c:pt idx="288">
                  <c:v>340.85029180580472</c:v>
                </c:pt>
                <c:pt idx="289">
                  <c:v>340.95336872887884</c:v>
                </c:pt>
                <c:pt idx="290">
                  <c:v>341.14721488272613</c:v>
                </c:pt>
                <c:pt idx="291">
                  <c:v>341.32567642119159</c:v>
                </c:pt>
                <c:pt idx="292">
                  <c:v>341.4641379596531</c:v>
                </c:pt>
                <c:pt idx="293">
                  <c:v>341.61336872888052</c:v>
                </c:pt>
                <c:pt idx="294">
                  <c:v>341.73644565195804</c:v>
                </c:pt>
                <c:pt idx="295">
                  <c:v>341.92413795964694</c:v>
                </c:pt>
                <c:pt idx="296">
                  <c:v>342.08259949810849</c:v>
                </c:pt>
                <c:pt idx="297">
                  <c:v>342.15952257503551</c:v>
                </c:pt>
                <c:pt idx="298">
                  <c:v>342.19029180580526</c:v>
                </c:pt>
                <c:pt idx="299">
                  <c:v>342.18644565195575</c:v>
                </c:pt>
                <c:pt idx="300">
                  <c:v>342.20644565195579</c:v>
                </c:pt>
                <c:pt idx="301">
                  <c:v>342.36798411349815</c:v>
                </c:pt>
                <c:pt idx="302">
                  <c:v>342.62183026734431</c:v>
                </c:pt>
                <c:pt idx="303">
                  <c:v>342.887214882725</c:v>
                </c:pt>
                <c:pt idx="304">
                  <c:v>343.13336872887885</c:v>
                </c:pt>
                <c:pt idx="305">
                  <c:v>343.37259949811352</c:v>
                </c:pt>
                <c:pt idx="306">
                  <c:v>343.57413795965198</c:v>
                </c:pt>
                <c:pt idx="307">
                  <c:v>343.84413795964809</c:v>
                </c:pt>
                <c:pt idx="308">
                  <c:v>344.02721488272499</c:v>
                </c:pt>
                <c:pt idx="309">
                  <c:v>344.10029180580528</c:v>
                </c:pt>
                <c:pt idx="310">
                  <c:v>344.09259949811241</c:v>
                </c:pt>
                <c:pt idx="311">
                  <c:v>344.04336872887774</c:v>
                </c:pt>
                <c:pt idx="312">
                  <c:v>343.97644565195463</c:v>
                </c:pt>
                <c:pt idx="313">
                  <c:v>344.07798411349648</c:v>
                </c:pt>
                <c:pt idx="314">
                  <c:v>344.28721488272669</c:v>
                </c:pt>
                <c:pt idx="315">
                  <c:v>344.52644565196078</c:v>
                </c:pt>
                <c:pt idx="316">
                  <c:v>344.69259949811465</c:v>
                </c:pt>
                <c:pt idx="317">
                  <c:v>344.85106103657228</c:v>
                </c:pt>
                <c:pt idx="318">
                  <c:v>345.07798411349478</c:v>
                </c:pt>
                <c:pt idx="319">
                  <c:v>345.29490719042064</c:v>
                </c:pt>
                <c:pt idx="320">
                  <c:v>345.46567642118936</c:v>
                </c:pt>
                <c:pt idx="321">
                  <c:v>345.52336872887776</c:v>
                </c:pt>
                <c:pt idx="322">
                  <c:v>345.50336872887715</c:v>
                </c:pt>
                <c:pt idx="323">
                  <c:v>345.46413795964975</c:v>
                </c:pt>
                <c:pt idx="324">
                  <c:v>345.44259949811072</c:v>
                </c:pt>
                <c:pt idx="325">
                  <c:v>345.57567642119045</c:v>
                </c:pt>
                <c:pt idx="326">
                  <c:v>345.79259949811296</c:v>
                </c:pt>
                <c:pt idx="327">
                  <c:v>346.00644565195466</c:v>
                </c:pt>
                <c:pt idx="328">
                  <c:v>346.14952257503774</c:v>
                </c:pt>
                <c:pt idx="329">
                  <c:v>346.30875334426344</c:v>
                </c:pt>
                <c:pt idx="330">
                  <c:v>346.45106103657002</c:v>
                </c:pt>
                <c:pt idx="331">
                  <c:v>346.60721488272611</c:v>
                </c:pt>
                <c:pt idx="332">
                  <c:v>346.76413795964805</c:v>
                </c:pt>
                <c:pt idx="333">
                  <c:v>346.83106103657394</c:v>
                </c:pt>
                <c:pt idx="334">
                  <c:v>346.81413795964977</c:v>
                </c:pt>
                <c:pt idx="335">
                  <c:v>346.76490719042181</c:v>
                </c:pt>
                <c:pt idx="336">
                  <c:v>346.78029180580472</c:v>
                </c:pt>
                <c:pt idx="337">
                  <c:v>346.8756764211916</c:v>
                </c:pt>
                <c:pt idx="338">
                  <c:v>347.09106103657507</c:v>
                </c:pt>
                <c:pt idx="339">
                  <c:v>347.30029180580078</c:v>
                </c:pt>
                <c:pt idx="340">
                  <c:v>347.50336872887607</c:v>
                </c:pt>
                <c:pt idx="341">
                  <c:v>347.67029180580136</c:v>
                </c:pt>
                <c:pt idx="342">
                  <c:v>347.85875334426908</c:v>
                </c:pt>
                <c:pt idx="343">
                  <c:v>348.11259949811017</c:v>
                </c:pt>
                <c:pt idx="344">
                  <c:v>348.29106103657062</c:v>
                </c:pt>
                <c:pt idx="345">
                  <c:v>348.3795225750344</c:v>
                </c:pt>
                <c:pt idx="346">
                  <c:v>348.39336872888612</c:v>
                </c:pt>
                <c:pt idx="347">
                  <c:v>348.38721488272665</c:v>
                </c:pt>
                <c:pt idx="348">
                  <c:v>348.42106103657113</c:v>
                </c:pt>
                <c:pt idx="349">
                  <c:v>348.526445651958</c:v>
                </c:pt>
                <c:pt idx="350">
                  <c:v>348.79183026734091</c:v>
                </c:pt>
                <c:pt idx="351">
                  <c:v>349.04029180580415</c:v>
                </c:pt>
                <c:pt idx="352">
                  <c:v>349.28490719041787</c:v>
                </c:pt>
                <c:pt idx="353">
                  <c:v>349.52490719042009</c:v>
                </c:pt>
                <c:pt idx="354">
                  <c:v>349.80721488272553</c:v>
                </c:pt>
                <c:pt idx="355">
                  <c:v>350.11183026734261</c:v>
                </c:pt>
                <c:pt idx="356">
                  <c:v>350.33490719041731</c:v>
                </c:pt>
                <c:pt idx="357">
                  <c:v>350.46029180580359</c:v>
                </c:pt>
                <c:pt idx="358">
                  <c:v>350.54952257503214</c:v>
                </c:pt>
                <c:pt idx="359">
                  <c:v>350.57183026734094</c:v>
                </c:pt>
                <c:pt idx="360">
                  <c:v>350.63644565196137</c:v>
                </c:pt>
                <c:pt idx="361">
                  <c:v>350.83644565195578</c:v>
                </c:pt>
                <c:pt idx="362">
                  <c:v>351.11413795965314</c:v>
                </c:pt>
                <c:pt idx="363">
                  <c:v>351.37952257503156</c:v>
                </c:pt>
                <c:pt idx="364">
                  <c:v>351.66798411349816</c:v>
                </c:pt>
                <c:pt idx="365">
                  <c:v>351.88952257503774</c:v>
                </c:pt>
                <c:pt idx="366">
                  <c:v>352.067984113497</c:v>
                </c:pt>
                <c:pt idx="367">
                  <c:v>352.31721488272166</c:v>
                </c:pt>
                <c:pt idx="368">
                  <c:v>352.48413795964922</c:v>
                </c:pt>
                <c:pt idx="369">
                  <c:v>352.57336872888163</c:v>
                </c:pt>
                <c:pt idx="370">
                  <c:v>352.59413795964809</c:v>
                </c:pt>
                <c:pt idx="371">
                  <c:v>352.52644565195692</c:v>
                </c:pt>
                <c:pt idx="372">
                  <c:v>352.49952257503156</c:v>
                </c:pt>
                <c:pt idx="373">
                  <c:v>352.60183026734768</c:v>
                </c:pt>
                <c:pt idx="374">
                  <c:v>352.78413795965201</c:v>
                </c:pt>
                <c:pt idx="375">
                  <c:v>352.98798411349202</c:v>
                </c:pt>
                <c:pt idx="376">
                  <c:v>353.17183026734261</c:v>
                </c:pt>
                <c:pt idx="377">
                  <c:v>353.33567642118936</c:v>
                </c:pt>
                <c:pt idx="378">
                  <c:v>353.52490719041731</c:v>
                </c:pt>
                <c:pt idx="379">
                  <c:v>353.70644565195636</c:v>
                </c:pt>
                <c:pt idx="380">
                  <c:v>353.83567642119158</c:v>
                </c:pt>
                <c:pt idx="381">
                  <c:v>353.87259949810795</c:v>
                </c:pt>
                <c:pt idx="382">
                  <c:v>353.83183026734264</c:v>
                </c:pt>
                <c:pt idx="383">
                  <c:v>353.75644565195859</c:v>
                </c:pt>
                <c:pt idx="384">
                  <c:v>353.71798411349425</c:v>
                </c:pt>
                <c:pt idx="385">
                  <c:v>353.83875334426347</c:v>
                </c:pt>
                <c:pt idx="386">
                  <c:v>354.05567642119047</c:v>
                </c:pt>
                <c:pt idx="387">
                  <c:v>354.27413795965253</c:v>
                </c:pt>
                <c:pt idx="388">
                  <c:v>354.4272148827261</c:v>
                </c:pt>
                <c:pt idx="389">
                  <c:v>354.57567642118823</c:v>
                </c:pt>
                <c:pt idx="390">
                  <c:v>354.74413795964642</c:v>
                </c:pt>
                <c:pt idx="391">
                  <c:v>354.9695225750383</c:v>
                </c:pt>
                <c:pt idx="392">
                  <c:v>355.18567642118876</c:v>
                </c:pt>
                <c:pt idx="393">
                  <c:v>355.24798411349701</c:v>
                </c:pt>
                <c:pt idx="394">
                  <c:v>355.23644565195519</c:v>
                </c:pt>
                <c:pt idx="395">
                  <c:v>355.1602918058025</c:v>
                </c:pt>
                <c:pt idx="396">
                  <c:v>355.10183026734489</c:v>
                </c:pt>
                <c:pt idx="397">
                  <c:v>355.18183026734488</c:v>
                </c:pt>
                <c:pt idx="398">
                  <c:v>355.35029180580415</c:v>
                </c:pt>
                <c:pt idx="399">
                  <c:v>355.50798411349649</c:v>
                </c:pt>
                <c:pt idx="400">
                  <c:v>355.65567642119214</c:v>
                </c:pt>
                <c:pt idx="401">
                  <c:v>355.83029180579354</c:v>
                </c:pt>
                <c:pt idx="402">
                  <c:v>355.99413795965035</c:v>
                </c:pt>
                <c:pt idx="403">
                  <c:v>356.13721488272671</c:v>
                </c:pt>
                <c:pt idx="404">
                  <c:v>356.20875334425506</c:v>
                </c:pt>
                <c:pt idx="405">
                  <c:v>356.22413795965366</c:v>
                </c:pt>
                <c:pt idx="406">
                  <c:v>356.13798411350319</c:v>
                </c:pt>
                <c:pt idx="407">
                  <c:v>356.04183026733534</c:v>
                </c:pt>
                <c:pt idx="408">
                  <c:v>355.97336872888332</c:v>
                </c:pt>
                <c:pt idx="409">
                  <c:v>356.05567642119883</c:v>
                </c:pt>
                <c:pt idx="410">
                  <c:v>356.20721488271943</c:v>
                </c:pt>
                <c:pt idx="411">
                  <c:v>356.3425994981169</c:v>
                </c:pt>
                <c:pt idx="412">
                  <c:v>356.48721488272889</c:v>
                </c:pt>
                <c:pt idx="413">
                  <c:v>356.56875334426064</c:v>
                </c:pt>
                <c:pt idx="414">
                  <c:v>356.67336872888558</c:v>
                </c:pt>
                <c:pt idx="415">
                  <c:v>356.78183026733308</c:v>
                </c:pt>
                <c:pt idx="416">
                  <c:v>356.86644565195297</c:v>
                </c:pt>
                <c:pt idx="417">
                  <c:v>356.86106103658068</c:v>
                </c:pt>
                <c:pt idx="418">
                  <c:v>356.70721488272386</c:v>
                </c:pt>
                <c:pt idx="419">
                  <c:v>356.60183026733927</c:v>
                </c:pt>
                <c:pt idx="420">
                  <c:v>356.5318302673482</c:v>
                </c:pt>
                <c:pt idx="421">
                  <c:v>356.62106103656441</c:v>
                </c:pt>
                <c:pt idx="422">
                  <c:v>356.78183026733592</c:v>
                </c:pt>
                <c:pt idx="423">
                  <c:v>356.98106103658682</c:v>
                </c:pt>
                <c:pt idx="424">
                  <c:v>357.18644565195353</c:v>
                </c:pt>
                <c:pt idx="425">
                  <c:v>357.33413795964475</c:v>
                </c:pt>
                <c:pt idx="426">
                  <c:v>357.54029180581534</c:v>
                </c:pt>
                <c:pt idx="427">
                  <c:v>357.75259949810794</c:v>
                </c:pt>
                <c:pt idx="428">
                  <c:v>357.93567642118711</c:v>
                </c:pt>
                <c:pt idx="429">
                  <c:v>357.98336872888558</c:v>
                </c:pt>
                <c:pt idx="430">
                  <c:v>357.97259949810513</c:v>
                </c:pt>
                <c:pt idx="431">
                  <c:v>357.98259949811131</c:v>
                </c:pt>
                <c:pt idx="432">
                  <c:v>357.98952257503663</c:v>
                </c:pt>
                <c:pt idx="433">
                  <c:v>358.14721488272892</c:v>
                </c:pt>
                <c:pt idx="434">
                  <c:v>358.40952257503159</c:v>
                </c:pt>
                <c:pt idx="435">
                  <c:v>358.68413795964528</c:v>
                </c:pt>
                <c:pt idx="436">
                  <c:v>358.91567642119384</c:v>
                </c:pt>
                <c:pt idx="437">
                  <c:v>359.11721488272332</c:v>
                </c:pt>
                <c:pt idx="438">
                  <c:v>359.34106103657172</c:v>
                </c:pt>
                <c:pt idx="439">
                  <c:v>359.59567642118543</c:v>
                </c:pt>
                <c:pt idx="440">
                  <c:v>359.78490719041844</c:v>
                </c:pt>
                <c:pt idx="441">
                  <c:v>359.90336872888554</c:v>
                </c:pt>
                <c:pt idx="442">
                  <c:v>359.96721488272613</c:v>
                </c:pt>
                <c:pt idx="443">
                  <c:v>359.94721488272444</c:v>
                </c:pt>
                <c:pt idx="444">
                  <c:v>360.00183026734152</c:v>
                </c:pt>
                <c:pt idx="445">
                  <c:v>360.17567642119269</c:v>
                </c:pt>
                <c:pt idx="446">
                  <c:v>360.43490719041785</c:v>
                </c:pt>
                <c:pt idx="447">
                  <c:v>360.67721488272332</c:v>
                </c:pt>
                <c:pt idx="448">
                  <c:v>360.9149071904173</c:v>
                </c:pt>
                <c:pt idx="449">
                  <c:v>361.17029180580698</c:v>
                </c:pt>
                <c:pt idx="450">
                  <c:v>361.42490719041677</c:v>
                </c:pt>
                <c:pt idx="451">
                  <c:v>361.63567642119102</c:v>
                </c:pt>
                <c:pt idx="452">
                  <c:v>361.77644565195465</c:v>
                </c:pt>
                <c:pt idx="453">
                  <c:v>361.8710610365751</c:v>
                </c:pt>
                <c:pt idx="454">
                  <c:v>361.89875334426853</c:v>
                </c:pt>
                <c:pt idx="455">
                  <c:v>361.87875334426627</c:v>
                </c:pt>
                <c:pt idx="456">
                  <c:v>361.91106103656836</c:v>
                </c:pt>
                <c:pt idx="457">
                  <c:v>362.01875334426512</c:v>
                </c:pt>
                <c:pt idx="458">
                  <c:v>362.24183026734318</c:v>
                </c:pt>
                <c:pt idx="459">
                  <c:v>362.45644565195636</c:v>
                </c:pt>
                <c:pt idx="460">
                  <c:v>362.64183026734264</c:v>
                </c:pt>
                <c:pt idx="461">
                  <c:v>362.79259949810961</c:v>
                </c:pt>
                <c:pt idx="462">
                  <c:v>362.89029180580303</c:v>
                </c:pt>
                <c:pt idx="463">
                  <c:v>363.05798411349986</c:v>
                </c:pt>
                <c:pt idx="464">
                  <c:v>363.2172148827317</c:v>
                </c:pt>
                <c:pt idx="465">
                  <c:v>363.25259949810624</c:v>
                </c:pt>
                <c:pt idx="466">
                  <c:v>363.20567642118374</c:v>
                </c:pt>
                <c:pt idx="467">
                  <c:v>363.10567642118821</c:v>
                </c:pt>
                <c:pt idx="468">
                  <c:v>363.02183026734264</c:v>
                </c:pt>
                <c:pt idx="469">
                  <c:v>363.12029180580134</c:v>
                </c:pt>
                <c:pt idx="470">
                  <c:v>363.34490719041787</c:v>
                </c:pt>
                <c:pt idx="471">
                  <c:v>363.61336872888387</c:v>
                </c:pt>
                <c:pt idx="472">
                  <c:v>363.84644565196078</c:v>
                </c:pt>
                <c:pt idx="473">
                  <c:v>364.06875334426513</c:v>
                </c:pt>
                <c:pt idx="474">
                  <c:v>364.31567642118875</c:v>
                </c:pt>
                <c:pt idx="475">
                  <c:v>364.63490719041619</c:v>
                </c:pt>
                <c:pt idx="476">
                  <c:v>364.87106103657004</c:v>
                </c:pt>
                <c:pt idx="477">
                  <c:v>365.05183026734318</c:v>
                </c:pt>
                <c:pt idx="478">
                  <c:v>365.22336872888224</c:v>
                </c:pt>
                <c:pt idx="479">
                  <c:v>365.34952257503272</c:v>
                </c:pt>
                <c:pt idx="480">
                  <c:v>365.48567642118655</c:v>
                </c:pt>
                <c:pt idx="481">
                  <c:v>365.80183026734431</c:v>
                </c:pt>
                <c:pt idx="482">
                  <c:v>366.16336872888274</c:v>
                </c:pt>
                <c:pt idx="483">
                  <c:v>366.52029180580246</c:v>
                </c:pt>
                <c:pt idx="484">
                  <c:v>366.81259949811016</c:v>
                </c:pt>
                <c:pt idx="485">
                  <c:v>367.10490719042178</c:v>
                </c:pt>
                <c:pt idx="486">
                  <c:v>367.38952257503718</c:v>
                </c:pt>
                <c:pt idx="487">
                  <c:v>367.67798411349537</c:v>
                </c:pt>
                <c:pt idx="488">
                  <c:v>367.85490719041843</c:v>
                </c:pt>
                <c:pt idx="489">
                  <c:v>367.92259949810739</c:v>
                </c:pt>
                <c:pt idx="490">
                  <c:v>367.95798411349926</c:v>
                </c:pt>
                <c:pt idx="491">
                  <c:v>367.88721488272614</c:v>
                </c:pt>
                <c:pt idx="492">
                  <c:v>367.79952257503379</c:v>
                </c:pt>
                <c:pt idx="493">
                  <c:v>367.90336872887605</c:v>
                </c:pt>
                <c:pt idx="494">
                  <c:v>368.08183026734486</c:v>
                </c:pt>
                <c:pt idx="495">
                  <c:v>368.28029180580251</c:v>
                </c:pt>
                <c:pt idx="496">
                  <c:v>368.4464456519558</c:v>
                </c:pt>
                <c:pt idx="497">
                  <c:v>368.55183026734375</c:v>
                </c:pt>
                <c:pt idx="498">
                  <c:v>368.6695225750355</c:v>
                </c:pt>
                <c:pt idx="499">
                  <c:v>368.83413795965424</c:v>
                </c:pt>
                <c:pt idx="500">
                  <c:v>368.87952257503105</c:v>
                </c:pt>
                <c:pt idx="501">
                  <c:v>368.93644565195746</c:v>
                </c:pt>
                <c:pt idx="502">
                  <c:v>368.90259949811076</c:v>
                </c:pt>
                <c:pt idx="503">
                  <c:v>368.80106103657511</c:v>
                </c:pt>
                <c:pt idx="504">
                  <c:v>368.80875334426685</c:v>
                </c:pt>
                <c:pt idx="505">
                  <c:v>368.97952257503215</c:v>
                </c:pt>
                <c:pt idx="506">
                  <c:v>369.21029180580081</c:v>
                </c:pt>
                <c:pt idx="507">
                  <c:v>369.43721488272666</c:v>
                </c:pt>
                <c:pt idx="508">
                  <c:v>369.62875334426457</c:v>
                </c:pt>
                <c:pt idx="509">
                  <c:v>369.79952257503663</c:v>
                </c:pt>
                <c:pt idx="510">
                  <c:v>370.02106103657451</c:v>
                </c:pt>
                <c:pt idx="511">
                  <c:v>370.23413795964694</c:v>
                </c:pt>
                <c:pt idx="512">
                  <c:v>370.39029180580695</c:v>
                </c:pt>
                <c:pt idx="513">
                  <c:v>370.51644565195636</c:v>
                </c:pt>
                <c:pt idx="514">
                  <c:v>370.50183026733981</c:v>
                </c:pt>
                <c:pt idx="515">
                  <c:v>370.48259949811131</c:v>
                </c:pt>
                <c:pt idx="516">
                  <c:v>370.48644565195633</c:v>
                </c:pt>
                <c:pt idx="517">
                  <c:v>370.59798411349703</c:v>
                </c:pt>
                <c:pt idx="518">
                  <c:v>370.80798411349537</c:v>
                </c:pt>
                <c:pt idx="519">
                  <c:v>371.02875334426011</c:v>
                </c:pt>
                <c:pt idx="520">
                  <c:v>371.24875334426571</c:v>
                </c:pt>
                <c:pt idx="521">
                  <c:v>371.44952257503718</c:v>
                </c:pt>
                <c:pt idx="522">
                  <c:v>371.6502918058053</c:v>
                </c:pt>
                <c:pt idx="523">
                  <c:v>371.84952257503829</c:v>
                </c:pt>
                <c:pt idx="524">
                  <c:v>372.03336872888275</c:v>
                </c:pt>
                <c:pt idx="525">
                  <c:v>372.16183026733927</c:v>
                </c:pt>
                <c:pt idx="526">
                  <c:v>372.22259949811411</c:v>
                </c:pt>
                <c:pt idx="527">
                  <c:v>372.24875334426292</c:v>
                </c:pt>
                <c:pt idx="528">
                  <c:v>372.33644565195408</c:v>
                </c:pt>
                <c:pt idx="529">
                  <c:v>372.51875334426347</c:v>
                </c:pt>
                <c:pt idx="530">
                  <c:v>372.81106103657675</c:v>
                </c:pt>
                <c:pt idx="531">
                  <c:v>373.12106103657169</c:v>
                </c:pt>
                <c:pt idx="532">
                  <c:v>373.40106103657001</c:v>
                </c:pt>
                <c:pt idx="533">
                  <c:v>373.64029180580303</c:v>
                </c:pt>
                <c:pt idx="534">
                  <c:v>373.89029180580081</c:v>
                </c:pt>
                <c:pt idx="535">
                  <c:v>374.16798411350209</c:v>
                </c:pt>
                <c:pt idx="536">
                  <c:v>374.44336872888442</c:v>
                </c:pt>
                <c:pt idx="537">
                  <c:v>374.63721488272557</c:v>
                </c:pt>
                <c:pt idx="538">
                  <c:v>374.72798411349254</c:v>
                </c:pt>
                <c:pt idx="539">
                  <c:v>374.75644565195523</c:v>
                </c:pt>
                <c:pt idx="540">
                  <c:v>374.85798411349873</c:v>
                </c:pt>
                <c:pt idx="541">
                  <c:v>375.04259949810796</c:v>
                </c:pt>
                <c:pt idx="542">
                  <c:v>375.35875334426737</c:v>
                </c:pt>
                <c:pt idx="543">
                  <c:v>375.64644565195408</c:v>
                </c:pt>
                <c:pt idx="544">
                  <c:v>375.89336872888219</c:v>
                </c:pt>
                <c:pt idx="545">
                  <c:v>376.12336872888335</c:v>
                </c:pt>
                <c:pt idx="546">
                  <c:v>376.37259949811187</c:v>
                </c:pt>
                <c:pt idx="547">
                  <c:v>376.67259949811296</c:v>
                </c:pt>
                <c:pt idx="548">
                  <c:v>376.89490719041788</c:v>
                </c:pt>
                <c:pt idx="549">
                  <c:v>376.97875334426573</c:v>
                </c:pt>
                <c:pt idx="550">
                  <c:v>376.9164456519552</c:v>
                </c:pt>
                <c:pt idx="551">
                  <c:v>376.86336872887944</c:v>
                </c:pt>
                <c:pt idx="552">
                  <c:v>376.85336872887717</c:v>
                </c:pt>
                <c:pt idx="553">
                  <c:v>376.95259949811634</c:v>
                </c:pt>
                <c:pt idx="554">
                  <c:v>377.18413795965199</c:v>
                </c:pt>
                <c:pt idx="555">
                  <c:v>377.40336872887661</c:v>
                </c:pt>
                <c:pt idx="556">
                  <c:v>377.5933687288811</c:v>
                </c:pt>
                <c:pt idx="557">
                  <c:v>377.80336872888165</c:v>
                </c:pt>
                <c:pt idx="558">
                  <c:v>378.02644565195578</c:v>
                </c:pt>
                <c:pt idx="559">
                  <c:v>378.28875334426402</c:v>
                </c:pt>
                <c:pt idx="560">
                  <c:v>378.45029180580696</c:v>
                </c:pt>
                <c:pt idx="561">
                  <c:v>378.57259949810793</c:v>
                </c:pt>
                <c:pt idx="562">
                  <c:v>378.65336872888111</c:v>
                </c:pt>
                <c:pt idx="563">
                  <c:v>378.75106103657396</c:v>
                </c:pt>
                <c:pt idx="564">
                  <c:v>378.80413795964807</c:v>
                </c:pt>
                <c:pt idx="565">
                  <c:v>379.01567642118653</c:v>
                </c:pt>
                <c:pt idx="566">
                  <c:v>379.31490719042125</c:v>
                </c:pt>
                <c:pt idx="567">
                  <c:v>379.6187533442685</c:v>
                </c:pt>
                <c:pt idx="568">
                  <c:v>379.91644565195747</c:v>
                </c:pt>
                <c:pt idx="569">
                  <c:v>380.20336872888112</c:v>
                </c:pt>
                <c:pt idx="570">
                  <c:v>380.42952257503157</c:v>
                </c:pt>
                <c:pt idx="571">
                  <c:v>380.72490719042349</c:v>
                </c:pt>
                <c:pt idx="572">
                  <c:v>380.93567642118933</c:v>
                </c:pt>
                <c:pt idx="573">
                  <c:v>381.05875334425957</c:v>
                </c:pt>
                <c:pt idx="574">
                  <c:v>381.07798411349421</c:v>
                </c:pt>
                <c:pt idx="575">
                  <c:v>381.0525994981096</c:v>
                </c:pt>
                <c:pt idx="576">
                  <c:v>381.0610610365751</c:v>
                </c:pt>
                <c:pt idx="577">
                  <c:v>381.24798411349815</c:v>
                </c:pt>
                <c:pt idx="578">
                  <c:v>381.49029180580249</c:v>
                </c:pt>
                <c:pt idx="579">
                  <c:v>381.75721488272558</c:v>
                </c:pt>
                <c:pt idx="580">
                  <c:v>381.97106103657507</c:v>
                </c:pt>
                <c:pt idx="581">
                  <c:v>382.16490719042122</c:v>
                </c:pt>
                <c:pt idx="582">
                  <c:v>382.34875334426346</c:v>
                </c:pt>
                <c:pt idx="583">
                  <c:v>382.64336872887884</c:v>
                </c:pt>
                <c:pt idx="584">
                  <c:v>382.79336872888274</c:v>
                </c:pt>
                <c:pt idx="585">
                  <c:v>382.87567642119046</c:v>
                </c:pt>
                <c:pt idx="586">
                  <c:v>382.91029180580193</c:v>
                </c:pt>
                <c:pt idx="587">
                  <c:v>382.87413795964807</c:v>
                </c:pt>
                <c:pt idx="588">
                  <c:v>382.91644565195912</c:v>
                </c:pt>
                <c:pt idx="589">
                  <c:v>383.09106103657393</c:v>
                </c:pt>
                <c:pt idx="590">
                  <c:v>383.34644565195578</c:v>
                </c:pt>
                <c:pt idx="591">
                  <c:v>383.63875334426348</c:v>
                </c:pt>
                <c:pt idx="592">
                  <c:v>383.92336872888222</c:v>
                </c:pt>
                <c:pt idx="593">
                  <c:v>384.14875334426739</c:v>
                </c:pt>
                <c:pt idx="594">
                  <c:v>384.31259949811687</c:v>
                </c:pt>
                <c:pt idx="595">
                  <c:v>384.51490719042403</c:v>
                </c:pt>
                <c:pt idx="596">
                  <c:v>384.6718302673292</c:v>
                </c:pt>
                <c:pt idx="597">
                  <c:v>384.76413795965033</c:v>
                </c:pt>
                <c:pt idx="598">
                  <c:v>384.78413795965309</c:v>
                </c:pt>
                <c:pt idx="599">
                  <c:v>384.7525994981001</c:v>
                </c:pt>
                <c:pt idx="600">
                  <c:v>384.84413795964861</c:v>
                </c:pt>
                <c:pt idx="601">
                  <c:v>385.00029180580862</c:v>
                </c:pt>
                <c:pt idx="602">
                  <c:v>385.23644565195184</c:v>
                </c:pt>
                <c:pt idx="603">
                  <c:v>385.47567642119492</c:v>
                </c:pt>
                <c:pt idx="604">
                  <c:v>385.70567642119101</c:v>
                </c:pt>
                <c:pt idx="605">
                  <c:v>385.85644565195298</c:v>
                </c:pt>
                <c:pt idx="606">
                  <c:v>386.08721488273062</c:v>
                </c:pt>
                <c:pt idx="607">
                  <c:v>386.35798411350657</c:v>
                </c:pt>
                <c:pt idx="608">
                  <c:v>386.5833687288727</c:v>
                </c:pt>
                <c:pt idx="609">
                  <c:v>386.65567642119271</c:v>
                </c:pt>
                <c:pt idx="610">
                  <c:v>386.67644565195076</c:v>
                </c:pt>
                <c:pt idx="611">
                  <c:v>386.65721488271942</c:v>
                </c:pt>
                <c:pt idx="612">
                  <c:v>386.70721488273563</c:v>
                </c:pt>
                <c:pt idx="613">
                  <c:v>386.80336872887494</c:v>
                </c:pt>
                <c:pt idx="614">
                  <c:v>387.03644565195577</c:v>
                </c:pt>
                <c:pt idx="615">
                  <c:v>387.28490719042907</c:v>
                </c:pt>
                <c:pt idx="616">
                  <c:v>387.52644565195635</c:v>
                </c:pt>
                <c:pt idx="617">
                  <c:v>387.77721488272391</c:v>
                </c:pt>
                <c:pt idx="618">
                  <c:v>388.06106103657953</c:v>
                </c:pt>
                <c:pt idx="619">
                  <c:v>388.34106103656444</c:v>
                </c:pt>
                <c:pt idx="620">
                  <c:v>388.60644565195128</c:v>
                </c:pt>
                <c:pt idx="621">
                  <c:v>388.76106103658736</c:v>
                </c:pt>
                <c:pt idx="622">
                  <c:v>388.81644565195353</c:v>
                </c:pt>
                <c:pt idx="623">
                  <c:v>388.8410610365745</c:v>
                </c:pt>
                <c:pt idx="624">
                  <c:v>388.89798411349199</c:v>
                </c:pt>
                <c:pt idx="625">
                  <c:v>389.09029180580586</c:v>
                </c:pt>
                <c:pt idx="626">
                  <c:v>389.41644565195412</c:v>
                </c:pt>
                <c:pt idx="627">
                  <c:v>389.70644565195187</c:v>
                </c:pt>
                <c:pt idx="628">
                  <c:v>390.00721488272387</c:v>
                </c:pt>
                <c:pt idx="629">
                  <c:v>390.25029180580583</c:v>
                </c:pt>
                <c:pt idx="630">
                  <c:v>390.43490719042347</c:v>
                </c:pt>
                <c:pt idx="631">
                  <c:v>390.59490719042122</c:v>
                </c:pt>
                <c:pt idx="632">
                  <c:v>390.72798411349254</c:v>
                </c:pt>
                <c:pt idx="633">
                  <c:v>390.78490719042065</c:v>
                </c:pt>
                <c:pt idx="634">
                  <c:v>390.81259949811408</c:v>
                </c:pt>
                <c:pt idx="635">
                  <c:v>390.80721488272724</c:v>
                </c:pt>
                <c:pt idx="636">
                  <c:v>390.86336872887551</c:v>
                </c:pt>
                <c:pt idx="637">
                  <c:v>391.02875334426517</c:v>
                </c:pt>
                <c:pt idx="638">
                  <c:v>391.26259949811299</c:v>
                </c:pt>
                <c:pt idx="639">
                  <c:v>391.50798411349535</c:v>
                </c:pt>
                <c:pt idx="640">
                  <c:v>391.7641379596509</c:v>
                </c:pt>
                <c:pt idx="641">
                  <c:v>391.95875334426404</c:v>
                </c:pt>
                <c:pt idx="642">
                  <c:v>392.15413795964974</c:v>
                </c:pt>
                <c:pt idx="643">
                  <c:v>392.42952257503885</c:v>
                </c:pt>
                <c:pt idx="644">
                  <c:v>392.69798411349421</c:v>
                </c:pt>
                <c:pt idx="645">
                  <c:v>392.81490719041506</c:v>
                </c:pt>
                <c:pt idx="646">
                  <c:v>392.86259949810795</c:v>
                </c:pt>
                <c:pt idx="647">
                  <c:v>392.85336872888166</c:v>
                </c:pt>
                <c:pt idx="648">
                  <c:v>392.92875334426736</c:v>
                </c:pt>
                <c:pt idx="649">
                  <c:v>393.08029180580303</c:v>
                </c:pt>
                <c:pt idx="650">
                  <c:v>393.38644565195801</c:v>
                </c:pt>
                <c:pt idx="651">
                  <c:v>393.69875334426234</c:v>
                </c:pt>
                <c:pt idx="652">
                  <c:v>393.98259949811631</c:v>
                </c:pt>
                <c:pt idx="653">
                  <c:v>394.26567642118988</c:v>
                </c:pt>
                <c:pt idx="654">
                  <c:v>394.54029180579857</c:v>
                </c:pt>
                <c:pt idx="655">
                  <c:v>394.84875334426403</c:v>
                </c:pt>
                <c:pt idx="656">
                  <c:v>395.12567642118768</c:v>
                </c:pt>
                <c:pt idx="657">
                  <c:v>395.26875334426904</c:v>
                </c:pt>
                <c:pt idx="658">
                  <c:v>395.3925994981085</c:v>
                </c:pt>
                <c:pt idx="659">
                  <c:v>395.45721488272835</c:v>
                </c:pt>
                <c:pt idx="660">
                  <c:v>395.53875334426738</c:v>
                </c:pt>
                <c:pt idx="661">
                  <c:v>395.73798411350151</c:v>
                </c:pt>
                <c:pt idx="662">
                  <c:v>396.05413795964807</c:v>
                </c:pt>
                <c:pt idx="663">
                  <c:v>396.35106103656778</c:v>
                </c:pt>
                <c:pt idx="664">
                  <c:v>396.62106103656834</c:v>
                </c:pt>
                <c:pt idx="665">
                  <c:v>396.81029180580248</c:v>
                </c:pt>
                <c:pt idx="666">
                  <c:v>397.03875334426459</c:v>
                </c:pt>
                <c:pt idx="667">
                  <c:v>397.34259949811468</c:v>
                </c:pt>
                <c:pt idx="668">
                  <c:v>397.60183026734597</c:v>
                </c:pt>
                <c:pt idx="669">
                  <c:v>397.71490719041901</c:v>
                </c:pt>
                <c:pt idx="670">
                  <c:v>397.75336872887999</c:v>
                </c:pt>
                <c:pt idx="671">
                  <c:v>397.73106103657562</c:v>
                </c:pt>
                <c:pt idx="672">
                  <c:v>397.74490719041449</c:v>
                </c:pt>
                <c:pt idx="673">
                  <c:v>397.94336872887942</c:v>
                </c:pt>
                <c:pt idx="674">
                  <c:v>398.21875334426403</c:v>
                </c:pt>
                <c:pt idx="675">
                  <c:v>398.5072148827295</c:v>
                </c:pt>
                <c:pt idx="676">
                  <c:v>398.74875334426793</c:v>
                </c:pt>
                <c:pt idx="677">
                  <c:v>398.93567642118711</c:v>
                </c:pt>
                <c:pt idx="678">
                  <c:v>399.20721488272557</c:v>
                </c:pt>
                <c:pt idx="679">
                  <c:v>399.47721488272833</c:v>
                </c:pt>
                <c:pt idx="680">
                  <c:v>399.67567642118934</c:v>
                </c:pt>
                <c:pt idx="681">
                  <c:v>399.75413795964698</c:v>
                </c:pt>
                <c:pt idx="682">
                  <c:v>399.75875334426178</c:v>
                </c:pt>
                <c:pt idx="683">
                  <c:v>399.74567642118819</c:v>
                </c:pt>
                <c:pt idx="684">
                  <c:v>399.79183026734148</c:v>
                </c:pt>
                <c:pt idx="685">
                  <c:v>400.01567642119045</c:v>
                </c:pt>
                <c:pt idx="686">
                  <c:v>400.33336872888219</c:v>
                </c:pt>
                <c:pt idx="687">
                  <c:v>400.6849071904162</c:v>
                </c:pt>
                <c:pt idx="688">
                  <c:v>400.96567642119157</c:v>
                </c:pt>
                <c:pt idx="689">
                  <c:v>401.28413795964866</c:v>
                </c:pt>
                <c:pt idx="690">
                  <c:v>401.637214882725</c:v>
                </c:pt>
                <c:pt idx="691">
                  <c:v>402.0918302673432</c:v>
                </c:pt>
                <c:pt idx="692">
                  <c:v>402.43336872888108</c:v>
                </c:pt>
                <c:pt idx="693">
                  <c:v>402.6541379596531</c:v>
                </c:pt>
                <c:pt idx="694">
                  <c:v>402.77798411349818</c:v>
                </c:pt>
                <c:pt idx="695">
                  <c:v>402.85183026733984</c:v>
                </c:pt>
                <c:pt idx="696">
                  <c:v>403.01490719041561</c:v>
                </c:pt>
                <c:pt idx="697">
                  <c:v>403.31952257503326</c:v>
                </c:pt>
                <c:pt idx="698">
                  <c:v>403.72413795964752</c:v>
                </c:pt>
                <c:pt idx="699">
                  <c:v>404.05413795965035</c:v>
                </c:pt>
                <c:pt idx="700">
                  <c:v>404.38644565195688</c:v>
                </c:pt>
                <c:pt idx="701">
                  <c:v>404.68644565195967</c:v>
                </c:pt>
                <c:pt idx="702">
                  <c:v>404.92490719042013</c:v>
                </c:pt>
                <c:pt idx="703">
                  <c:v>405.2456764211916</c:v>
                </c:pt>
                <c:pt idx="704">
                  <c:v>405.4179841134976</c:v>
                </c:pt>
                <c:pt idx="705">
                  <c:v>405.5072148827233</c:v>
                </c:pt>
                <c:pt idx="706">
                  <c:v>405.52952257503659</c:v>
                </c:pt>
                <c:pt idx="707">
                  <c:v>405.58490719041617</c:v>
                </c:pt>
                <c:pt idx="708">
                  <c:v>405.66952257503044</c:v>
                </c:pt>
                <c:pt idx="709">
                  <c:v>405.86798411349366</c:v>
                </c:pt>
                <c:pt idx="710">
                  <c:v>406.13952257503774</c:v>
                </c:pt>
                <c:pt idx="711">
                  <c:v>406.39029180580195</c:v>
                </c:pt>
                <c:pt idx="712">
                  <c:v>406.6602918058075</c:v>
                </c:pt>
                <c:pt idx="713">
                  <c:v>406.8256764211871</c:v>
                </c:pt>
                <c:pt idx="714">
                  <c:v>407.05259949810795</c:v>
                </c:pt>
                <c:pt idx="715">
                  <c:v>407.28490719042458</c:v>
                </c:pt>
                <c:pt idx="716">
                  <c:v>407.45413795965311</c:v>
                </c:pt>
                <c:pt idx="717">
                  <c:v>407.53875334426345</c:v>
                </c:pt>
                <c:pt idx="718">
                  <c:v>407.5256764211843</c:v>
                </c:pt>
                <c:pt idx="719">
                  <c:v>407.51567642118596</c:v>
                </c:pt>
                <c:pt idx="720">
                  <c:v>407.54490719042235</c:v>
                </c:pt>
                <c:pt idx="721">
                  <c:v>407.74721488272445</c:v>
                </c:pt>
                <c:pt idx="722">
                  <c:v>408.08490719042237</c:v>
                </c:pt>
                <c:pt idx="723">
                  <c:v>408.38875334426291</c:v>
                </c:pt>
                <c:pt idx="724">
                  <c:v>408.69798411349871</c:v>
                </c:pt>
                <c:pt idx="725">
                  <c:v>408.98952257503828</c:v>
                </c:pt>
                <c:pt idx="726">
                  <c:v>409.27029180579802</c:v>
                </c:pt>
                <c:pt idx="727">
                  <c:v>409.57106103656889</c:v>
                </c:pt>
                <c:pt idx="728">
                  <c:v>409.91106103657341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29-428B-BD83-D27CE6E00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479791"/>
        <c:axId val="1676096207"/>
      </c:lineChart>
      <c:dateAx>
        <c:axId val="176447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96207"/>
        <c:crosses val="autoZero"/>
        <c:auto val="1"/>
        <c:lblOffset val="100"/>
        <c:baseTimeUnit val="months"/>
        <c:majorUnit val="60"/>
        <c:majorTimeUnit val="months"/>
      </c:dateAx>
      <c:valAx>
        <c:axId val="1676096207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47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Component for the  Co2 Emission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'Co2'!$O$1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tempdata!$D$1:$O$1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'Co2'!$O$12:$O$23</c:f>
              <c:numCache>
                <c:formatCode>General</c:formatCode>
                <c:ptCount val="12"/>
                <c:pt idx="0">
                  <c:v>8.0139764610459747E-3</c:v>
                </c:pt>
                <c:pt idx="1">
                  <c:v>0.80297551492296748</c:v>
                </c:pt>
                <c:pt idx="2">
                  <c:v>1.6923729508196685</c:v>
                </c:pt>
                <c:pt idx="3">
                  <c:v>2.8352191046652715</c:v>
                </c:pt>
                <c:pt idx="4">
                  <c:v>3.1813473097941802</c:v>
                </c:pt>
                <c:pt idx="5">
                  <c:v>2.3811934636398711</c:v>
                </c:pt>
                <c:pt idx="6">
                  <c:v>0.68170628415233803</c:v>
                </c:pt>
                <c:pt idx="7">
                  <c:v>-1.5311783312311227</c:v>
                </c:pt>
                <c:pt idx="8">
                  <c:v>-3.2682247793195143</c:v>
                </c:pt>
                <c:pt idx="9">
                  <c:v>-3.4471907314001289</c:v>
                </c:pt>
                <c:pt idx="10">
                  <c:v>-2.2821718158880122</c:v>
                </c:pt>
                <c:pt idx="11">
                  <c:v>-1.054062946616565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64-4606-A72D-C764D04D8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299935"/>
        <c:axId val="1676083311"/>
      </c:barChart>
      <c:catAx>
        <c:axId val="1775299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83311"/>
        <c:crosses val="autoZero"/>
        <c:auto val="1"/>
        <c:lblAlgn val="ctr"/>
        <c:lblOffset val="100"/>
        <c:noMultiLvlLbl val="0"/>
      </c:catAx>
      <c:valAx>
        <c:axId val="167608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9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Seasonally Adjusted Co2</a:t>
            </a:r>
            <a:r>
              <a:rPr lang="en-CA" baseline="0"/>
              <a:t> Emissions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'Co2'!$P$1</c:f>
              <c:strCache>
                <c:ptCount val="1"/>
                <c:pt idx="0">
                  <c:v>Adjusted 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'Co2'!$P$2:$P$736</c:f>
              <c:numCache>
                <c:formatCode>General</c:formatCode>
                <c:ptCount val="735"/>
                <c:pt idx="0">
                  <c:v>314.01762704918031</c:v>
                </c:pt>
                <c:pt idx="1">
                  <c:v>314.61478089533472</c:v>
                </c:pt>
                <c:pt idx="2">
                  <c:v>314.31865269020579</c:v>
                </c:pt>
                <c:pt idx="3">
                  <c:v>314.71880653636015</c:v>
                </c:pt>
                <c:pt idx="4">
                  <c:v>315.1782937158477</c:v>
                </c:pt>
                <c:pt idx="5">
                  <c:v>316.46117833123111</c:v>
                </c:pt>
                <c:pt idx="6">
                  <c:v>316.46822477931948</c:v>
                </c:pt>
                <c:pt idx="7">
                  <c:v>316.10719073140018</c:v>
                </c:pt>
                <c:pt idx="8">
                  <c:v>315.61217181588802</c:v>
                </c:pt>
                <c:pt idx="9">
                  <c:v>315.72406294661658</c:v>
                </c:pt>
                <c:pt idx="10">
                  <c:v>315.61198602353898</c:v>
                </c:pt>
                <c:pt idx="11">
                  <c:v>315.577024485077</c:v>
                </c:pt>
                <c:pt idx="12">
                  <c:v>315.01762704918031</c:v>
                </c:pt>
                <c:pt idx="13">
                  <c:v>314.88478089533476</c:v>
                </c:pt>
                <c:pt idx="14">
                  <c:v>315.10865269020582</c:v>
                </c:pt>
                <c:pt idx="15">
                  <c:v>315.7688065363601</c:v>
                </c:pt>
                <c:pt idx="16">
                  <c:v>315.85829371584771</c:v>
                </c:pt>
                <c:pt idx="17">
                  <c:v>316.33117833123111</c:v>
                </c:pt>
                <c:pt idx="18">
                  <c:v>317.10822477931947</c:v>
                </c:pt>
                <c:pt idx="19">
                  <c:v>316.70719073140015</c:v>
                </c:pt>
                <c:pt idx="20">
                  <c:v>317.08217181588805</c:v>
                </c:pt>
                <c:pt idx="21">
                  <c:v>316.63406294661655</c:v>
                </c:pt>
                <c:pt idx="22">
                  <c:v>316.42198602353898</c:v>
                </c:pt>
                <c:pt idx="23">
                  <c:v>316.16702448507704</c:v>
                </c:pt>
                <c:pt idx="24">
                  <c:v>315.88762704918031</c:v>
                </c:pt>
                <c:pt idx="25">
                  <c:v>316.18478089533471</c:v>
                </c:pt>
                <c:pt idx="26">
                  <c:v>316.84865269020577</c:v>
                </c:pt>
                <c:pt idx="27">
                  <c:v>317.2088065363601</c:v>
                </c:pt>
                <c:pt idx="28">
                  <c:v>317.49829371584769</c:v>
                </c:pt>
                <c:pt idx="29">
                  <c:v>317.44117833123113</c:v>
                </c:pt>
                <c:pt idx="30">
                  <c:v>317.42822477931952</c:v>
                </c:pt>
                <c:pt idx="31">
                  <c:v>317.27719073140014</c:v>
                </c:pt>
                <c:pt idx="32">
                  <c:v>317.28217181588803</c:v>
                </c:pt>
                <c:pt idx="33">
                  <c:v>317.24406294661657</c:v>
                </c:pt>
                <c:pt idx="34">
                  <c:v>316.92198602353898</c:v>
                </c:pt>
                <c:pt idx="35">
                  <c:v>316.897024485077</c:v>
                </c:pt>
                <c:pt idx="36">
                  <c:v>316.84762704918035</c:v>
                </c:pt>
                <c:pt idx="37">
                  <c:v>316.64478089533475</c:v>
                </c:pt>
                <c:pt idx="38">
                  <c:v>317.39865269020578</c:v>
                </c:pt>
                <c:pt idx="39">
                  <c:v>317.38880653636011</c:v>
                </c:pt>
                <c:pt idx="40">
                  <c:v>317.88829371584768</c:v>
                </c:pt>
                <c:pt idx="41">
                  <c:v>318.32117833123112</c:v>
                </c:pt>
                <c:pt idx="42">
                  <c:v>318.06822477931951</c:v>
                </c:pt>
                <c:pt idx="43">
                  <c:v>318.82719073140015</c:v>
                </c:pt>
                <c:pt idx="44">
                  <c:v>318.38217181588806</c:v>
                </c:pt>
                <c:pt idx="45">
                  <c:v>318.06406294661656</c:v>
                </c:pt>
                <c:pt idx="46">
                  <c:v>317.93198602353897</c:v>
                </c:pt>
                <c:pt idx="47">
                  <c:v>317.75702448507701</c:v>
                </c:pt>
                <c:pt idx="48">
                  <c:v>317.98762704918033</c:v>
                </c:pt>
                <c:pt idx="49">
                  <c:v>317.79478089533472</c:v>
                </c:pt>
                <c:pt idx="50">
                  <c:v>317.82865269020579</c:v>
                </c:pt>
                <c:pt idx="51">
                  <c:v>318.16880653636014</c:v>
                </c:pt>
                <c:pt idx="52">
                  <c:v>318.89829371584767</c:v>
                </c:pt>
                <c:pt idx="53">
                  <c:v>318.93117833123108</c:v>
                </c:pt>
                <c:pt idx="54">
                  <c:v>319.52822477931949</c:v>
                </c:pt>
                <c:pt idx="55">
                  <c:v>318.86719073140017</c:v>
                </c:pt>
                <c:pt idx="56">
                  <c:v>318.97217181588803</c:v>
                </c:pt>
                <c:pt idx="57">
                  <c:v>318.74406294661657</c:v>
                </c:pt>
                <c:pt idx="58">
                  <c:v>318.73198602353898</c:v>
                </c:pt>
                <c:pt idx="59">
                  <c:v>318.27702448507699</c:v>
                </c:pt>
                <c:pt idx="60">
                  <c:v>318.16762704918034</c:v>
                </c:pt>
                <c:pt idx="61">
                  <c:v>318.55478089533472</c:v>
                </c:pt>
                <c:pt idx="62">
                  <c:v>319.06865269020579</c:v>
                </c:pt>
                <c:pt idx="63">
                  <c:v>319.08880653636015</c:v>
                </c:pt>
                <c:pt idx="64">
                  <c:v>319.0582937158477</c:v>
                </c:pt>
                <c:pt idx="65">
                  <c:v>319.30117833123109</c:v>
                </c:pt>
                <c:pt idx="66">
                  <c:v>319.47822477931948</c:v>
                </c:pt>
                <c:pt idx="67">
                  <c:v>319.43719073140016</c:v>
                </c:pt>
                <c:pt idx="68">
                  <c:v>319.40217181588804</c:v>
                </c:pt>
                <c:pt idx="69">
                  <c:v>319.36406294661657</c:v>
                </c:pt>
                <c:pt idx="70">
                  <c:v>319.56198602353896</c:v>
                </c:pt>
                <c:pt idx="71">
                  <c:v>319.267024485077</c:v>
                </c:pt>
                <c:pt idx="72">
                  <c:v>319.03762704918034</c:v>
                </c:pt>
                <c:pt idx="73">
                  <c:v>318.93478089533471</c:v>
                </c:pt>
                <c:pt idx="74">
                  <c:v>319.06865269020579</c:v>
                </c:pt>
                <c:pt idx="75">
                  <c:v>319.50880653636011</c:v>
                </c:pt>
                <c:pt idx="76">
                  <c:v>319.75829371584769</c:v>
                </c:pt>
                <c:pt idx="77">
                  <c:v>320.23117833123109</c:v>
                </c:pt>
                <c:pt idx="78">
                  <c:v>319.96822477931948</c:v>
                </c:pt>
                <c:pt idx="79">
                  <c:v>320.23719073140018</c:v>
                </c:pt>
                <c:pt idx="80">
                  <c:v>320.07217181588805</c:v>
                </c:pt>
                <c:pt idx="81">
                  <c:v>319.76406294661655</c:v>
                </c:pt>
                <c:pt idx="82">
                  <c:v>319.43198602353897</c:v>
                </c:pt>
                <c:pt idx="83">
                  <c:v>319.63702448507701</c:v>
                </c:pt>
                <c:pt idx="84">
                  <c:v>319.19762704918031</c:v>
                </c:pt>
                <c:pt idx="85">
                  <c:v>319.29478089533472</c:v>
                </c:pt>
                <c:pt idx="86">
                  <c:v>318.97865269020582</c:v>
                </c:pt>
                <c:pt idx="87">
                  <c:v>319.48880653636013</c:v>
                </c:pt>
                <c:pt idx="88">
                  <c:v>320.70829371584767</c:v>
                </c:pt>
                <c:pt idx="89">
                  <c:v>320.34117833123111</c:v>
                </c:pt>
                <c:pt idx="90">
                  <c:v>321.0782247793195</c:v>
                </c:pt>
                <c:pt idx="91">
                  <c:v>320.74719073140017</c:v>
                </c:pt>
                <c:pt idx="92">
                  <c:v>321.15217181588804</c:v>
                </c:pt>
                <c:pt idx="93">
                  <c:v>320.47406294661658</c:v>
                </c:pt>
                <c:pt idx="94">
                  <c:v>320.61198602353898</c:v>
                </c:pt>
                <c:pt idx="95">
                  <c:v>320.78702448507698</c:v>
                </c:pt>
                <c:pt idx="96">
                  <c:v>320.69762704918031</c:v>
                </c:pt>
                <c:pt idx="97">
                  <c:v>321.03478089533473</c:v>
                </c:pt>
                <c:pt idx="98">
                  <c:v>320.82865269020579</c:v>
                </c:pt>
                <c:pt idx="99">
                  <c:v>321.36880653636013</c:v>
                </c:pt>
                <c:pt idx="100">
                  <c:v>321.70829371584767</c:v>
                </c:pt>
                <c:pt idx="101">
                  <c:v>321.90117833123111</c:v>
                </c:pt>
                <c:pt idx="102">
                  <c:v>321.90822477931948</c:v>
                </c:pt>
                <c:pt idx="103">
                  <c:v>321.54719073140018</c:v>
                </c:pt>
                <c:pt idx="104">
                  <c:v>322.07217181588805</c:v>
                </c:pt>
                <c:pt idx="105">
                  <c:v>322.13406294661655</c:v>
                </c:pt>
                <c:pt idx="106">
                  <c:v>322.06198602353896</c:v>
                </c:pt>
                <c:pt idx="107">
                  <c:v>321.69702448507701</c:v>
                </c:pt>
                <c:pt idx="108">
                  <c:v>321.34762704918035</c:v>
                </c:pt>
                <c:pt idx="109">
                  <c:v>321.58478089533475</c:v>
                </c:pt>
                <c:pt idx="110">
                  <c:v>321.81865269020579</c:v>
                </c:pt>
                <c:pt idx="111">
                  <c:v>321.7088065363601</c:v>
                </c:pt>
                <c:pt idx="112">
                  <c:v>321.8682937158477</c:v>
                </c:pt>
                <c:pt idx="113">
                  <c:v>322.45117833123112</c:v>
                </c:pt>
                <c:pt idx="114">
                  <c:v>322.5782247793195</c:v>
                </c:pt>
                <c:pt idx="115">
                  <c:v>322.75719073140016</c:v>
                </c:pt>
                <c:pt idx="116">
                  <c:v>323.00217181588806</c:v>
                </c:pt>
                <c:pt idx="117">
                  <c:v>323.01406294661655</c:v>
                </c:pt>
                <c:pt idx="118">
                  <c:v>322.56198602353896</c:v>
                </c:pt>
                <c:pt idx="119">
                  <c:v>322.34702448507699</c:v>
                </c:pt>
                <c:pt idx="120">
                  <c:v>322.19762704918031</c:v>
                </c:pt>
                <c:pt idx="121">
                  <c:v>322.18478089533471</c:v>
                </c:pt>
                <c:pt idx="122">
                  <c:v>322.38865269020579</c:v>
                </c:pt>
                <c:pt idx="123">
                  <c:v>322.97880653636014</c:v>
                </c:pt>
                <c:pt idx="124">
                  <c:v>323.45829371584767</c:v>
                </c:pt>
                <c:pt idx="125">
                  <c:v>323.56117833123108</c:v>
                </c:pt>
                <c:pt idx="126">
                  <c:v>323.67822477931952</c:v>
                </c:pt>
                <c:pt idx="127">
                  <c:v>323.69719073140016</c:v>
                </c:pt>
                <c:pt idx="128">
                  <c:v>323.59217181588804</c:v>
                </c:pt>
                <c:pt idx="129">
                  <c:v>323.89406294661654</c:v>
                </c:pt>
                <c:pt idx="130">
                  <c:v>323.99198602353897</c:v>
                </c:pt>
                <c:pt idx="131">
                  <c:v>323.61702448507702</c:v>
                </c:pt>
                <c:pt idx="132">
                  <c:v>323.94762704918031</c:v>
                </c:pt>
                <c:pt idx="133">
                  <c:v>323.82478089533475</c:v>
                </c:pt>
                <c:pt idx="134">
                  <c:v>324.15865269020577</c:v>
                </c:pt>
                <c:pt idx="135">
                  <c:v>324.37880653636012</c:v>
                </c:pt>
                <c:pt idx="136">
                  <c:v>325.19829371584768</c:v>
                </c:pt>
                <c:pt idx="137">
                  <c:v>325.20117833123112</c:v>
                </c:pt>
                <c:pt idx="138">
                  <c:v>325.64822477931949</c:v>
                </c:pt>
                <c:pt idx="139">
                  <c:v>325.22719073140013</c:v>
                </c:pt>
                <c:pt idx="140">
                  <c:v>325.13217181588806</c:v>
                </c:pt>
                <c:pt idx="141">
                  <c:v>325.16406294661658</c:v>
                </c:pt>
                <c:pt idx="142">
                  <c:v>325.02198602353894</c:v>
                </c:pt>
                <c:pt idx="143">
                  <c:v>325.18702448507702</c:v>
                </c:pt>
                <c:pt idx="144">
                  <c:v>325.17762704918033</c:v>
                </c:pt>
                <c:pt idx="145">
                  <c:v>325.29478089533472</c:v>
                </c:pt>
                <c:pt idx="146">
                  <c:v>324.88865269020579</c:v>
                </c:pt>
                <c:pt idx="147">
                  <c:v>325.27880653636015</c:v>
                </c:pt>
                <c:pt idx="148">
                  <c:v>325.66829371584771</c:v>
                </c:pt>
                <c:pt idx="149">
                  <c:v>326.2211783312311</c:v>
                </c:pt>
                <c:pt idx="150">
                  <c:v>326.36822477931952</c:v>
                </c:pt>
                <c:pt idx="151">
                  <c:v>326.60719073140018</c:v>
                </c:pt>
                <c:pt idx="152">
                  <c:v>326.26217181588805</c:v>
                </c:pt>
                <c:pt idx="153">
                  <c:v>326.18406294661656</c:v>
                </c:pt>
                <c:pt idx="154">
                  <c:v>326.16198602353899</c:v>
                </c:pt>
                <c:pt idx="155">
                  <c:v>325.87702448507702</c:v>
                </c:pt>
                <c:pt idx="156">
                  <c:v>325.48762704918033</c:v>
                </c:pt>
                <c:pt idx="157">
                  <c:v>324.9447808953347</c:v>
                </c:pt>
                <c:pt idx="158">
                  <c:v>325.73865269020581</c:v>
                </c:pt>
                <c:pt idx="159">
                  <c:v>326.18880653636012</c:v>
                </c:pt>
                <c:pt idx="160">
                  <c:v>326.65829371584766</c:v>
                </c:pt>
                <c:pt idx="161">
                  <c:v>326.99117833123108</c:v>
                </c:pt>
                <c:pt idx="162">
                  <c:v>326.62822477931951</c:v>
                </c:pt>
                <c:pt idx="163">
                  <c:v>327.01719073140015</c:v>
                </c:pt>
                <c:pt idx="164">
                  <c:v>327.08217181588805</c:v>
                </c:pt>
                <c:pt idx="165">
                  <c:v>327.06406294661656</c:v>
                </c:pt>
                <c:pt idx="166">
                  <c:v>326.76198602353895</c:v>
                </c:pt>
                <c:pt idx="167">
                  <c:v>326.827024485077</c:v>
                </c:pt>
                <c:pt idx="168">
                  <c:v>326.05762704918033</c:v>
                </c:pt>
                <c:pt idx="169">
                  <c:v>326.88478089533476</c:v>
                </c:pt>
                <c:pt idx="170">
                  <c:v>326.88865269020579</c:v>
                </c:pt>
                <c:pt idx="171">
                  <c:v>326.7088065363601</c:v>
                </c:pt>
                <c:pt idx="172">
                  <c:v>327.3682937158477</c:v>
                </c:pt>
                <c:pt idx="173">
                  <c:v>327.8511783312311</c:v>
                </c:pt>
                <c:pt idx="174">
                  <c:v>328.1982247793195</c:v>
                </c:pt>
                <c:pt idx="175">
                  <c:v>328.50719073140016</c:v>
                </c:pt>
                <c:pt idx="176">
                  <c:v>328.78217181588803</c:v>
                </c:pt>
                <c:pt idx="177">
                  <c:v>328.60406294661658</c:v>
                </c:pt>
                <c:pt idx="178">
                  <c:v>328.53198602353899</c:v>
                </c:pt>
                <c:pt idx="179">
                  <c:v>328.75702448507701</c:v>
                </c:pt>
                <c:pt idx="180">
                  <c:v>328.60762704918034</c:v>
                </c:pt>
                <c:pt idx="181">
                  <c:v>328.66478089533473</c:v>
                </c:pt>
                <c:pt idx="182">
                  <c:v>329.29865269020581</c:v>
                </c:pt>
                <c:pt idx="183">
                  <c:v>329.68880653636012</c:v>
                </c:pt>
                <c:pt idx="184">
                  <c:v>330.18829371584769</c:v>
                </c:pt>
                <c:pt idx="185">
                  <c:v>330.84117833123111</c:v>
                </c:pt>
                <c:pt idx="186">
                  <c:v>330.77822477931949</c:v>
                </c:pt>
                <c:pt idx="187">
                  <c:v>330.62719073140016</c:v>
                </c:pt>
                <c:pt idx="188">
                  <c:v>330.44217181588806</c:v>
                </c:pt>
                <c:pt idx="189">
                  <c:v>329.69406294661655</c:v>
                </c:pt>
                <c:pt idx="190">
                  <c:v>329.34198602353899</c:v>
                </c:pt>
                <c:pt idx="191">
                  <c:v>329.90702448507699</c:v>
                </c:pt>
                <c:pt idx="192">
                  <c:v>329.78762704918034</c:v>
                </c:pt>
                <c:pt idx="193">
                  <c:v>329.81478089533471</c:v>
                </c:pt>
                <c:pt idx="194">
                  <c:v>330.01865269020578</c:v>
                </c:pt>
                <c:pt idx="195">
                  <c:v>329.77880653636015</c:v>
                </c:pt>
                <c:pt idx="196">
                  <c:v>330.38829371584768</c:v>
                </c:pt>
                <c:pt idx="197">
                  <c:v>330.65117833123111</c:v>
                </c:pt>
                <c:pt idx="198">
                  <c:v>330.58822477931949</c:v>
                </c:pt>
                <c:pt idx="199">
                  <c:v>330.72719073140013</c:v>
                </c:pt>
                <c:pt idx="200">
                  <c:v>330.58217181588805</c:v>
                </c:pt>
                <c:pt idx="201">
                  <c:v>330.63406294661655</c:v>
                </c:pt>
                <c:pt idx="202">
                  <c:v>330.72198602353899</c:v>
                </c:pt>
                <c:pt idx="203">
                  <c:v>330.65702448507699</c:v>
                </c:pt>
                <c:pt idx="204">
                  <c:v>330.2076270491803</c:v>
                </c:pt>
                <c:pt idx="205">
                  <c:v>330.33478089533475</c:v>
                </c:pt>
                <c:pt idx="206">
                  <c:v>330.75865269020579</c:v>
                </c:pt>
                <c:pt idx="207">
                  <c:v>331.06880653636011</c:v>
                </c:pt>
                <c:pt idx="208">
                  <c:v>331.29829371584771</c:v>
                </c:pt>
                <c:pt idx="209">
                  <c:v>331.48117833123109</c:v>
                </c:pt>
                <c:pt idx="210">
                  <c:v>331.7682247793195</c:v>
                </c:pt>
                <c:pt idx="211">
                  <c:v>331.78719073140013</c:v>
                </c:pt>
                <c:pt idx="212">
                  <c:v>331.65217181588804</c:v>
                </c:pt>
                <c:pt idx="213">
                  <c:v>331.63406294661655</c:v>
                </c:pt>
                <c:pt idx="214">
                  <c:v>331.57198602353895</c:v>
                </c:pt>
                <c:pt idx="215">
                  <c:v>331.94702448507701</c:v>
                </c:pt>
                <c:pt idx="216">
                  <c:v>331.82762704918031</c:v>
                </c:pt>
                <c:pt idx="217">
                  <c:v>331.80478089533472</c:v>
                </c:pt>
                <c:pt idx="218">
                  <c:v>331.58865269020578</c:v>
                </c:pt>
                <c:pt idx="219">
                  <c:v>331.60880653636013</c:v>
                </c:pt>
                <c:pt idx="220">
                  <c:v>332.37829371584769</c:v>
                </c:pt>
                <c:pt idx="221">
                  <c:v>332.21117833123111</c:v>
                </c:pt>
                <c:pt idx="222">
                  <c:v>332.21822477931948</c:v>
                </c:pt>
                <c:pt idx="223">
                  <c:v>332.19719073140016</c:v>
                </c:pt>
                <c:pt idx="224">
                  <c:v>332.43217181588801</c:v>
                </c:pt>
                <c:pt idx="225">
                  <c:v>332.67406294661657</c:v>
                </c:pt>
                <c:pt idx="226">
                  <c:v>332.651986023539</c:v>
                </c:pt>
                <c:pt idx="227">
                  <c:v>332.327024485077</c:v>
                </c:pt>
                <c:pt idx="228">
                  <c:v>333.25762704918031</c:v>
                </c:pt>
                <c:pt idx="229">
                  <c:v>333.29478089533472</c:v>
                </c:pt>
                <c:pt idx="230">
                  <c:v>333.7486526902058</c:v>
                </c:pt>
                <c:pt idx="231">
                  <c:v>333.78880653636014</c:v>
                </c:pt>
                <c:pt idx="232">
                  <c:v>334.19829371584768</c:v>
                </c:pt>
                <c:pt idx="233">
                  <c:v>334.09117833123111</c:v>
                </c:pt>
                <c:pt idx="234">
                  <c:v>334.55822477931952</c:v>
                </c:pt>
                <c:pt idx="235">
                  <c:v>334.71719073140014</c:v>
                </c:pt>
                <c:pt idx="236">
                  <c:v>334.69217181588806</c:v>
                </c:pt>
                <c:pt idx="237">
                  <c:v>334.65406294661659</c:v>
                </c:pt>
                <c:pt idx="238">
                  <c:v>334.94198602353896</c:v>
                </c:pt>
                <c:pt idx="239">
                  <c:v>334.44702448507701</c:v>
                </c:pt>
                <c:pt idx="240">
                  <c:v>334.96762704918035</c:v>
                </c:pt>
                <c:pt idx="241">
                  <c:v>334.85478089533473</c:v>
                </c:pt>
                <c:pt idx="242">
                  <c:v>334.84865269020577</c:v>
                </c:pt>
                <c:pt idx="243">
                  <c:v>335.62880653636012</c:v>
                </c:pt>
                <c:pt idx="244">
                  <c:v>335.72829371584771</c:v>
                </c:pt>
                <c:pt idx="245">
                  <c:v>335.94117833123113</c:v>
                </c:pt>
                <c:pt idx="246">
                  <c:v>335.6382247793195</c:v>
                </c:pt>
                <c:pt idx="247">
                  <c:v>335.85719073140018</c:v>
                </c:pt>
                <c:pt idx="248">
                  <c:v>336.03217181588803</c:v>
                </c:pt>
                <c:pt idx="249">
                  <c:v>335.95406294661655</c:v>
                </c:pt>
                <c:pt idx="250">
                  <c:v>336.13198602353896</c:v>
                </c:pt>
                <c:pt idx="251">
                  <c:v>335.88702448507701</c:v>
                </c:pt>
                <c:pt idx="252">
                  <c:v>336.57762704918031</c:v>
                </c:pt>
                <c:pt idx="253">
                  <c:v>336.11478089533472</c:v>
                </c:pt>
                <c:pt idx="254">
                  <c:v>336.02865269020577</c:v>
                </c:pt>
                <c:pt idx="255">
                  <c:v>336.87880653636012</c:v>
                </c:pt>
                <c:pt idx="256">
                  <c:v>336.85829371584771</c:v>
                </c:pt>
                <c:pt idx="257">
                  <c:v>337.2811783312311</c:v>
                </c:pt>
                <c:pt idx="258">
                  <c:v>337.24822477931951</c:v>
                </c:pt>
                <c:pt idx="259">
                  <c:v>337.63719073140015</c:v>
                </c:pt>
                <c:pt idx="260">
                  <c:v>337.59217181588804</c:v>
                </c:pt>
                <c:pt idx="261">
                  <c:v>337.86406294661657</c:v>
                </c:pt>
                <c:pt idx="262">
                  <c:v>337.89198602353895</c:v>
                </c:pt>
                <c:pt idx="263">
                  <c:v>337.53702448507698</c:v>
                </c:pt>
                <c:pt idx="264">
                  <c:v>338.31762704918032</c:v>
                </c:pt>
                <c:pt idx="265">
                  <c:v>338.09478089533474</c:v>
                </c:pt>
                <c:pt idx="266">
                  <c:v>338.29865269020581</c:v>
                </c:pt>
                <c:pt idx="267">
                  <c:v>338.94880653636011</c:v>
                </c:pt>
                <c:pt idx="268">
                  <c:v>338.71829371584766</c:v>
                </c:pt>
                <c:pt idx="269">
                  <c:v>339.23117833123109</c:v>
                </c:pt>
                <c:pt idx="270">
                  <c:v>339.45822477931949</c:v>
                </c:pt>
                <c:pt idx="271">
                  <c:v>339.59719073140013</c:v>
                </c:pt>
                <c:pt idx="272">
                  <c:v>339.55217181588802</c:v>
                </c:pt>
                <c:pt idx="273">
                  <c:v>339.37406294661656</c:v>
                </c:pt>
                <c:pt idx="274">
                  <c:v>339.28198602353899</c:v>
                </c:pt>
                <c:pt idx="275">
                  <c:v>339.74702448507702</c:v>
                </c:pt>
                <c:pt idx="276">
                  <c:v>339.91762704918034</c:v>
                </c:pt>
                <c:pt idx="277">
                  <c:v>339.6947808953347</c:v>
                </c:pt>
                <c:pt idx="278">
                  <c:v>339.84865269020577</c:v>
                </c:pt>
                <c:pt idx="279">
                  <c:v>340.15880653636015</c:v>
                </c:pt>
                <c:pt idx="280">
                  <c:v>340.09829371584766</c:v>
                </c:pt>
                <c:pt idx="281">
                  <c:v>339.9711783312311</c:v>
                </c:pt>
                <c:pt idx="282">
                  <c:v>340.21822477931948</c:v>
                </c:pt>
                <c:pt idx="283">
                  <c:v>340.52719073140014</c:v>
                </c:pt>
                <c:pt idx="284">
                  <c:v>340.86217181588802</c:v>
                </c:pt>
                <c:pt idx="285">
                  <c:v>340.93406294661656</c:v>
                </c:pt>
                <c:pt idx="286">
                  <c:v>340.95198602353895</c:v>
                </c:pt>
                <c:pt idx="287">
                  <c:v>340.92702448507703</c:v>
                </c:pt>
                <c:pt idx="288">
                  <c:v>341.11762704918033</c:v>
                </c:pt>
                <c:pt idx="289">
                  <c:v>341.13478089533476</c:v>
                </c:pt>
                <c:pt idx="290">
                  <c:v>341.44865269020579</c:v>
                </c:pt>
                <c:pt idx="291">
                  <c:v>341.40880653636015</c:v>
                </c:pt>
                <c:pt idx="292">
                  <c:v>341.63829371584768</c:v>
                </c:pt>
                <c:pt idx="293">
                  <c:v>341.62117833123108</c:v>
                </c:pt>
                <c:pt idx="294">
                  <c:v>341.54822477931947</c:v>
                </c:pt>
                <c:pt idx="295">
                  <c:v>341.73719073140018</c:v>
                </c:pt>
                <c:pt idx="296">
                  <c:v>341.88217181588806</c:v>
                </c:pt>
                <c:pt idx="297">
                  <c:v>341.95406294661655</c:v>
                </c:pt>
                <c:pt idx="298">
                  <c:v>341.67198602353898</c:v>
                </c:pt>
                <c:pt idx="299">
                  <c:v>342.09702448507699</c:v>
                </c:pt>
                <c:pt idx="300">
                  <c:v>341.63762704918031</c:v>
                </c:pt>
                <c:pt idx="301">
                  <c:v>342.41478089533473</c:v>
                </c:pt>
                <c:pt idx="302">
                  <c:v>342.84865269020577</c:v>
                </c:pt>
                <c:pt idx="303">
                  <c:v>343.24880653636012</c:v>
                </c:pt>
                <c:pt idx="304">
                  <c:v>343.50829371584769</c:v>
                </c:pt>
                <c:pt idx="305">
                  <c:v>343.80117833123109</c:v>
                </c:pt>
                <c:pt idx="306">
                  <c:v>343.61822477931952</c:v>
                </c:pt>
                <c:pt idx="307">
                  <c:v>343.82719073140015</c:v>
                </c:pt>
                <c:pt idx="308">
                  <c:v>343.87217181588801</c:v>
                </c:pt>
                <c:pt idx="309">
                  <c:v>344.10406294661658</c:v>
                </c:pt>
                <c:pt idx="310">
                  <c:v>344.09198602353899</c:v>
                </c:pt>
                <c:pt idx="311">
                  <c:v>343.98702448507703</c:v>
                </c:pt>
                <c:pt idx="312">
                  <c:v>343.82762704918031</c:v>
                </c:pt>
                <c:pt idx="313">
                  <c:v>344.0047808953347</c:v>
                </c:pt>
                <c:pt idx="314">
                  <c:v>344.44865269020579</c:v>
                </c:pt>
                <c:pt idx="315">
                  <c:v>344.59880653636014</c:v>
                </c:pt>
                <c:pt idx="316">
                  <c:v>344.84829371584766</c:v>
                </c:pt>
                <c:pt idx="317">
                  <c:v>345.08117833123111</c:v>
                </c:pt>
                <c:pt idx="318">
                  <c:v>344.66822477931947</c:v>
                </c:pt>
                <c:pt idx="319">
                  <c:v>345.11719073140017</c:v>
                </c:pt>
                <c:pt idx="320">
                  <c:v>345.38217181588806</c:v>
                </c:pt>
                <c:pt idx="321">
                  <c:v>345.75406294661656</c:v>
                </c:pt>
                <c:pt idx="322">
                  <c:v>345.20198602353895</c:v>
                </c:pt>
                <c:pt idx="323">
                  <c:v>345.35702448507703</c:v>
                </c:pt>
                <c:pt idx="324">
                  <c:v>346.04762704918033</c:v>
                </c:pt>
                <c:pt idx="325">
                  <c:v>345.5047808953347</c:v>
                </c:pt>
                <c:pt idx="326">
                  <c:v>345.8786526902058</c:v>
                </c:pt>
                <c:pt idx="327">
                  <c:v>345.99880653636012</c:v>
                </c:pt>
                <c:pt idx="328">
                  <c:v>346.03829371584771</c:v>
                </c:pt>
                <c:pt idx="329">
                  <c:v>346.55117833123109</c:v>
                </c:pt>
                <c:pt idx="330">
                  <c:v>346.53822477931948</c:v>
                </c:pt>
                <c:pt idx="331">
                  <c:v>346.57719073140015</c:v>
                </c:pt>
                <c:pt idx="332">
                  <c:v>346.77217181588804</c:v>
                </c:pt>
                <c:pt idx="333">
                  <c:v>346.93406294661656</c:v>
                </c:pt>
                <c:pt idx="334">
                  <c:v>346.55198602353897</c:v>
                </c:pt>
                <c:pt idx="335">
                  <c:v>346.47702448507698</c:v>
                </c:pt>
                <c:pt idx="336">
                  <c:v>346.31762704918032</c:v>
                </c:pt>
                <c:pt idx="337">
                  <c:v>346.93478089533471</c:v>
                </c:pt>
                <c:pt idx="338">
                  <c:v>347.19865269020579</c:v>
                </c:pt>
                <c:pt idx="339">
                  <c:v>347.54880653636013</c:v>
                </c:pt>
                <c:pt idx="340">
                  <c:v>347.47829371584771</c:v>
                </c:pt>
                <c:pt idx="341">
                  <c:v>347.61117833123109</c:v>
                </c:pt>
                <c:pt idx="342">
                  <c:v>348.48822477931952</c:v>
                </c:pt>
                <c:pt idx="343">
                  <c:v>347.95719073140015</c:v>
                </c:pt>
                <c:pt idx="344">
                  <c:v>348.21217181588804</c:v>
                </c:pt>
                <c:pt idx="345">
                  <c:v>348.26406294661655</c:v>
                </c:pt>
                <c:pt idx="346">
                  <c:v>348.51198602353895</c:v>
                </c:pt>
                <c:pt idx="347">
                  <c:v>347.92702448507703</c:v>
                </c:pt>
                <c:pt idx="348">
                  <c:v>348.03762704918034</c:v>
                </c:pt>
                <c:pt idx="349">
                  <c:v>348.47478089533473</c:v>
                </c:pt>
                <c:pt idx="350">
                  <c:v>348.90865269020577</c:v>
                </c:pt>
                <c:pt idx="351">
                  <c:v>349.1488065363601</c:v>
                </c:pt>
                <c:pt idx="352">
                  <c:v>349.4282937158477</c:v>
                </c:pt>
                <c:pt idx="353">
                  <c:v>349.61117833123109</c:v>
                </c:pt>
                <c:pt idx="354">
                  <c:v>349.78822477931948</c:v>
                </c:pt>
                <c:pt idx="355">
                  <c:v>350.03719073140013</c:v>
                </c:pt>
                <c:pt idx="356">
                  <c:v>350.24217181588801</c:v>
                </c:pt>
                <c:pt idx="357">
                  <c:v>350.21406294661659</c:v>
                </c:pt>
                <c:pt idx="358">
                  <c:v>350.38198602353896</c:v>
                </c:pt>
                <c:pt idx="359">
                  <c:v>350.837024485077</c:v>
                </c:pt>
                <c:pt idx="360">
                  <c:v>350.7076270491803</c:v>
                </c:pt>
                <c:pt idx="361">
                  <c:v>350.85478089533473</c:v>
                </c:pt>
                <c:pt idx="362">
                  <c:v>351.02865269020577</c:v>
                </c:pt>
                <c:pt idx="363">
                  <c:v>351.33880653636015</c:v>
                </c:pt>
                <c:pt idx="364">
                  <c:v>352.00829371584769</c:v>
                </c:pt>
                <c:pt idx="365">
                  <c:v>351.93117833123108</c:v>
                </c:pt>
                <c:pt idx="366">
                  <c:v>352.18822477931951</c:v>
                </c:pt>
                <c:pt idx="367">
                  <c:v>352.56719073140016</c:v>
                </c:pt>
                <c:pt idx="368">
                  <c:v>352.48217181588802</c:v>
                </c:pt>
                <c:pt idx="369">
                  <c:v>352.46406294661659</c:v>
                </c:pt>
                <c:pt idx="370">
                  <c:v>352.901986023539</c:v>
                </c:pt>
                <c:pt idx="371">
                  <c:v>352.46702448507699</c:v>
                </c:pt>
                <c:pt idx="372">
                  <c:v>352.26762704918031</c:v>
                </c:pt>
                <c:pt idx="373">
                  <c:v>352.80478089533472</c:v>
                </c:pt>
                <c:pt idx="374">
                  <c:v>352.67865269020581</c:v>
                </c:pt>
                <c:pt idx="375">
                  <c:v>352.98880653636013</c:v>
                </c:pt>
                <c:pt idx="376">
                  <c:v>353.3082937158477</c:v>
                </c:pt>
                <c:pt idx="377">
                  <c:v>353.34117833123111</c:v>
                </c:pt>
                <c:pt idx="378">
                  <c:v>353.31822477931951</c:v>
                </c:pt>
                <c:pt idx="379">
                  <c:v>353.69719073140016</c:v>
                </c:pt>
                <c:pt idx="380">
                  <c:v>353.77217181588804</c:v>
                </c:pt>
                <c:pt idx="381">
                  <c:v>353.90406294661659</c:v>
                </c:pt>
                <c:pt idx="382">
                  <c:v>353.79198602353898</c:v>
                </c:pt>
                <c:pt idx="383">
                  <c:v>354.23702448507703</c:v>
                </c:pt>
                <c:pt idx="384">
                  <c:v>354.03762704918034</c:v>
                </c:pt>
                <c:pt idx="385">
                  <c:v>353.48478089533472</c:v>
                </c:pt>
                <c:pt idx="386">
                  <c:v>354.13865269020579</c:v>
                </c:pt>
                <c:pt idx="387">
                  <c:v>353.9588065363601</c:v>
                </c:pt>
                <c:pt idx="388">
                  <c:v>354.15829371584766</c:v>
                </c:pt>
                <c:pt idx="389">
                  <c:v>354.54117833123109</c:v>
                </c:pt>
                <c:pt idx="390">
                  <c:v>354.5782247793195</c:v>
                </c:pt>
                <c:pt idx="391">
                  <c:v>355.06719073140016</c:v>
                </c:pt>
                <c:pt idx="392">
                  <c:v>355.35217181588803</c:v>
                </c:pt>
                <c:pt idx="393">
                  <c:v>355.38406294661655</c:v>
                </c:pt>
                <c:pt idx="394">
                  <c:v>354.83198602353895</c:v>
                </c:pt>
                <c:pt idx="395">
                  <c:v>354.92702448507703</c:v>
                </c:pt>
                <c:pt idx="396">
                  <c:v>355.53762704918034</c:v>
                </c:pt>
                <c:pt idx="397">
                  <c:v>355.82478089533475</c:v>
                </c:pt>
                <c:pt idx="398">
                  <c:v>355.94865269020579</c:v>
                </c:pt>
                <c:pt idx="399">
                  <c:v>355.74880653636012</c:v>
                </c:pt>
                <c:pt idx="400">
                  <c:v>355.50829371584769</c:v>
                </c:pt>
                <c:pt idx="401">
                  <c:v>355.38117833123113</c:v>
                </c:pt>
                <c:pt idx="402">
                  <c:v>355.5182247793195</c:v>
                </c:pt>
                <c:pt idx="403">
                  <c:v>355.79719073140018</c:v>
                </c:pt>
                <c:pt idx="404">
                  <c:v>356.09217181588804</c:v>
                </c:pt>
                <c:pt idx="405">
                  <c:v>356.17406294661657</c:v>
                </c:pt>
                <c:pt idx="406">
                  <c:v>356.24198602353897</c:v>
                </c:pt>
                <c:pt idx="407">
                  <c:v>356.30702448507702</c:v>
                </c:pt>
                <c:pt idx="408">
                  <c:v>356.16762704918034</c:v>
                </c:pt>
                <c:pt idx="409">
                  <c:v>356.2547808953347</c:v>
                </c:pt>
                <c:pt idx="410">
                  <c:v>356.40865269020577</c:v>
                </c:pt>
                <c:pt idx="411">
                  <c:v>356.94880653636011</c:v>
                </c:pt>
                <c:pt idx="412">
                  <c:v>356.32829371584768</c:v>
                </c:pt>
                <c:pt idx="413">
                  <c:v>356.4711783312311</c:v>
                </c:pt>
                <c:pt idx="414">
                  <c:v>356.22822477931948</c:v>
                </c:pt>
                <c:pt idx="415">
                  <c:v>356.76719073140015</c:v>
                </c:pt>
                <c:pt idx="416">
                  <c:v>356.60217181588803</c:v>
                </c:pt>
                <c:pt idx="417">
                  <c:v>356.62406294661656</c:v>
                </c:pt>
                <c:pt idx="418">
                  <c:v>356.99198602353897</c:v>
                </c:pt>
                <c:pt idx="419">
                  <c:v>356.50702448507701</c:v>
                </c:pt>
                <c:pt idx="420">
                  <c:v>356.77762704918035</c:v>
                </c:pt>
                <c:pt idx="421">
                  <c:v>356.43478089533471</c:v>
                </c:pt>
                <c:pt idx="422">
                  <c:v>357.00865269020579</c:v>
                </c:pt>
                <c:pt idx="423">
                  <c:v>357.13880653636011</c:v>
                </c:pt>
                <c:pt idx="424">
                  <c:v>356.64829371584767</c:v>
                </c:pt>
                <c:pt idx="425">
                  <c:v>357.17117833123109</c:v>
                </c:pt>
                <c:pt idx="426">
                  <c:v>357.29822477931947</c:v>
                </c:pt>
                <c:pt idx="427">
                  <c:v>357.56719073140016</c:v>
                </c:pt>
                <c:pt idx="428">
                  <c:v>357.69217181588806</c:v>
                </c:pt>
                <c:pt idx="429">
                  <c:v>357.96406294661659</c:v>
                </c:pt>
                <c:pt idx="430">
                  <c:v>358.23198602353898</c:v>
                </c:pt>
                <c:pt idx="431">
                  <c:v>358.11702448507702</c:v>
                </c:pt>
                <c:pt idx="432">
                  <c:v>358.29762704918033</c:v>
                </c:pt>
                <c:pt idx="433">
                  <c:v>358.39478089533475</c:v>
                </c:pt>
                <c:pt idx="434">
                  <c:v>358.46865269020577</c:v>
                </c:pt>
                <c:pt idx="435">
                  <c:v>358.42880653636013</c:v>
                </c:pt>
                <c:pt idx="436">
                  <c:v>358.69829371584768</c:v>
                </c:pt>
                <c:pt idx="437">
                  <c:v>358.99117833123108</c:v>
                </c:pt>
                <c:pt idx="438">
                  <c:v>358.99822477931951</c:v>
                </c:pt>
                <c:pt idx="439">
                  <c:v>359.52719073140014</c:v>
                </c:pt>
                <c:pt idx="440">
                  <c:v>359.81217181588801</c:v>
                </c:pt>
                <c:pt idx="441">
                  <c:v>360.03406294661659</c:v>
                </c:pt>
                <c:pt idx="442">
                  <c:v>359.91198602353899</c:v>
                </c:pt>
                <c:pt idx="443">
                  <c:v>360.05702448507702</c:v>
                </c:pt>
                <c:pt idx="444">
                  <c:v>360.13762704918031</c:v>
                </c:pt>
                <c:pt idx="445">
                  <c:v>360.46478089533474</c:v>
                </c:pt>
                <c:pt idx="446">
                  <c:v>360.50865269020579</c:v>
                </c:pt>
                <c:pt idx="447">
                  <c:v>360.80880653636012</c:v>
                </c:pt>
                <c:pt idx="448">
                  <c:v>360.95829371584767</c:v>
                </c:pt>
                <c:pt idx="449">
                  <c:v>360.65117833123111</c:v>
                </c:pt>
                <c:pt idx="450">
                  <c:v>361.43822477931951</c:v>
                </c:pt>
                <c:pt idx="451">
                  <c:v>361.43719073140016</c:v>
                </c:pt>
                <c:pt idx="452">
                  <c:v>361.73217181588802</c:v>
                </c:pt>
                <c:pt idx="453">
                  <c:v>361.73406294661658</c:v>
                </c:pt>
                <c:pt idx="454">
                  <c:v>362.06198602353896</c:v>
                </c:pt>
                <c:pt idx="455">
                  <c:v>362.43702448507702</c:v>
                </c:pt>
                <c:pt idx="456">
                  <c:v>362.47762704918034</c:v>
                </c:pt>
                <c:pt idx="457">
                  <c:v>361.73478089533472</c:v>
                </c:pt>
                <c:pt idx="458">
                  <c:v>361.94865269020579</c:v>
                </c:pt>
                <c:pt idx="459">
                  <c:v>362.53880653636014</c:v>
                </c:pt>
                <c:pt idx="460">
                  <c:v>362.8682937158477</c:v>
                </c:pt>
                <c:pt idx="461">
                  <c:v>362.9111783312311</c:v>
                </c:pt>
                <c:pt idx="462">
                  <c:v>362.80822477931952</c:v>
                </c:pt>
                <c:pt idx="463">
                  <c:v>363.01719073140015</c:v>
                </c:pt>
                <c:pt idx="464">
                  <c:v>363.17217181588802</c:v>
                </c:pt>
                <c:pt idx="465">
                  <c:v>363.29406294661658</c:v>
                </c:pt>
                <c:pt idx="466">
                  <c:v>363.08198602353895</c:v>
                </c:pt>
                <c:pt idx="467">
                  <c:v>363.22702448507698</c:v>
                </c:pt>
                <c:pt idx="468">
                  <c:v>362.81762704918032</c:v>
                </c:pt>
                <c:pt idx="469">
                  <c:v>363.51478089533475</c:v>
                </c:pt>
                <c:pt idx="470">
                  <c:v>363.45865269020578</c:v>
                </c:pt>
                <c:pt idx="471">
                  <c:v>363.2088065363601</c:v>
                </c:pt>
                <c:pt idx="472">
                  <c:v>363.62829371584769</c:v>
                </c:pt>
                <c:pt idx="473">
                  <c:v>363.7811783312311</c:v>
                </c:pt>
                <c:pt idx="474">
                  <c:v>363.55822477931952</c:v>
                </c:pt>
                <c:pt idx="475">
                  <c:v>364.26719073140015</c:v>
                </c:pt>
                <c:pt idx="476">
                  <c:v>364.77217181588804</c:v>
                </c:pt>
                <c:pt idx="477">
                  <c:v>365.43406294661656</c:v>
                </c:pt>
                <c:pt idx="478">
                  <c:v>365.26198602353895</c:v>
                </c:pt>
                <c:pt idx="479">
                  <c:v>365.17702448507703</c:v>
                </c:pt>
                <c:pt idx="480">
                  <c:v>365.54762704918033</c:v>
                </c:pt>
                <c:pt idx="481">
                  <c:v>365.82478089533475</c:v>
                </c:pt>
                <c:pt idx="482">
                  <c:v>366.23865269020581</c:v>
                </c:pt>
                <c:pt idx="483">
                  <c:v>366.60880653636013</c:v>
                </c:pt>
                <c:pt idx="484">
                  <c:v>367.13829371584768</c:v>
                </c:pt>
                <c:pt idx="485">
                  <c:v>367.48117833123109</c:v>
                </c:pt>
                <c:pt idx="486">
                  <c:v>367.28822477931948</c:v>
                </c:pt>
                <c:pt idx="487">
                  <c:v>367.84719073140013</c:v>
                </c:pt>
                <c:pt idx="488">
                  <c:v>367.80217181588802</c:v>
                </c:pt>
                <c:pt idx="489">
                  <c:v>368.18406294661656</c:v>
                </c:pt>
                <c:pt idx="490">
                  <c:v>368.17198602353898</c:v>
                </c:pt>
                <c:pt idx="491">
                  <c:v>368.267024485077</c:v>
                </c:pt>
                <c:pt idx="492">
                  <c:v>367.98762704918033</c:v>
                </c:pt>
                <c:pt idx="493">
                  <c:v>368.15478089533474</c:v>
                </c:pt>
                <c:pt idx="494">
                  <c:v>367.77865269020577</c:v>
                </c:pt>
                <c:pt idx="495">
                  <c:v>367.91880653636014</c:v>
                </c:pt>
                <c:pt idx="496">
                  <c:v>368.76829371584768</c:v>
                </c:pt>
                <c:pt idx="497">
                  <c:v>368.43117833123108</c:v>
                </c:pt>
                <c:pt idx="498">
                  <c:v>368.0782247793195</c:v>
                </c:pt>
                <c:pt idx="499">
                  <c:v>368.81719073140016</c:v>
                </c:pt>
                <c:pt idx="500">
                  <c:v>369.00217181588806</c:v>
                </c:pt>
                <c:pt idx="501">
                  <c:v>369.15406294661659</c:v>
                </c:pt>
                <c:pt idx="502">
                  <c:v>369.28198602353899</c:v>
                </c:pt>
                <c:pt idx="503">
                  <c:v>368.74702448507702</c:v>
                </c:pt>
                <c:pt idx="504">
                  <c:v>368.90762704918035</c:v>
                </c:pt>
                <c:pt idx="505">
                  <c:v>368.98478089533472</c:v>
                </c:pt>
                <c:pt idx="506">
                  <c:v>368.39865269020578</c:v>
                </c:pt>
                <c:pt idx="507">
                  <c:v>369.31880653636011</c:v>
                </c:pt>
                <c:pt idx="508">
                  <c:v>369.1782937158477</c:v>
                </c:pt>
                <c:pt idx="509">
                  <c:v>369.6611783312311</c:v>
                </c:pt>
                <c:pt idx="510">
                  <c:v>370.2682247793195</c:v>
                </c:pt>
                <c:pt idx="511">
                  <c:v>370.47719073140013</c:v>
                </c:pt>
                <c:pt idx="512">
                  <c:v>370.65217181588804</c:v>
                </c:pt>
                <c:pt idx="513">
                  <c:v>370.72406294661658</c:v>
                </c:pt>
                <c:pt idx="514">
                  <c:v>370.58198602353895</c:v>
                </c:pt>
                <c:pt idx="515">
                  <c:v>370.707024485077</c:v>
                </c:pt>
                <c:pt idx="516">
                  <c:v>370.73762704918033</c:v>
                </c:pt>
                <c:pt idx="517">
                  <c:v>370.53478089533473</c:v>
                </c:pt>
                <c:pt idx="518">
                  <c:v>370.66865269020582</c:v>
                </c:pt>
                <c:pt idx="519">
                  <c:v>370.83880653636015</c:v>
                </c:pt>
                <c:pt idx="520">
                  <c:v>370.82829371584768</c:v>
                </c:pt>
                <c:pt idx="521">
                  <c:v>371.14117833123112</c:v>
                </c:pt>
                <c:pt idx="522">
                  <c:v>371.4482247793195</c:v>
                </c:pt>
                <c:pt idx="523">
                  <c:v>371.89719073140014</c:v>
                </c:pt>
                <c:pt idx="524">
                  <c:v>372.04217181588803</c:v>
                </c:pt>
                <c:pt idx="525">
                  <c:v>372.29406294661658</c:v>
                </c:pt>
                <c:pt idx="526">
                  <c:v>372.52198602353894</c:v>
                </c:pt>
                <c:pt idx="527">
                  <c:v>372.397024485077</c:v>
                </c:pt>
                <c:pt idx="528">
                  <c:v>372.42762704918033</c:v>
                </c:pt>
                <c:pt idx="529">
                  <c:v>372.18478089533471</c:v>
                </c:pt>
                <c:pt idx="530">
                  <c:v>372.57865269020579</c:v>
                </c:pt>
                <c:pt idx="531">
                  <c:v>373.13880653636011</c:v>
                </c:pt>
                <c:pt idx="532">
                  <c:v>373.32829371584768</c:v>
                </c:pt>
                <c:pt idx="533">
                  <c:v>373.38117833123113</c:v>
                </c:pt>
                <c:pt idx="534">
                  <c:v>374.0182247793195</c:v>
                </c:pt>
                <c:pt idx="535">
                  <c:v>373.99719073140017</c:v>
                </c:pt>
                <c:pt idx="536">
                  <c:v>374.53217181588803</c:v>
                </c:pt>
                <c:pt idx="537">
                  <c:v>374.84406294661659</c:v>
                </c:pt>
                <c:pt idx="538">
                  <c:v>374.87198602353897</c:v>
                </c:pt>
                <c:pt idx="539">
                  <c:v>374.837024485077</c:v>
                </c:pt>
                <c:pt idx="540">
                  <c:v>374.75762704918031</c:v>
                </c:pt>
                <c:pt idx="541">
                  <c:v>374.89478089533475</c:v>
                </c:pt>
                <c:pt idx="542">
                  <c:v>375.41865269020582</c:v>
                </c:pt>
                <c:pt idx="543">
                  <c:v>375.8988065363601</c:v>
                </c:pt>
                <c:pt idx="544">
                  <c:v>376.01829371584768</c:v>
                </c:pt>
                <c:pt idx="545">
                  <c:v>375.9111783312311</c:v>
                </c:pt>
                <c:pt idx="546">
                  <c:v>376.43822477931951</c:v>
                </c:pt>
                <c:pt idx="547">
                  <c:v>376.59719073140013</c:v>
                </c:pt>
                <c:pt idx="548">
                  <c:v>376.94217181588806</c:v>
                </c:pt>
                <c:pt idx="549">
                  <c:v>377.04406294661658</c:v>
                </c:pt>
                <c:pt idx="550">
                  <c:v>376.99198602353897</c:v>
                </c:pt>
                <c:pt idx="551">
                  <c:v>377.06702448507701</c:v>
                </c:pt>
                <c:pt idx="552">
                  <c:v>377.18762704918032</c:v>
                </c:pt>
                <c:pt idx="553">
                  <c:v>377.51478089533475</c:v>
                </c:pt>
                <c:pt idx="554">
                  <c:v>377.4386526902058</c:v>
                </c:pt>
                <c:pt idx="555">
                  <c:v>377.30880653636012</c:v>
                </c:pt>
                <c:pt idx="556">
                  <c:v>376.78829371584771</c:v>
                </c:pt>
                <c:pt idx="557">
                  <c:v>377.54117833123109</c:v>
                </c:pt>
                <c:pt idx="558">
                  <c:v>377.5182247793195</c:v>
                </c:pt>
                <c:pt idx="559">
                  <c:v>377.90719073140014</c:v>
                </c:pt>
                <c:pt idx="560">
                  <c:v>378.44217181588806</c:v>
                </c:pt>
                <c:pt idx="561">
                  <c:v>378.56406294661656</c:v>
                </c:pt>
                <c:pt idx="562">
                  <c:v>378.45198602353895</c:v>
                </c:pt>
                <c:pt idx="563">
                  <c:v>378.92702448507703</c:v>
                </c:pt>
                <c:pt idx="564">
                  <c:v>379.07762704918031</c:v>
                </c:pt>
                <c:pt idx="565">
                  <c:v>379.45478089533475</c:v>
                </c:pt>
                <c:pt idx="566">
                  <c:v>379.26865269020578</c:v>
                </c:pt>
                <c:pt idx="567">
                  <c:v>379.8288065363601</c:v>
                </c:pt>
                <c:pt idx="568">
                  <c:v>380.0582937158477</c:v>
                </c:pt>
                <c:pt idx="569">
                  <c:v>380.27117833123111</c:v>
                </c:pt>
                <c:pt idx="570">
                  <c:v>379.96822477931948</c:v>
                </c:pt>
                <c:pt idx="571">
                  <c:v>380.44719073140016</c:v>
                </c:pt>
                <c:pt idx="572">
                  <c:v>380.63217181588806</c:v>
                </c:pt>
                <c:pt idx="573">
                  <c:v>381.16406294661658</c:v>
                </c:pt>
                <c:pt idx="574">
                  <c:v>381.37198602353897</c:v>
                </c:pt>
                <c:pt idx="575">
                  <c:v>381.38702448507701</c:v>
                </c:pt>
                <c:pt idx="576">
                  <c:v>380.97762704918034</c:v>
                </c:pt>
                <c:pt idx="577">
                  <c:v>381.77478089533474</c:v>
                </c:pt>
                <c:pt idx="578">
                  <c:v>381.84865269020577</c:v>
                </c:pt>
                <c:pt idx="579">
                  <c:v>381.66880653636014</c:v>
                </c:pt>
                <c:pt idx="580">
                  <c:v>381.77829371584767</c:v>
                </c:pt>
                <c:pt idx="581">
                  <c:v>381.94117833123113</c:v>
                </c:pt>
                <c:pt idx="582">
                  <c:v>382.11822477931952</c:v>
                </c:pt>
                <c:pt idx="583">
                  <c:v>382.57719073140015</c:v>
                </c:pt>
                <c:pt idx="584">
                  <c:v>382.43217181588801</c:v>
                </c:pt>
                <c:pt idx="585">
                  <c:v>382.87406294661656</c:v>
                </c:pt>
                <c:pt idx="586">
                  <c:v>382.88198602353896</c:v>
                </c:pt>
                <c:pt idx="587">
                  <c:v>383.09702448507699</c:v>
                </c:pt>
                <c:pt idx="588">
                  <c:v>382.88762704918031</c:v>
                </c:pt>
                <c:pt idx="589">
                  <c:v>383.66478089533473</c:v>
                </c:pt>
                <c:pt idx="590">
                  <c:v>383.3786526902058</c:v>
                </c:pt>
                <c:pt idx="591">
                  <c:v>383.71880653636015</c:v>
                </c:pt>
                <c:pt idx="592">
                  <c:v>383.81829371584769</c:v>
                </c:pt>
                <c:pt idx="593">
                  <c:v>383.52117833123111</c:v>
                </c:pt>
                <c:pt idx="594">
                  <c:v>384.22822477931948</c:v>
                </c:pt>
                <c:pt idx="595">
                  <c:v>384.56719073140016</c:v>
                </c:pt>
                <c:pt idx="596">
                  <c:v>384.73217181588802</c:v>
                </c:pt>
                <c:pt idx="597">
                  <c:v>385.00406294661656</c:v>
                </c:pt>
                <c:pt idx="598">
                  <c:v>385.51198602353895</c:v>
                </c:pt>
                <c:pt idx="599">
                  <c:v>385.017024485077</c:v>
                </c:pt>
                <c:pt idx="600">
                  <c:v>384.3376270491803</c:v>
                </c:pt>
                <c:pt idx="601">
                  <c:v>384.37478089533471</c:v>
                </c:pt>
                <c:pt idx="602">
                  <c:v>385.35865269020582</c:v>
                </c:pt>
                <c:pt idx="603">
                  <c:v>385.37880653636012</c:v>
                </c:pt>
                <c:pt idx="604">
                  <c:v>385.6782937158477</c:v>
                </c:pt>
                <c:pt idx="605">
                  <c:v>385.62117833123108</c:v>
                </c:pt>
                <c:pt idx="606">
                  <c:v>386.4482247793195</c:v>
                </c:pt>
                <c:pt idx="607">
                  <c:v>386.43719073140016</c:v>
                </c:pt>
                <c:pt idx="608">
                  <c:v>386.47217181588803</c:v>
                </c:pt>
                <c:pt idx="609">
                  <c:v>386.61406294661657</c:v>
                </c:pt>
                <c:pt idx="610">
                  <c:v>386.93198602353897</c:v>
                </c:pt>
                <c:pt idx="611">
                  <c:v>386.67702448507703</c:v>
                </c:pt>
                <c:pt idx="612">
                  <c:v>387.12762704918032</c:v>
                </c:pt>
                <c:pt idx="613">
                  <c:v>386.71478089533474</c:v>
                </c:pt>
                <c:pt idx="614">
                  <c:v>386.95865269020578</c:v>
                </c:pt>
                <c:pt idx="615">
                  <c:v>387.09880653636014</c:v>
                </c:pt>
                <c:pt idx="616">
                  <c:v>387.34829371584766</c:v>
                </c:pt>
                <c:pt idx="617">
                  <c:v>387.64117833123112</c:v>
                </c:pt>
                <c:pt idx="618">
                  <c:v>388.00822477931951</c:v>
                </c:pt>
                <c:pt idx="619">
                  <c:v>387.87719073140016</c:v>
                </c:pt>
                <c:pt idx="620">
                  <c:v>388.30217181588802</c:v>
                </c:pt>
                <c:pt idx="621">
                  <c:v>388.47406294661658</c:v>
                </c:pt>
                <c:pt idx="622">
                  <c:v>388.69198602353896</c:v>
                </c:pt>
                <c:pt idx="623">
                  <c:v>389.397024485077</c:v>
                </c:pt>
                <c:pt idx="624">
                  <c:v>389.47762704918034</c:v>
                </c:pt>
                <c:pt idx="625">
                  <c:v>389.62478089533471</c:v>
                </c:pt>
                <c:pt idx="626">
                  <c:v>389.81865269020579</c:v>
                </c:pt>
                <c:pt idx="627">
                  <c:v>389.7688065363601</c:v>
                </c:pt>
                <c:pt idx="628">
                  <c:v>389.51829371584768</c:v>
                </c:pt>
                <c:pt idx="629">
                  <c:v>389.88117833123113</c:v>
                </c:pt>
                <c:pt idx="630">
                  <c:v>390.11822477931952</c:v>
                </c:pt>
                <c:pt idx="631">
                  <c:v>390.68719073140016</c:v>
                </c:pt>
                <c:pt idx="632">
                  <c:v>390.95217181588805</c:v>
                </c:pt>
                <c:pt idx="633">
                  <c:v>390.84406294661659</c:v>
                </c:pt>
                <c:pt idx="634">
                  <c:v>391.32198602353895</c:v>
                </c:pt>
                <c:pt idx="635">
                  <c:v>391.05702448507702</c:v>
                </c:pt>
                <c:pt idx="636">
                  <c:v>390.90762704918035</c:v>
                </c:pt>
                <c:pt idx="637">
                  <c:v>390.41478089533473</c:v>
                </c:pt>
                <c:pt idx="638">
                  <c:v>391.00865269020579</c:v>
                </c:pt>
                <c:pt idx="639">
                  <c:v>391.35880653636013</c:v>
                </c:pt>
                <c:pt idx="640">
                  <c:v>391.82829371584768</c:v>
                </c:pt>
                <c:pt idx="641">
                  <c:v>391.6611783312311</c:v>
                </c:pt>
                <c:pt idx="642">
                  <c:v>392.34822477931948</c:v>
                </c:pt>
                <c:pt idx="643">
                  <c:v>392.44719073140016</c:v>
                </c:pt>
                <c:pt idx="644">
                  <c:v>392.56217181588801</c:v>
                </c:pt>
                <c:pt idx="645">
                  <c:v>392.91406294661658</c:v>
                </c:pt>
                <c:pt idx="646">
                  <c:v>393.11198602353898</c:v>
                </c:pt>
                <c:pt idx="647">
                  <c:v>393.05702448507702</c:v>
                </c:pt>
                <c:pt idx="648">
                  <c:v>392.7076270491803</c:v>
                </c:pt>
                <c:pt idx="649">
                  <c:v>393.34478089533474</c:v>
                </c:pt>
                <c:pt idx="650">
                  <c:v>393.5586526902058</c:v>
                </c:pt>
                <c:pt idx="651">
                  <c:v>393.3288065363601</c:v>
                </c:pt>
                <c:pt idx="652">
                  <c:v>393.6782937158477</c:v>
                </c:pt>
                <c:pt idx="653">
                  <c:v>393.92117833123109</c:v>
                </c:pt>
                <c:pt idx="654">
                  <c:v>394.37822477931951</c:v>
                </c:pt>
                <c:pt idx="655">
                  <c:v>394.49719073140017</c:v>
                </c:pt>
                <c:pt idx="656">
                  <c:v>395.26217181588805</c:v>
                </c:pt>
                <c:pt idx="657">
                  <c:v>395.39406294661654</c:v>
                </c:pt>
                <c:pt idx="658">
                  <c:v>395.54198602353898</c:v>
                </c:pt>
                <c:pt idx="659">
                  <c:v>395.99702448507702</c:v>
                </c:pt>
                <c:pt idx="660">
                  <c:v>395.73762704918033</c:v>
                </c:pt>
                <c:pt idx="661">
                  <c:v>395.57478089533475</c:v>
                </c:pt>
                <c:pt idx="662">
                  <c:v>396.59865269020577</c:v>
                </c:pt>
                <c:pt idx="663">
                  <c:v>396.21880653636015</c:v>
                </c:pt>
                <c:pt idx="664">
                  <c:v>396.63829371584768</c:v>
                </c:pt>
                <c:pt idx="665">
                  <c:v>396.73117833123109</c:v>
                </c:pt>
                <c:pt idx="666">
                  <c:v>396.71822477931948</c:v>
                </c:pt>
                <c:pt idx="667">
                  <c:v>397.14719073140014</c:v>
                </c:pt>
                <c:pt idx="668">
                  <c:v>397.44217181588806</c:v>
                </c:pt>
                <c:pt idx="669">
                  <c:v>397.89406294661654</c:v>
                </c:pt>
                <c:pt idx="670">
                  <c:v>397.84198602353899</c:v>
                </c:pt>
                <c:pt idx="671">
                  <c:v>397.207024485077</c:v>
                </c:pt>
                <c:pt idx="672">
                  <c:v>398.07762704918031</c:v>
                </c:pt>
                <c:pt idx="673">
                  <c:v>398.54478089533472</c:v>
                </c:pt>
                <c:pt idx="674">
                  <c:v>398.59865269020577</c:v>
                </c:pt>
                <c:pt idx="675">
                  <c:v>398.86880653636013</c:v>
                </c:pt>
                <c:pt idx="676">
                  <c:v>398.41829371584771</c:v>
                </c:pt>
                <c:pt idx="677">
                  <c:v>398.56117833123108</c:v>
                </c:pt>
                <c:pt idx="678">
                  <c:v>398.64822477931949</c:v>
                </c:pt>
                <c:pt idx="679">
                  <c:v>399.47719073140013</c:v>
                </c:pt>
                <c:pt idx="680">
                  <c:v>399.56217181588801</c:v>
                </c:pt>
                <c:pt idx="681">
                  <c:v>399.96406294661659</c:v>
                </c:pt>
                <c:pt idx="682">
                  <c:v>399.97198602353899</c:v>
                </c:pt>
                <c:pt idx="683">
                  <c:v>399.47702448507698</c:v>
                </c:pt>
                <c:pt idx="684">
                  <c:v>399.84762704918035</c:v>
                </c:pt>
                <c:pt idx="685">
                  <c:v>400.4447808953347</c:v>
                </c:pt>
                <c:pt idx="686">
                  <c:v>400.77865269020577</c:v>
                </c:pt>
                <c:pt idx="687">
                  <c:v>400.41880653636014</c:v>
                </c:pt>
                <c:pt idx="688">
                  <c:v>400.62829371584769</c:v>
                </c:pt>
                <c:pt idx="689">
                  <c:v>400.46117833123111</c:v>
                </c:pt>
                <c:pt idx="690">
                  <c:v>400.89822477931949</c:v>
                </c:pt>
                <c:pt idx="691">
                  <c:v>401.73719073140018</c:v>
                </c:pt>
                <c:pt idx="692">
                  <c:v>402.44217181588806</c:v>
                </c:pt>
                <c:pt idx="693">
                  <c:v>402.90406294661659</c:v>
                </c:pt>
                <c:pt idx="694">
                  <c:v>402.55198602353897</c:v>
                </c:pt>
                <c:pt idx="695">
                  <c:v>403.31702448507701</c:v>
                </c:pt>
                <c:pt idx="696">
                  <c:v>403.17762704918033</c:v>
                </c:pt>
                <c:pt idx="697">
                  <c:v>404.61478089533472</c:v>
                </c:pt>
                <c:pt idx="698">
                  <c:v>404.53865269020582</c:v>
                </c:pt>
                <c:pt idx="699">
                  <c:v>404.44880653636011</c:v>
                </c:pt>
                <c:pt idx="700">
                  <c:v>403.72829371584771</c:v>
                </c:pt>
                <c:pt idx="701">
                  <c:v>403.80117833123109</c:v>
                </c:pt>
                <c:pt idx="702">
                  <c:v>404.31822477931951</c:v>
                </c:pt>
                <c:pt idx="703">
                  <c:v>405.03719073140013</c:v>
                </c:pt>
                <c:pt idx="704">
                  <c:v>405.83217181588805</c:v>
                </c:pt>
                <c:pt idx="705">
                  <c:v>405.50406294661656</c:v>
                </c:pt>
                <c:pt idx="706">
                  <c:v>406.16198602353899</c:v>
                </c:pt>
                <c:pt idx="707">
                  <c:v>405.65702448507699</c:v>
                </c:pt>
                <c:pt idx="708">
                  <c:v>405.52762704918035</c:v>
                </c:pt>
                <c:pt idx="709">
                  <c:v>406.20478089533475</c:v>
                </c:pt>
                <c:pt idx="710">
                  <c:v>406.50865269020579</c:v>
                </c:pt>
                <c:pt idx="711">
                  <c:v>406.49880653636012</c:v>
                </c:pt>
                <c:pt idx="712">
                  <c:v>406.43829371584769</c:v>
                </c:pt>
                <c:pt idx="713">
                  <c:v>406.6611783312311</c:v>
                </c:pt>
                <c:pt idx="714">
                  <c:v>406.6382247793195</c:v>
                </c:pt>
                <c:pt idx="715">
                  <c:v>407.07719073140015</c:v>
                </c:pt>
                <c:pt idx="716">
                  <c:v>407.40217181588804</c:v>
                </c:pt>
                <c:pt idx="717">
                  <c:v>407.86406294661657</c:v>
                </c:pt>
                <c:pt idx="718">
                  <c:v>407.95198602353895</c:v>
                </c:pt>
                <c:pt idx="719">
                  <c:v>407.517024485077</c:v>
                </c:pt>
                <c:pt idx="720">
                  <c:v>407.71762704918035</c:v>
                </c:pt>
                <c:pt idx="721">
                  <c:v>407.40478089533474</c:v>
                </c:pt>
                <c:pt idx="722">
                  <c:v>408.0586526902058</c:v>
                </c:pt>
                <c:pt idx="723">
                  <c:v>408.40880653636015</c:v>
                </c:pt>
                <c:pt idx="724">
                  <c:v>408.02829371584767</c:v>
                </c:pt>
                <c:pt idx="725">
                  <c:v>408.52117833123111</c:v>
                </c:pt>
                <c:pt idx="726">
                  <c:v>408.77822477931949</c:v>
                </c:pt>
                <c:pt idx="727">
                  <c:v>409.44719073140016</c:v>
                </c:pt>
                <c:pt idx="728">
                  <c:v>410.30217181588802</c:v>
                </c:pt>
                <c:pt idx="729">
                  <c:v>410.12406294661656</c:v>
                </c:pt>
                <c:pt idx="730">
                  <c:v>410.82198602353895</c:v>
                </c:pt>
                <c:pt idx="731">
                  <c:v>410.94702448507701</c:v>
                </c:pt>
                <c:pt idx="732">
                  <c:v>410.27762704918035</c:v>
                </c:pt>
                <c:pt idx="733">
                  <c:v>410.48478089533472</c:v>
                </c:pt>
                <c:pt idx="734">
                  <c:v>411.47865269020582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5A-4EF0-B4EB-F8DD99097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902943"/>
        <c:axId val="1511881263"/>
        <c:extLst/>
      </c:lineChart>
      <c:catAx>
        <c:axId val="162290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81263"/>
        <c:crosses val="autoZero"/>
        <c:auto val="1"/>
        <c:lblAlgn val="ctr"/>
        <c:lblOffset val="100"/>
        <c:tickLblSkip val="60"/>
        <c:noMultiLvlLbl val="0"/>
      </c:catAx>
      <c:valAx>
        <c:axId val="1511881263"/>
        <c:scaling>
          <c:orientation val="minMax"/>
          <c:max val="420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90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Log-Co2</a:t>
            </a:r>
            <a:r>
              <a:rPr lang="en-CA" baseline="0"/>
              <a:t> Emissions with a Linear Trend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 Co2'!$G$1</c:f>
              <c:strCache>
                <c:ptCount val="1"/>
                <c:pt idx="0">
                  <c:v>Log 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'Log 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'Log Co2'!$G$2:$G$736</c:f>
              <c:numCache>
                <c:formatCode>General</c:formatCode>
                <c:ptCount val="735"/>
                <c:pt idx="0">
                  <c:v>5.754824070703715</c:v>
                </c:pt>
                <c:pt idx="1">
                  <c:v>5.7603203256164592</c:v>
                </c:pt>
                <c:pt idx="2">
                  <c:v>5.7604778183327463</c:v>
                </c:pt>
                <c:pt idx="3">
                  <c:v>5.7592171815443018</c:v>
                </c:pt>
                <c:pt idx="4">
                  <c:v>5.7552990774419088</c:v>
                </c:pt>
                <c:pt idx="5">
                  <c:v>5.7523503919083945</c:v>
                </c:pt>
                <c:pt idx="6">
                  <c:v>5.7468419641166477</c:v>
                </c:pt>
                <c:pt idx="7">
                  <c:v>5.7451163381491783</c:v>
                </c:pt>
                <c:pt idx="8">
                  <c:v>5.7472569482414801</c:v>
                </c:pt>
                <c:pt idx="9">
                  <c:v>5.7515244706416224</c:v>
                </c:pt>
                <c:pt idx="10">
                  <c:v>5.7545389583199871</c:v>
                </c:pt>
                <c:pt idx="11">
                  <c:v>5.7569440227704334</c:v>
                </c:pt>
                <c:pt idx="12">
                  <c:v>5.7579865286697132</c:v>
                </c:pt>
                <c:pt idx="13">
                  <c:v>5.7611704917649318</c:v>
                </c:pt>
                <c:pt idx="14">
                  <c:v>5.7629629168922323</c:v>
                </c:pt>
                <c:pt idx="15">
                  <c:v>5.762522969678801</c:v>
                </c:pt>
                <c:pt idx="16">
                  <c:v>5.7574496159051369</c:v>
                </c:pt>
                <c:pt idx="17">
                  <c:v>5.751937516543248</c:v>
                </c:pt>
                <c:pt idx="18">
                  <c:v>5.748883301901297</c:v>
                </c:pt>
                <c:pt idx="19">
                  <c:v>5.7470335166505162</c:v>
                </c:pt>
                <c:pt idx="20">
                  <c:v>5.751937516543248</c:v>
                </c:pt>
                <c:pt idx="21">
                  <c:v>5.7544122156075233</c:v>
                </c:pt>
                <c:pt idx="22">
                  <c:v>5.7571020480864181</c:v>
                </c:pt>
                <c:pt idx="23">
                  <c:v>5.7588071321749217</c:v>
                </c:pt>
                <c:pt idx="24">
                  <c:v>5.7607297550979508</c:v>
                </c:pt>
                <c:pt idx="25">
                  <c:v>5.7652537967443021</c:v>
                </c:pt>
                <c:pt idx="26">
                  <c:v>5.7684147413995159</c:v>
                </c:pt>
                <c:pt idx="27">
                  <c:v>5.7670389242912155</c:v>
                </c:pt>
                <c:pt idx="28">
                  <c:v>5.7626172603770938</c:v>
                </c:pt>
                <c:pt idx="29">
                  <c:v>5.7554573628942229</c:v>
                </c:pt>
                <c:pt idx="30">
                  <c:v>5.7499024102697547</c:v>
                </c:pt>
                <c:pt idx="31">
                  <c:v>5.7488514380237792</c:v>
                </c:pt>
                <c:pt idx="32">
                  <c:v>5.7525726388256331</c:v>
                </c:pt>
                <c:pt idx="33">
                  <c:v>5.7563432987218262</c:v>
                </c:pt>
                <c:pt idx="34">
                  <c:v>5.7586809293036385</c:v>
                </c:pt>
                <c:pt idx="35">
                  <c:v>5.7611075412754706</c:v>
                </c:pt>
                <c:pt idx="36">
                  <c:v>5.7637480558236351</c:v>
                </c:pt>
                <c:pt idx="37">
                  <c:v>5.7666946740491882</c:v>
                </c:pt>
                <c:pt idx="38">
                  <c:v>5.770131855197735</c:v>
                </c:pt>
                <c:pt idx="39">
                  <c:v>5.7676019873691553</c:v>
                </c:pt>
                <c:pt idx="40">
                  <c:v>5.7638422310838635</c:v>
                </c:pt>
                <c:pt idx="41">
                  <c:v>5.758239093785499</c:v>
                </c:pt>
                <c:pt idx="42">
                  <c:v>5.751937516543248</c:v>
                </c:pt>
                <c:pt idx="43">
                  <c:v>5.7537782609774411</c:v>
                </c:pt>
                <c:pt idx="44">
                  <c:v>5.7560586192215721</c:v>
                </c:pt>
                <c:pt idx="45">
                  <c:v>5.7589333191210494</c:v>
                </c:pt>
                <c:pt idx="46">
                  <c:v>5.7618626857327255</c:v>
                </c:pt>
                <c:pt idx="47">
                  <c:v>5.7638108403158865</c:v>
                </c:pt>
                <c:pt idx="48">
                  <c:v>5.7673204954601891</c:v>
                </c:pt>
                <c:pt idx="49">
                  <c:v>5.7702878103453505</c:v>
                </c:pt>
                <c:pt idx="50">
                  <c:v>5.7714722752927576</c:v>
                </c:pt>
                <c:pt idx="51">
                  <c:v>5.7700382704332664</c:v>
                </c:pt>
                <c:pt idx="52">
                  <c:v>5.7670076337112421</c:v>
                </c:pt>
                <c:pt idx="53">
                  <c:v>5.7601628080923089</c:v>
                </c:pt>
                <c:pt idx="54">
                  <c:v>5.7565646600951705</c:v>
                </c:pt>
                <c:pt idx="55">
                  <c:v>5.7539050840594115</c:v>
                </c:pt>
                <c:pt idx="56">
                  <c:v>5.757923377422455</c:v>
                </c:pt>
                <c:pt idx="57">
                  <c:v>5.7610760645446408</c:v>
                </c:pt>
                <c:pt idx="58">
                  <c:v>5.7643757234314874</c:v>
                </c:pt>
                <c:pt idx="59">
                  <c:v>5.7654418550429289</c:v>
                </c:pt>
                <c:pt idx="60">
                  <c:v>5.7678834000627246</c:v>
                </c:pt>
                <c:pt idx="61">
                  <c:v>5.7726553389425765</c:v>
                </c:pt>
                <c:pt idx="62">
                  <c:v>5.7753276418192971</c:v>
                </c:pt>
                <c:pt idx="63">
                  <c:v>5.772904226726582</c:v>
                </c:pt>
                <c:pt idx="64">
                  <c:v>5.7675081655367455</c:v>
                </c:pt>
                <c:pt idx="65">
                  <c:v>5.7613278506536725</c:v>
                </c:pt>
                <c:pt idx="66">
                  <c:v>5.7564065498287418</c:v>
                </c:pt>
                <c:pt idx="67">
                  <c:v>5.7557105675165605</c:v>
                </c:pt>
                <c:pt idx="68">
                  <c:v>5.7592802511416235</c:v>
                </c:pt>
                <c:pt idx="69">
                  <c:v>5.7630257506968396</c:v>
                </c:pt>
                <c:pt idx="70">
                  <c:v>5.7669763421521383</c:v>
                </c:pt>
                <c:pt idx="71">
                  <c:v>5.7685397218714796</c:v>
                </c:pt>
                <c:pt idx="72">
                  <c:v>5.7705996476935182</c:v>
                </c:pt>
                <c:pt idx="73">
                  <c:v>5.7738370046065395</c:v>
                </c:pt>
                <c:pt idx="74">
                  <c:v>5.7753276418192971</c:v>
                </c:pt>
                <c:pt idx="75">
                  <c:v>5.7742098722739117</c:v>
                </c:pt>
                <c:pt idx="76">
                  <c:v>5.7696950513469156</c:v>
                </c:pt>
                <c:pt idx="77">
                  <c:v>5.7642502214232909</c:v>
                </c:pt>
                <c:pt idx="78">
                  <c:v>5.7579549535445942</c:v>
                </c:pt>
                <c:pt idx="79">
                  <c:v>5.758239093785499</c:v>
                </c:pt>
                <c:pt idx="80">
                  <c:v>5.7613907872765147</c:v>
                </c:pt>
                <c:pt idx="81">
                  <c:v>5.7642815984020039</c:v>
                </c:pt>
                <c:pt idx="82">
                  <c:v>5.7665694627549655</c:v>
                </c:pt>
                <c:pt idx="83">
                  <c:v>5.7696950513469156</c:v>
                </c:pt>
                <c:pt idx="84">
                  <c:v>5.7710983852743807</c:v>
                </c:pt>
                <c:pt idx="85">
                  <c:v>5.774955190776784</c:v>
                </c:pt>
                <c:pt idx="86">
                  <c:v>5.7750483165431987</c:v>
                </c:pt>
                <c:pt idx="87">
                  <c:v>5.7741477373167642</c:v>
                </c:pt>
                <c:pt idx="88">
                  <c:v>5.7726553389425765</c:v>
                </c:pt>
                <c:pt idx="89">
                  <c:v>5.7645953140527135</c:v>
                </c:pt>
                <c:pt idx="90">
                  <c:v>5.7614537199385865</c:v>
                </c:pt>
                <c:pt idx="91">
                  <c:v>5.7598476985891498</c:v>
                </c:pt>
                <c:pt idx="92">
                  <c:v>5.7647834962136004</c:v>
                </c:pt>
                <c:pt idx="93">
                  <c:v>5.7665068512281632</c:v>
                </c:pt>
                <c:pt idx="94">
                  <c:v>5.7702566212615274</c:v>
                </c:pt>
                <c:pt idx="95">
                  <c:v>5.7732774422940034</c:v>
                </c:pt>
                <c:pt idx="96">
                  <c:v>5.7757619927816979</c:v>
                </c:pt>
                <c:pt idx="97">
                  <c:v>5.7803422007083007</c:v>
                </c:pt>
                <c:pt idx="98">
                  <c:v>5.7807743795135709</c:v>
                </c:pt>
                <c:pt idx="99">
                  <c:v>5.7799716130137471</c:v>
                </c:pt>
                <c:pt idx="100">
                  <c:v>5.7757619927816979</c:v>
                </c:pt>
                <c:pt idx="101">
                  <c:v>5.7694765778515631</c:v>
                </c:pt>
                <c:pt idx="102">
                  <c:v>5.7640619388733887</c:v>
                </c:pt>
                <c:pt idx="103">
                  <c:v>5.7623657987550985</c:v>
                </c:pt>
                <c:pt idx="104">
                  <c:v>5.7676645303674867</c:v>
                </c:pt>
                <c:pt idx="105">
                  <c:v>5.7716903132633757</c:v>
                </c:pt>
                <c:pt idx="106">
                  <c:v>5.7747689132226903</c:v>
                </c:pt>
                <c:pt idx="107">
                  <c:v>5.7761031362358271</c:v>
                </c:pt>
                <c:pt idx="108">
                  <c:v>5.7777761545645276</c:v>
                </c:pt>
                <c:pt idx="109">
                  <c:v>5.7820389726219688</c:v>
                </c:pt>
                <c:pt idx="110">
                  <c:v>5.7838251823297373</c:v>
                </c:pt>
                <c:pt idx="111">
                  <c:v>5.781021254997003</c:v>
                </c:pt>
                <c:pt idx="112">
                  <c:v>5.7762581629782508</c:v>
                </c:pt>
                <c:pt idx="113">
                  <c:v>5.7711918708854553</c:v>
                </c:pt>
                <c:pt idx="114">
                  <c:v>5.7661624177395607</c:v>
                </c:pt>
                <c:pt idx="115">
                  <c:v>5.7661624177395607</c:v>
                </c:pt>
                <c:pt idx="116">
                  <c:v>5.7705684683342513</c:v>
                </c:pt>
                <c:pt idx="117">
                  <c:v>5.7744273142255329</c:v>
                </c:pt>
                <c:pt idx="118">
                  <c:v>5.7763201669465243</c:v>
                </c:pt>
                <c:pt idx="119">
                  <c:v>5.7781166117089047</c:v>
                </c:pt>
                <c:pt idx="120">
                  <c:v>5.7804039519742219</c:v>
                </c:pt>
                <c:pt idx="121">
                  <c:v>5.7838867188978629</c:v>
                </c:pt>
                <c:pt idx="122">
                  <c:v>5.7855774922913188</c:v>
                </c:pt>
                <c:pt idx="123">
                  <c:v>5.7849322615989696</c:v>
                </c:pt>
                <c:pt idx="124">
                  <c:v>5.7811755212299731</c:v>
                </c:pt>
                <c:pt idx="125">
                  <c:v>5.7746447089064308</c:v>
                </c:pt>
                <c:pt idx="126">
                  <c:v>5.7696014256934189</c:v>
                </c:pt>
                <c:pt idx="127">
                  <c:v>5.769101940776844</c:v>
                </c:pt>
                <c:pt idx="128">
                  <c:v>5.7724063891980197</c:v>
                </c:pt>
                <c:pt idx="129">
                  <c:v>5.7771568444561714</c:v>
                </c:pt>
                <c:pt idx="130">
                  <c:v>5.780743515792329</c:v>
                </c:pt>
                <c:pt idx="131">
                  <c:v>5.7820389726219688</c:v>
                </c:pt>
                <c:pt idx="132">
                  <c:v>5.7857924767057769</c:v>
                </c:pt>
                <c:pt idx="133">
                  <c:v>5.7889198746249937</c:v>
                </c:pt>
                <c:pt idx="134">
                  <c:v>5.790999386077738</c:v>
                </c:pt>
                <c:pt idx="135">
                  <c:v>5.7892259564736683</c:v>
                </c:pt>
                <c:pt idx="136">
                  <c:v>5.7865292154424406</c:v>
                </c:pt>
                <c:pt idx="137">
                  <c:v>5.7797244782313584</c:v>
                </c:pt>
                <c:pt idx="138">
                  <c:v>5.775730973968785</c:v>
                </c:pt>
                <c:pt idx="139">
                  <c:v>5.7738680822228892</c:v>
                </c:pt>
                <c:pt idx="140">
                  <c:v>5.7771878190724761</c:v>
                </c:pt>
                <c:pt idx="141">
                  <c:v>5.7810829643459893</c:v>
                </c:pt>
                <c:pt idx="142">
                  <c:v>5.7839174857619522</c:v>
                </c:pt>
                <c:pt idx="143">
                  <c:v>5.7868667060495991</c:v>
                </c:pt>
                <c:pt idx="144">
                  <c:v>5.7895625383350842</c:v>
                </c:pt>
                <c:pt idx="145">
                  <c:v>5.7934098713250277</c:v>
                </c:pt>
                <c:pt idx="146">
                  <c:v>5.7932270002486268</c:v>
                </c:pt>
                <c:pt idx="147">
                  <c:v>5.7919764853921176</c:v>
                </c:pt>
                <c:pt idx="148">
                  <c:v>5.7879704250812267</c:v>
                </c:pt>
                <c:pt idx="149">
                  <c:v>5.7828708809751648</c:v>
                </c:pt>
                <c:pt idx="150">
                  <c:v>5.7779618728304527</c:v>
                </c:pt>
                <c:pt idx="151">
                  <c:v>5.7781475566115077</c:v>
                </c:pt>
                <c:pt idx="152">
                  <c:v>5.7806817854919919</c:v>
                </c:pt>
                <c:pt idx="153">
                  <c:v>5.7842251023510647</c:v>
                </c:pt>
                <c:pt idx="154">
                  <c:v>5.7874187178398673</c:v>
                </c:pt>
                <c:pt idx="155">
                  <c:v>5.7889810984900754</c:v>
                </c:pt>
                <c:pt idx="156">
                  <c:v>5.7905104781660253</c:v>
                </c:pt>
                <c:pt idx="157">
                  <c:v>5.7923426516356811</c:v>
                </c:pt>
                <c:pt idx="158">
                  <c:v>5.7958145601026949</c:v>
                </c:pt>
                <c:pt idx="159">
                  <c:v>5.7947499050263893</c:v>
                </c:pt>
                <c:pt idx="160">
                  <c:v>5.790999386077738</c:v>
                </c:pt>
                <c:pt idx="161">
                  <c:v>5.7852395662324678</c:v>
                </c:pt>
                <c:pt idx="162">
                  <c:v>5.778766253655311</c:v>
                </c:pt>
                <c:pt idx="163">
                  <c:v>5.7794154738410377</c:v>
                </c:pt>
                <c:pt idx="164">
                  <c:v>5.7832096082875228</c:v>
                </c:pt>
                <c:pt idx="165">
                  <c:v>5.7869280557428695</c:v>
                </c:pt>
                <c:pt idx="166">
                  <c:v>5.7892565595064314</c:v>
                </c:pt>
                <c:pt idx="167">
                  <c:v>5.7918849228777471</c:v>
                </c:pt>
                <c:pt idx="168">
                  <c:v>5.7922511226438091</c:v>
                </c:pt>
                <c:pt idx="169">
                  <c:v>5.7982438094450268</c:v>
                </c:pt>
                <c:pt idx="170">
                  <c:v>5.7993047531781237</c:v>
                </c:pt>
                <c:pt idx="171">
                  <c:v>5.7963312695866911</c:v>
                </c:pt>
                <c:pt idx="172">
                  <c:v>5.793166035790887</c:v>
                </c:pt>
                <c:pt idx="173">
                  <c:v>5.787878495009303</c:v>
                </c:pt>
                <c:pt idx="174">
                  <c:v>5.7836097745157558</c:v>
                </c:pt>
                <c:pt idx="175">
                  <c:v>5.7840097806750297</c:v>
                </c:pt>
                <c:pt idx="176">
                  <c:v>5.7884299487164856</c:v>
                </c:pt>
                <c:pt idx="177">
                  <c:v>5.791640715177885</c:v>
                </c:pt>
                <c:pt idx="178">
                  <c:v>5.7946585961130541</c:v>
                </c:pt>
                <c:pt idx="179">
                  <c:v>5.7977584314473889</c:v>
                </c:pt>
                <c:pt idx="180">
                  <c:v>5.8000013323967439</c:v>
                </c:pt>
                <c:pt idx="181">
                  <c:v>5.8036278096259171</c:v>
                </c:pt>
                <c:pt idx="182">
                  <c:v>5.8065797079108625</c:v>
                </c:pt>
                <c:pt idx="183">
                  <c:v>5.8053457900656422</c:v>
                </c:pt>
                <c:pt idx="184">
                  <c:v>5.8017255489861652</c:v>
                </c:pt>
                <c:pt idx="185">
                  <c:v>5.7969995563673349</c:v>
                </c:pt>
                <c:pt idx="186">
                  <c:v>5.7915185889602876</c:v>
                </c:pt>
                <c:pt idx="187">
                  <c:v>5.7905104781660253</c:v>
                </c:pt>
                <c:pt idx="188">
                  <c:v>5.7935012943240709</c:v>
                </c:pt>
                <c:pt idx="189">
                  <c:v>5.794962926740193</c:v>
                </c:pt>
                <c:pt idx="190">
                  <c:v>5.7971210150867023</c:v>
                </c:pt>
                <c:pt idx="191">
                  <c:v>5.8012418584177698</c:v>
                </c:pt>
                <c:pt idx="192">
                  <c:v>5.8035674759808416</c:v>
                </c:pt>
                <c:pt idx="193">
                  <c:v>5.807090886187896</c:v>
                </c:pt>
                <c:pt idx="194">
                  <c:v>5.808742910292688</c:v>
                </c:pt>
                <c:pt idx="195">
                  <c:v>5.805616780537469</c:v>
                </c:pt>
                <c:pt idx="196">
                  <c:v>5.8023298333807807</c:v>
                </c:pt>
                <c:pt idx="197">
                  <c:v>5.7964224259046473</c:v>
                </c:pt>
                <c:pt idx="198">
                  <c:v>5.7909382856591813</c:v>
                </c:pt>
                <c:pt idx="199">
                  <c:v>5.7908160736211434</c:v>
                </c:pt>
                <c:pt idx="200">
                  <c:v>5.7939278245075467</c:v>
                </c:pt>
                <c:pt idx="201">
                  <c:v>5.7978191165825841</c:v>
                </c:pt>
                <c:pt idx="202">
                  <c:v>5.8013023325348669</c:v>
                </c:pt>
                <c:pt idx="203">
                  <c:v>5.803507138695398</c:v>
                </c:pt>
                <c:pt idx="204">
                  <c:v>5.8048337187259289</c:v>
                </c:pt>
                <c:pt idx="205">
                  <c:v>5.8086528702247966</c:v>
                </c:pt>
                <c:pt idx="206">
                  <c:v>5.810961336120811</c:v>
                </c:pt>
                <c:pt idx="207">
                  <c:v>5.8094929290783153</c:v>
                </c:pt>
                <c:pt idx="208">
                  <c:v>5.8050747261380735</c:v>
                </c:pt>
                <c:pt idx="209">
                  <c:v>5.7989411278294307</c:v>
                </c:pt>
                <c:pt idx="210">
                  <c:v>5.7945368379246656</c:v>
                </c:pt>
                <c:pt idx="211">
                  <c:v>5.7940496568663722</c:v>
                </c:pt>
                <c:pt idx="212">
                  <c:v>5.7971817389147509</c:v>
                </c:pt>
                <c:pt idx="213">
                  <c:v>5.8008486874892071</c:v>
                </c:pt>
                <c:pt idx="214">
                  <c:v>5.8038691078113187</c:v>
                </c:pt>
                <c:pt idx="215">
                  <c:v>5.8073914572752212</c:v>
                </c:pt>
                <c:pt idx="216">
                  <c:v>5.8097028335725414</c:v>
                </c:pt>
                <c:pt idx="217">
                  <c:v>5.8130553271339434</c:v>
                </c:pt>
                <c:pt idx="218">
                  <c:v>5.8134437288657193</c:v>
                </c:pt>
                <c:pt idx="219">
                  <c:v>5.8111110524087257</c:v>
                </c:pt>
                <c:pt idx="220">
                  <c:v>5.8083226539301247</c:v>
                </c:pt>
                <c:pt idx="221">
                  <c:v>5.8011511403844747</c:v>
                </c:pt>
                <c:pt idx="222">
                  <c:v>5.7959057635320068</c:v>
                </c:pt>
                <c:pt idx="223">
                  <c:v>5.7952975834919744</c:v>
                </c:pt>
                <c:pt idx="224">
                  <c:v>5.7995470966405804</c:v>
                </c:pt>
                <c:pt idx="225">
                  <c:v>5.8039897350732268</c:v>
                </c:pt>
                <c:pt idx="226">
                  <c:v>5.8071209473623888</c:v>
                </c:pt>
                <c:pt idx="227">
                  <c:v>5.8085328041883324</c:v>
                </c:pt>
                <c:pt idx="228">
                  <c:v>5.8139812669542765</c:v>
                </c:pt>
                <c:pt idx="229">
                  <c:v>5.8174979898967623</c:v>
                </c:pt>
                <c:pt idx="230">
                  <c:v>5.8198751936430542</c:v>
                </c:pt>
                <c:pt idx="231">
                  <c:v>5.8176169843934069</c:v>
                </c:pt>
                <c:pt idx="232">
                  <c:v>5.8137722586976892</c:v>
                </c:pt>
                <c:pt idx="233">
                  <c:v>5.8068202949443819</c:v>
                </c:pt>
                <c:pt idx="234">
                  <c:v>5.8029941247271495</c:v>
                </c:pt>
                <c:pt idx="235">
                  <c:v>5.8029337528362834</c:v>
                </c:pt>
                <c:pt idx="236">
                  <c:v>5.8063691467646317</c:v>
                </c:pt>
                <c:pt idx="237">
                  <c:v>5.8099426704845918</c:v>
                </c:pt>
                <c:pt idx="238">
                  <c:v>5.8139812669542765</c:v>
                </c:pt>
                <c:pt idx="239">
                  <c:v>5.8148765221617875</c:v>
                </c:pt>
                <c:pt idx="240">
                  <c:v>5.8190735189909359</c:v>
                </c:pt>
                <c:pt idx="241">
                  <c:v>5.8221283148713461</c:v>
                </c:pt>
                <c:pt idx="242">
                  <c:v>5.8231346489407638</c:v>
                </c:pt>
                <c:pt idx="243">
                  <c:v>5.8230754808441842</c:v>
                </c:pt>
                <c:pt idx="244">
                  <c:v>5.8183306541730211</c:v>
                </c:pt>
                <c:pt idx="245">
                  <c:v>5.8123677850696422</c:v>
                </c:pt>
                <c:pt idx="246">
                  <c:v>5.8062488062006912</c:v>
                </c:pt>
                <c:pt idx="247">
                  <c:v>5.8063691467646317</c:v>
                </c:pt>
                <c:pt idx="248">
                  <c:v>5.8103922097144594</c:v>
                </c:pt>
                <c:pt idx="249">
                  <c:v>5.8138319798001588</c:v>
                </c:pt>
                <c:pt idx="250">
                  <c:v>5.8175277398484209</c:v>
                </c:pt>
                <c:pt idx="251">
                  <c:v>5.8191626256962738</c:v>
                </c:pt>
                <c:pt idx="252">
                  <c:v>5.8238443931669197</c:v>
                </c:pt>
                <c:pt idx="253">
                  <c:v>5.8258526038769745</c:v>
                </c:pt>
                <c:pt idx="254">
                  <c:v>5.8266193846152632</c:v>
                </c:pt>
                <c:pt idx="255">
                  <c:v>5.8267667750675765</c:v>
                </c:pt>
                <c:pt idx="256">
                  <c:v>5.8216840218083385</c:v>
                </c:pt>
                <c:pt idx="257">
                  <c:v>5.8163668354033469</c:v>
                </c:pt>
                <c:pt idx="258">
                  <c:v>5.8110811109442864</c:v>
                </c:pt>
                <c:pt idx="259">
                  <c:v>5.8117096935113413</c:v>
                </c:pt>
                <c:pt idx="260">
                  <c:v>5.8150554770656298</c:v>
                </c:pt>
                <c:pt idx="261">
                  <c:v>5.8195189731387975</c:v>
                </c:pt>
                <c:pt idx="262">
                  <c:v>5.8227499937202438</c:v>
                </c:pt>
                <c:pt idx="263">
                  <c:v>5.8240513070471458</c:v>
                </c:pt>
                <c:pt idx="264">
                  <c:v>5.8289750289423958</c:v>
                </c:pt>
                <c:pt idx="265">
                  <c:v>5.8316771776186069</c:v>
                </c:pt>
                <c:pt idx="266">
                  <c:v>5.833289112142106</c:v>
                </c:pt>
                <c:pt idx="267">
                  <c:v>5.8328497512586592</c:v>
                </c:pt>
                <c:pt idx="268">
                  <c:v>5.8271793528001261</c:v>
                </c:pt>
                <c:pt idx="269">
                  <c:v>5.8221579273915216</c:v>
                </c:pt>
                <c:pt idx="270">
                  <c:v>5.8176764763322666</c:v>
                </c:pt>
                <c:pt idx="271">
                  <c:v>5.8175574889150452</c:v>
                </c:pt>
                <c:pt idx="272">
                  <c:v>5.8208837965170472</c:v>
                </c:pt>
                <c:pt idx="273">
                  <c:v>5.8239921931642336</c:v>
                </c:pt>
                <c:pt idx="274">
                  <c:v>5.8268551989125976</c:v>
                </c:pt>
                <c:pt idx="275">
                  <c:v>5.8305619576873271</c:v>
                </c:pt>
                <c:pt idx="276">
                  <c:v>5.8336697354906235</c:v>
                </c:pt>
                <c:pt idx="277">
                  <c:v>5.8363592451072668</c:v>
                </c:pt>
                <c:pt idx="278">
                  <c:v>5.8378179068980769</c:v>
                </c:pt>
                <c:pt idx="279">
                  <c:v>5.8363884392042227</c:v>
                </c:pt>
                <c:pt idx="280">
                  <c:v>5.8312371077870928</c:v>
                </c:pt>
                <c:pt idx="281">
                  <c:v>5.8243468240562999</c:v>
                </c:pt>
                <c:pt idx="282">
                  <c:v>5.819934551392226</c:v>
                </c:pt>
                <c:pt idx="283">
                  <c:v>5.8203202909041529</c:v>
                </c:pt>
                <c:pt idx="284">
                  <c:v>5.8247604012091037</c:v>
                </c:pt>
                <c:pt idx="285">
                  <c:v>5.8285926141353404</c:v>
                </c:pt>
                <c:pt idx="286">
                  <c:v>5.8317651683503069</c:v>
                </c:pt>
                <c:pt idx="287">
                  <c:v>5.8340209515799302</c:v>
                </c:pt>
                <c:pt idx="288">
                  <c:v>5.8371763578267322</c:v>
                </c:pt>
                <c:pt idx="289">
                  <c:v>5.840554444268121</c:v>
                </c:pt>
                <c:pt idx="290">
                  <c:v>5.8424713777624708</c:v>
                </c:pt>
                <c:pt idx="291">
                  <c:v>5.8400310058474219</c:v>
                </c:pt>
                <c:pt idx="292">
                  <c:v>5.8357459721085609</c:v>
                </c:pt>
                <c:pt idx="293">
                  <c:v>5.8292102884641395</c:v>
                </c:pt>
                <c:pt idx="294">
                  <c:v>5.8238739549140215</c:v>
                </c:pt>
                <c:pt idx="295">
                  <c:v>5.8239035157872516</c:v>
                </c:pt>
                <c:pt idx="296">
                  <c:v>5.8277684544371926</c:v>
                </c:pt>
                <c:pt idx="297">
                  <c:v>5.8315891791438572</c:v>
                </c:pt>
                <c:pt idx="298">
                  <c:v>5.8338746265332109</c:v>
                </c:pt>
                <c:pt idx="299">
                  <c:v>5.8374388594688744</c:v>
                </c:pt>
                <c:pt idx="300">
                  <c:v>5.8386920837705771</c:v>
                </c:pt>
                <c:pt idx="301">
                  <c:v>5.8442687922894017</c:v>
                </c:pt>
                <c:pt idx="302">
                  <c:v>5.8465254765013572</c:v>
                </c:pt>
                <c:pt idx="303">
                  <c:v>5.8453688387180716</c:v>
                </c:pt>
                <c:pt idx="304">
                  <c:v>5.8411938304791615</c:v>
                </c:pt>
                <c:pt idx="305">
                  <c:v>5.8355998992763878</c:v>
                </c:pt>
                <c:pt idx="306">
                  <c:v>5.8299744998939609</c:v>
                </c:pt>
                <c:pt idx="307">
                  <c:v>5.8300626405665312</c:v>
                </c:pt>
                <c:pt idx="308">
                  <c:v>5.8336111874812389</c:v>
                </c:pt>
                <c:pt idx="309">
                  <c:v>5.8378762091369003</c:v>
                </c:pt>
                <c:pt idx="310">
                  <c:v>5.8409323128034352</c:v>
                </c:pt>
                <c:pt idx="311">
                  <c:v>5.8429355360487767</c:v>
                </c:pt>
                <c:pt idx="312">
                  <c:v>5.8450505286524459</c:v>
                </c:pt>
                <c:pt idx="313">
                  <c:v>5.8488635785089595</c:v>
                </c:pt>
                <c:pt idx="314">
                  <c:v>5.8511386957660445</c:v>
                </c:pt>
                <c:pt idx="315">
                  <c:v>5.8492671413981823</c:v>
                </c:pt>
                <c:pt idx="316">
                  <c:v>5.8450794701183328</c:v>
                </c:pt>
                <c:pt idx="317">
                  <c:v>5.8393326614770853</c:v>
                </c:pt>
                <c:pt idx="318">
                  <c:v>5.8330548103603403</c:v>
                </c:pt>
                <c:pt idx="319">
                  <c:v>5.8338453589543695</c:v>
                </c:pt>
                <c:pt idx="320">
                  <c:v>5.8380219498644044</c:v>
                </c:pt>
                <c:pt idx="321">
                  <c:v>5.8426744735228198</c:v>
                </c:pt>
                <c:pt idx="322">
                  <c:v>5.8441529275034769</c:v>
                </c:pt>
                <c:pt idx="323">
                  <c:v>5.8469010959166292</c:v>
                </c:pt>
                <c:pt idx="324">
                  <c:v>5.8514550740996434</c:v>
                </c:pt>
                <c:pt idx="325">
                  <c:v>5.8531790143036391</c:v>
                </c:pt>
                <c:pt idx="326">
                  <c:v>5.8552438271966905</c:v>
                </c:pt>
                <c:pt idx="327">
                  <c:v>5.853293838049316</c:v>
                </c:pt>
                <c:pt idx="328">
                  <c:v>5.8485175377880489</c:v>
                </c:pt>
                <c:pt idx="329">
                  <c:v>5.8436023863655979</c:v>
                </c:pt>
                <c:pt idx="330">
                  <c:v>5.8385173095202054</c:v>
                </c:pt>
                <c:pt idx="331">
                  <c:v>5.8381093841066232</c:v>
                </c:pt>
                <c:pt idx="332">
                  <c:v>5.842065062456208</c:v>
                </c:pt>
                <c:pt idx="333">
                  <c:v>5.8460918940922291</c:v>
                </c:pt>
                <c:pt idx="334">
                  <c:v>5.8480559638126257</c:v>
                </c:pt>
                <c:pt idx="335">
                  <c:v>5.8501313709913383</c:v>
                </c:pt>
                <c:pt idx="336">
                  <c:v>5.8522312149937976</c:v>
                </c:pt>
                <c:pt idx="337">
                  <c:v>5.8572757956133099</c:v>
                </c:pt>
                <c:pt idx="338">
                  <c:v>5.8590182798076755</c:v>
                </c:pt>
                <c:pt idx="339">
                  <c:v>5.8577331344807924</c:v>
                </c:pt>
                <c:pt idx="340">
                  <c:v>5.8526621442275228</c:v>
                </c:pt>
                <c:pt idx="341">
                  <c:v>5.8466699622047482</c:v>
                </c:pt>
                <c:pt idx="342">
                  <c:v>5.8441818949585436</c:v>
                </c:pt>
                <c:pt idx="343">
                  <c:v>5.8421231176086188</c:v>
                </c:pt>
                <c:pt idx="344">
                  <c:v>5.8462364424511346</c:v>
                </c:pt>
                <c:pt idx="345">
                  <c:v>5.8499297842147477</c:v>
                </c:pt>
                <c:pt idx="346">
                  <c:v>5.8536956173630861</c:v>
                </c:pt>
                <c:pt idx="347">
                  <c:v>5.8542979838208842</c:v>
                </c:pt>
                <c:pt idx="348">
                  <c:v>5.8571614282078954</c:v>
                </c:pt>
                <c:pt idx="349">
                  <c:v>5.8616690245654741</c:v>
                </c:pt>
                <c:pt idx="350">
                  <c:v>5.8638868247352534</c:v>
                </c:pt>
                <c:pt idx="351">
                  <c:v>5.8622950561151441</c:v>
                </c:pt>
                <c:pt idx="352">
                  <c:v>5.8582473908203356</c:v>
                </c:pt>
                <c:pt idx="353">
                  <c:v>5.8524323384124246</c:v>
                </c:pt>
                <c:pt idx="354">
                  <c:v>5.8479405370219393</c:v>
                </c:pt>
                <c:pt idx="355">
                  <c:v>5.8481425251630368</c:v>
                </c:pt>
                <c:pt idx="356">
                  <c:v>5.8520875306393396</c:v>
                </c:pt>
                <c:pt idx="357">
                  <c:v>5.855530269867149</c:v>
                </c:pt>
                <c:pt idx="358">
                  <c:v>5.8590468198422112</c:v>
                </c:pt>
                <c:pt idx="359">
                  <c:v>5.8626079249829779</c:v>
                </c:pt>
                <c:pt idx="360">
                  <c:v>5.8647668940620248</c:v>
                </c:pt>
                <c:pt idx="361">
                  <c:v>5.8684208232644028</c:v>
                </c:pt>
                <c:pt idx="362">
                  <c:v>5.8698899575871284</c:v>
                </c:pt>
                <c:pt idx="363">
                  <c:v>5.8685056397075348</c:v>
                </c:pt>
                <c:pt idx="364">
                  <c:v>5.8655894841323768</c:v>
                </c:pt>
                <c:pt idx="365">
                  <c:v>5.8590753590622366</c:v>
                </c:pt>
                <c:pt idx="366">
                  <c:v>5.8548426695650182</c:v>
                </c:pt>
                <c:pt idx="367">
                  <c:v>5.8554157026447058</c:v>
                </c:pt>
                <c:pt idx="368">
                  <c:v>5.8585044198517515</c:v>
                </c:pt>
                <c:pt idx="369">
                  <c:v>5.8619536329462658</c:v>
                </c:pt>
                <c:pt idx="370">
                  <c:v>5.8662130669190242</c:v>
                </c:pt>
                <c:pt idx="371">
                  <c:v>5.8672326370886285</c:v>
                </c:pt>
                <c:pt idx="372">
                  <c:v>5.8691839123991496</c:v>
                </c:pt>
                <c:pt idx="373">
                  <c:v>5.8739189832529384</c:v>
                </c:pt>
                <c:pt idx="374">
                  <c:v>5.8745373950786899</c:v>
                </c:pt>
                <c:pt idx="375">
                  <c:v>5.8731595002274437</c:v>
                </c:pt>
                <c:pt idx="376">
                  <c:v>5.8692686641472047</c:v>
                </c:pt>
                <c:pt idx="377">
                  <c:v>5.8630912571410825</c:v>
                </c:pt>
                <c:pt idx="378">
                  <c:v>5.8580760014232069</c:v>
                </c:pt>
                <c:pt idx="379">
                  <c:v>5.8586471852171167</c:v>
                </c:pt>
                <c:pt idx="380">
                  <c:v>5.8621812613438911</c:v>
                </c:pt>
                <c:pt idx="381">
                  <c:v>5.8660430374468397</c:v>
                </c:pt>
                <c:pt idx="382">
                  <c:v>5.8687317817256845</c:v>
                </c:pt>
                <c:pt idx="383">
                  <c:v>5.8722304591842835</c:v>
                </c:pt>
                <c:pt idx="384">
                  <c:v>5.874172016134505</c:v>
                </c:pt>
                <c:pt idx="385">
                  <c:v>5.8758292035090571</c:v>
                </c:pt>
                <c:pt idx="386">
                  <c:v>5.8786317388336382</c:v>
                </c:pt>
                <c:pt idx="387">
                  <c:v>5.8758853312558239</c:v>
                </c:pt>
                <c:pt idx="388">
                  <c:v>5.8716669836523865</c:v>
                </c:pt>
                <c:pt idx="389">
                  <c:v>5.8664963851439476</c:v>
                </c:pt>
                <c:pt idx="390">
                  <c:v>5.8616690245654741</c:v>
                </c:pt>
                <c:pt idx="391">
                  <c:v>5.8625510470146436</c:v>
                </c:pt>
                <c:pt idx="392">
                  <c:v>5.8666663375576809</c:v>
                </c:pt>
                <c:pt idx="393">
                  <c:v>5.8702286822918657</c:v>
                </c:pt>
                <c:pt idx="394">
                  <c:v>5.8716669836523865</c:v>
                </c:pt>
                <c:pt idx="395">
                  <c:v>5.874172016134505</c:v>
                </c:pt>
                <c:pt idx="396">
                  <c:v>5.8783798320378207</c:v>
                </c:pt>
                <c:pt idx="397">
                  <c:v>5.882374864520278</c:v>
                </c:pt>
                <c:pt idx="398">
                  <c:v>5.8836844399313879</c:v>
                </c:pt>
                <c:pt idx="399">
                  <c:v>5.8808960489771263</c:v>
                </c:pt>
                <c:pt idx="400">
                  <c:v>5.8754642963458101</c:v>
                </c:pt>
                <c:pt idx="401">
                  <c:v>5.8688730945217937</c:v>
                </c:pt>
                <c:pt idx="402">
                  <c:v>5.8643411507787899</c:v>
                </c:pt>
                <c:pt idx="403">
                  <c:v>5.8646249997730315</c:v>
                </c:pt>
                <c:pt idx="404">
                  <c:v>5.868760045882496</c:v>
                </c:pt>
                <c:pt idx="405">
                  <c:v>5.8724557605257797</c:v>
                </c:pt>
                <c:pt idx="406">
                  <c:v>5.8756327315828605</c:v>
                </c:pt>
                <c:pt idx="407">
                  <c:v>5.8780438575687191</c:v>
                </c:pt>
                <c:pt idx="408">
                  <c:v>5.8801418484637162</c:v>
                </c:pt>
                <c:pt idx="409">
                  <c:v>5.8835730534480231</c:v>
                </c:pt>
                <c:pt idx="410">
                  <c:v>5.8849644935344898</c:v>
                </c:pt>
                <c:pt idx="411">
                  <c:v>5.8842411863199588</c:v>
                </c:pt>
                <c:pt idx="412">
                  <c:v>5.8777637925918143</c:v>
                </c:pt>
                <c:pt idx="413">
                  <c:v>5.8719487611064185</c:v>
                </c:pt>
                <c:pt idx="414">
                  <c:v>5.866354736065138</c:v>
                </c:pt>
                <c:pt idx="415">
                  <c:v>5.8673741618769313</c:v>
                </c:pt>
                <c:pt idx="416">
                  <c:v>5.8702004596149431</c:v>
                </c:pt>
                <c:pt idx="417">
                  <c:v>5.8737221356264255</c:v>
                </c:pt>
                <c:pt idx="418">
                  <c:v>5.8777357817796387</c:v>
                </c:pt>
                <c:pt idx="419">
                  <c:v>5.8786037523231345</c:v>
                </c:pt>
                <c:pt idx="420">
                  <c:v>5.8818449745297725</c:v>
                </c:pt>
                <c:pt idx="421">
                  <c:v>5.8840741949474582</c:v>
                </c:pt>
                <c:pt idx="422">
                  <c:v>5.8866316700022265</c:v>
                </c:pt>
                <c:pt idx="423">
                  <c:v>5.884769808437019</c:v>
                </c:pt>
                <c:pt idx="424">
                  <c:v>5.8786597245609196</c:v>
                </c:pt>
                <c:pt idx="425">
                  <c:v>5.8739189832529384</c:v>
                </c:pt>
                <c:pt idx="426">
                  <c:v>5.8693816553057667</c:v>
                </c:pt>
                <c:pt idx="427">
                  <c:v>5.8696358387428482</c:v>
                </c:pt>
                <c:pt idx="428">
                  <c:v>5.8732720526347775</c:v>
                </c:pt>
                <c:pt idx="429">
                  <c:v>5.8774836491565443</c:v>
                </c:pt>
                <c:pt idx="430">
                  <c:v>5.8812031528504445</c:v>
                </c:pt>
                <c:pt idx="431">
                  <c:v>5.8830995224298572</c:v>
                </c:pt>
                <c:pt idx="432">
                  <c:v>5.8860762532865687</c:v>
                </c:pt>
                <c:pt idx="433">
                  <c:v>5.889514874572237</c:v>
                </c:pt>
                <c:pt idx="434">
                  <c:v>5.8906768932952893</c:v>
                </c:pt>
                <c:pt idx="435">
                  <c:v>5.8883515039906351</c:v>
                </c:pt>
                <c:pt idx="436">
                  <c:v>5.8843803244983075</c:v>
                </c:pt>
                <c:pt idx="437">
                  <c:v>5.8790234677622326</c:v>
                </c:pt>
                <c:pt idx="438">
                  <c:v>5.874172016134505</c:v>
                </c:pt>
                <c:pt idx="439">
                  <c:v>5.8751554247075992</c:v>
                </c:pt>
                <c:pt idx="440">
                  <c:v>5.8792192746972205</c:v>
                </c:pt>
                <c:pt idx="441">
                  <c:v>5.8832666766299955</c:v>
                </c:pt>
                <c:pt idx="442">
                  <c:v>5.8858817845329172</c:v>
                </c:pt>
                <c:pt idx="443">
                  <c:v>5.8884900714801525</c:v>
                </c:pt>
                <c:pt idx="444">
                  <c:v>5.8911744882632613</c:v>
                </c:pt>
                <c:pt idx="445">
                  <c:v>5.895228939227156</c:v>
                </c:pt>
                <c:pt idx="446">
                  <c:v>5.8963018564266019</c:v>
                </c:pt>
                <c:pt idx="447">
                  <c:v>5.8949261133084496</c:v>
                </c:pt>
                <c:pt idx="448">
                  <c:v>5.8906492418691654</c:v>
                </c:pt>
                <c:pt idx="449">
                  <c:v>5.8836565944736767</c:v>
                </c:pt>
                <c:pt idx="450">
                  <c:v>5.881007734025407</c:v>
                </c:pt>
                <c:pt idx="451">
                  <c:v>5.8805050530496743</c:v>
                </c:pt>
                <c:pt idx="452">
                  <c:v>5.8845750854298808</c:v>
                </c:pt>
                <c:pt idx="453">
                  <c:v>5.8879911386317056</c:v>
                </c:pt>
                <c:pt idx="454">
                  <c:v>5.8918375632979165</c:v>
                </c:pt>
                <c:pt idx="455">
                  <c:v>5.8950637728216275</c:v>
                </c:pt>
                <c:pt idx="456">
                  <c:v>5.8976207915778218</c:v>
                </c:pt>
                <c:pt idx="457">
                  <c:v>5.8987185769063917</c:v>
                </c:pt>
                <c:pt idx="458">
                  <c:v>5.9002534545545755</c:v>
                </c:pt>
                <c:pt idx="459">
                  <c:v>5.899678151477274</c:v>
                </c:pt>
                <c:pt idx="460">
                  <c:v>5.8959168390960661</c:v>
                </c:pt>
                <c:pt idx="461">
                  <c:v>5.8899300362836851</c:v>
                </c:pt>
                <c:pt idx="462">
                  <c:v>5.8848254366182697</c:v>
                </c:pt>
                <c:pt idx="463">
                  <c:v>5.8849088730883992</c:v>
                </c:pt>
                <c:pt idx="464">
                  <c:v>5.8885732027583435</c:v>
                </c:pt>
                <c:pt idx="465">
                  <c:v>5.8923069755747637</c:v>
                </c:pt>
                <c:pt idx="466">
                  <c:v>5.8946507374186217</c:v>
                </c:pt>
                <c:pt idx="467">
                  <c:v>5.897236281823016</c:v>
                </c:pt>
                <c:pt idx="468">
                  <c:v>5.8985539859146341</c:v>
                </c:pt>
                <c:pt idx="469">
                  <c:v>5.9035891606059732</c:v>
                </c:pt>
                <c:pt idx="470">
                  <c:v>5.9043804402008684</c:v>
                </c:pt>
                <c:pt idx="471">
                  <c:v>5.9015124869083211</c:v>
                </c:pt>
                <c:pt idx="472">
                  <c:v>5.8980051535417015</c:v>
                </c:pt>
                <c:pt idx="473">
                  <c:v>5.8923345812007915</c:v>
                </c:pt>
                <c:pt idx="474">
                  <c:v>5.8869092627199766</c:v>
                </c:pt>
                <c:pt idx="475">
                  <c:v>5.8883792190246567</c:v>
                </c:pt>
                <c:pt idx="476">
                  <c:v>5.8929968877073264</c:v>
                </c:pt>
                <c:pt idx="477">
                  <c:v>5.8981972791375386</c:v>
                </c:pt>
                <c:pt idx="478">
                  <c:v>5.9006368061474408</c:v>
                </c:pt>
                <c:pt idx="479">
                  <c:v>5.9025786870995409</c:v>
                </c:pt>
                <c:pt idx="480">
                  <c:v>5.9060155852754992</c:v>
                </c:pt>
                <c:pt idx="481">
                  <c:v>5.9098748100680281</c:v>
                </c:pt>
                <c:pt idx="482">
                  <c:v>5.9119342081511741</c:v>
                </c:pt>
                <c:pt idx="483">
                  <c:v>5.9107695434023055</c:v>
                </c:pt>
                <c:pt idx="484">
                  <c:v>5.9075936880708353</c:v>
                </c:pt>
                <c:pt idx="485">
                  <c:v>5.9024967120472365</c:v>
                </c:pt>
                <c:pt idx="486">
                  <c:v>5.8972088111822618</c:v>
                </c:pt>
                <c:pt idx="487">
                  <c:v>5.8982521653858031</c:v>
                </c:pt>
                <c:pt idx="488">
                  <c:v>5.9013209972550156</c:v>
                </c:pt>
                <c:pt idx="489">
                  <c:v>5.9057160087655038</c:v>
                </c:pt>
                <c:pt idx="490">
                  <c:v>5.9085719490184161</c:v>
                </c:pt>
                <c:pt idx="491">
                  <c:v>5.9109863279464161</c:v>
                </c:pt>
                <c:pt idx="492">
                  <c:v>5.9126377665620113</c:v>
                </c:pt>
                <c:pt idx="493">
                  <c:v>5.916175108066267</c:v>
                </c:pt>
                <c:pt idx="494">
                  <c:v>5.9160942400832051</c:v>
                </c:pt>
                <c:pt idx="495">
                  <c:v>5.9143134879195669</c:v>
                </c:pt>
                <c:pt idx="496">
                  <c:v>5.9120154132346565</c:v>
                </c:pt>
                <c:pt idx="497">
                  <c:v>5.9050893313612365</c:v>
                </c:pt>
                <c:pt idx="498">
                  <c:v>5.899376670105168</c:v>
                </c:pt>
                <c:pt idx="499">
                  <c:v>5.9009105387671292</c:v>
                </c:pt>
                <c:pt idx="500">
                  <c:v>5.9045986140863205</c:v>
                </c:pt>
                <c:pt idx="501">
                  <c:v>5.9083546403849754</c:v>
                </c:pt>
                <c:pt idx="502">
                  <c:v>5.9115822432357348</c:v>
                </c:pt>
                <c:pt idx="503">
                  <c:v>5.9122860492308957</c:v>
                </c:pt>
                <c:pt idx="504">
                  <c:v>5.9151233138512591</c:v>
                </c:pt>
                <c:pt idx="505">
                  <c:v>5.9184098662020714</c:v>
                </c:pt>
                <c:pt idx="506">
                  <c:v>5.9177641841780249</c:v>
                </c:pt>
                <c:pt idx="507">
                  <c:v>5.9180870773032064</c:v>
                </c:pt>
                <c:pt idx="508">
                  <c:v>5.9131245556567302</c:v>
                </c:pt>
                <c:pt idx="509">
                  <c:v>5.9084361366565661</c:v>
                </c:pt>
                <c:pt idx="510">
                  <c:v>5.9053618480545707</c:v>
                </c:pt>
                <c:pt idx="511">
                  <c:v>5.9054435885829317</c:v>
                </c:pt>
                <c:pt idx="512">
                  <c:v>5.9090878678405314</c:v>
                </c:pt>
                <c:pt idx="513">
                  <c:v>5.9126107157741554</c:v>
                </c:pt>
                <c:pt idx="514">
                  <c:v>5.9150963302168318</c:v>
                </c:pt>
                <c:pt idx="515">
                  <c:v>5.9175757816959376</c:v>
                </c:pt>
                <c:pt idx="516">
                  <c:v>5.9200491006974527</c:v>
                </c:pt>
                <c:pt idx="517">
                  <c:v>5.9225698850840374</c:v>
                </c:pt>
                <c:pt idx="518">
                  <c:v>5.9238546474459248</c:v>
                </c:pt>
                <c:pt idx="519">
                  <c:v>5.922168058105326</c:v>
                </c:pt>
                <c:pt idx="520">
                  <c:v>5.9175757816959376</c:v>
                </c:pt>
                <c:pt idx="521">
                  <c:v>5.9124483956785712</c:v>
                </c:pt>
                <c:pt idx="522">
                  <c:v>5.9085719490184161</c:v>
                </c:pt>
                <c:pt idx="523">
                  <c:v>5.9093050172130086</c:v>
                </c:pt>
                <c:pt idx="524">
                  <c:v>5.9128541465260707</c:v>
                </c:pt>
                <c:pt idx="525">
                  <c:v>5.9168487537271917</c:v>
                </c:pt>
                <c:pt idx="526">
                  <c:v>5.9203175714894432</c:v>
                </c:pt>
                <c:pt idx="527">
                  <c:v>5.9221144689731888</c:v>
                </c:pt>
                <c:pt idx="528">
                  <c:v>5.9245766015663506</c:v>
                </c:pt>
                <c:pt idx="529">
                  <c:v>5.9269793578815726</c:v>
                </c:pt>
                <c:pt idx="530">
                  <c:v>5.9289506417187399</c:v>
                </c:pt>
                <c:pt idx="531">
                  <c:v>5.9283117321027134</c:v>
                </c:pt>
                <c:pt idx="532">
                  <c:v>5.924282535024993</c:v>
                </c:pt>
                <c:pt idx="533">
                  <c:v>5.9184905471493092</c:v>
                </c:pt>
                <c:pt idx="534">
                  <c:v>5.9155279810180419</c:v>
                </c:pt>
                <c:pt idx="535">
                  <c:v>5.9149883883973677</c:v>
                </c:pt>
                <c:pt idx="536">
                  <c:v>5.9195656715641185</c:v>
                </c:pt>
                <c:pt idx="537">
                  <c:v>5.923694142389671</c:v>
                </c:pt>
                <c:pt idx="538">
                  <c:v>5.9266059747594859</c:v>
                </c:pt>
                <c:pt idx="539">
                  <c:v>5.928631237936413</c:v>
                </c:pt>
                <c:pt idx="540">
                  <c:v>5.9307852362961313</c:v>
                </c:pt>
                <c:pt idx="541">
                  <c:v>5.9341796546817189</c:v>
                </c:pt>
                <c:pt idx="542">
                  <c:v>5.9364802387752222</c:v>
                </c:pt>
                <c:pt idx="543">
                  <c:v>5.9356346621473115</c:v>
                </c:pt>
                <c:pt idx="544">
                  <c:v>5.9314491146979957</c:v>
                </c:pt>
                <c:pt idx="545">
                  <c:v>5.9252713243731829</c:v>
                </c:pt>
                <c:pt idx="546">
                  <c:v>5.9220340798899826</c:v>
                </c:pt>
                <c:pt idx="547">
                  <c:v>5.9219804835773964</c:v>
                </c:pt>
                <c:pt idx="548">
                  <c:v>5.9260189480329126</c:v>
                </c:pt>
                <c:pt idx="549">
                  <c:v>5.9295625472915408</c:v>
                </c:pt>
                <c:pt idx="550">
                  <c:v>5.9322451874480109</c:v>
                </c:pt>
                <c:pt idx="551">
                  <c:v>5.9345502211232279</c:v>
                </c:pt>
                <c:pt idx="552">
                  <c:v>5.9372195322555861</c:v>
                </c:pt>
                <c:pt idx="553">
                  <c:v>5.9410918814433105</c:v>
                </c:pt>
                <c:pt idx="554">
                  <c:v>5.9418015020888815</c:v>
                </c:pt>
                <c:pt idx="555">
                  <c:v>5.9393551303094307</c:v>
                </c:pt>
                <c:pt idx="556">
                  <c:v>5.9334910953324806</c:v>
                </c:pt>
                <c:pt idx="557">
                  <c:v>5.9296157387809147</c:v>
                </c:pt>
                <c:pt idx="558">
                  <c:v>5.924924023299738</c:v>
                </c:pt>
                <c:pt idx="559">
                  <c:v>5.9254849881740066</c:v>
                </c:pt>
                <c:pt idx="560">
                  <c:v>5.9300145847917598</c:v>
                </c:pt>
                <c:pt idx="561">
                  <c:v>5.9335970584044491</c:v>
                </c:pt>
                <c:pt idx="562">
                  <c:v>5.936110386975904</c:v>
                </c:pt>
                <c:pt idx="563">
                  <c:v>5.9394604738611863</c:v>
                </c:pt>
                <c:pt idx="564">
                  <c:v>5.9421955183011788</c:v>
                </c:pt>
                <c:pt idx="565">
                  <c:v>5.9461794828922976</c:v>
                </c:pt>
                <c:pt idx="566">
                  <c:v>5.9465979257678754</c:v>
                </c:pt>
                <c:pt idx="567">
                  <c:v>5.9459701957757716</c:v>
                </c:pt>
                <c:pt idx="568">
                  <c:v>5.942116727477643</c:v>
                </c:pt>
                <c:pt idx="569">
                  <c:v>5.9368499538347592</c:v>
                </c:pt>
                <c:pt idx="570">
                  <c:v>5.9314491146979957</c:v>
                </c:pt>
                <c:pt idx="571">
                  <c:v>5.9322451874480109</c:v>
                </c:pt>
                <c:pt idx="572">
                  <c:v>5.9358196931405303</c:v>
                </c:pt>
                <c:pt idx="573">
                  <c:v>5.9404606845152186</c:v>
                </c:pt>
                <c:pt idx="574">
                  <c:v>5.9437962534064805</c:v>
                </c:pt>
                <c:pt idx="575">
                  <c:v>5.9459178671520023</c:v>
                </c:pt>
                <c:pt idx="576">
                  <c:v>5.9471729989748567</c:v>
                </c:pt>
                <c:pt idx="577">
                  <c:v>5.9522298338567001</c:v>
                </c:pt>
                <c:pt idx="578">
                  <c:v>5.9533212533299391</c:v>
                </c:pt>
                <c:pt idx="579">
                  <c:v>5.9507727524446912</c:v>
                </c:pt>
                <c:pt idx="580">
                  <c:v>5.9466240726348278</c:v>
                </c:pt>
                <c:pt idx="581">
                  <c:v>5.9412496184434795</c:v>
                </c:pt>
                <c:pt idx="582">
                  <c:v>5.9371403483773824</c:v>
                </c:pt>
                <c:pt idx="583">
                  <c:v>5.9378791541842268</c:v>
                </c:pt>
                <c:pt idx="584">
                  <c:v>5.9405659116744456</c:v>
                </c:pt>
                <c:pt idx="585">
                  <c:v>5.9449492933665136</c:v>
                </c:pt>
                <c:pt idx="586">
                  <c:v>5.9477477416627087</c:v>
                </c:pt>
                <c:pt idx="587">
                  <c:v>5.9503821020067518</c:v>
                </c:pt>
                <c:pt idx="588">
                  <c:v>5.9521518297224407</c:v>
                </c:pt>
                <c:pt idx="589">
                  <c:v>5.957131868027477</c:v>
                </c:pt>
                <c:pt idx="590">
                  <c:v>5.9572870953063957</c:v>
                </c:pt>
                <c:pt idx="591">
                  <c:v>5.9560964032701911</c:v>
                </c:pt>
                <c:pt idx="592">
                  <c:v>5.951943788945699</c:v>
                </c:pt>
                <c:pt idx="593">
                  <c:v>5.9453944302534536</c:v>
                </c:pt>
                <c:pt idx="594">
                  <c:v>5.9426943827385523</c:v>
                </c:pt>
                <c:pt idx="595">
                  <c:v>5.943114286166935</c:v>
                </c:pt>
                <c:pt idx="596">
                  <c:v>5.9465979257678754</c:v>
                </c:pt>
                <c:pt idx="597">
                  <c:v>5.9505123357765521</c:v>
                </c:pt>
                <c:pt idx="598">
                  <c:v>5.9545930723320772</c:v>
                </c:pt>
                <c:pt idx="599">
                  <c:v>5.9553709394597432</c:v>
                </c:pt>
                <c:pt idx="600">
                  <c:v>5.9559150866520261</c:v>
                </c:pt>
                <c:pt idx="601">
                  <c:v>5.9589671815152059</c:v>
                </c:pt>
                <c:pt idx="602">
                  <c:v>5.9623961246106347</c:v>
                </c:pt>
                <c:pt idx="603">
                  <c:v>5.9603865915371204</c:v>
                </c:pt>
                <c:pt idx="604">
                  <c:v>5.9567695773110954</c:v>
                </c:pt>
                <c:pt idx="605">
                  <c:v>5.9508769001261976</c:v>
                </c:pt>
                <c:pt idx="606">
                  <c:v>5.9485048526678463</c:v>
                </c:pt>
                <c:pt idx="607">
                  <c:v>5.9480088791792083</c:v>
                </c:pt>
                <c:pt idx="608">
                  <c:v>5.95113722188536</c:v>
                </c:pt>
                <c:pt idx="609">
                  <c:v>5.9546968229157677</c:v>
                </c:pt>
                <c:pt idx="610">
                  <c:v>5.9582696422503414</c:v>
                </c:pt>
                <c:pt idx="611">
                  <c:v>5.9596642345581845</c:v>
                </c:pt>
                <c:pt idx="612">
                  <c:v>5.963116511592494</c:v>
                </c:pt>
                <c:pt idx="613">
                  <c:v>5.9649922267768671</c:v>
                </c:pt>
                <c:pt idx="614">
                  <c:v>5.9665056490667867</c:v>
                </c:pt>
                <c:pt idx="615">
                  <c:v>5.9648125161105554</c:v>
                </c:pt>
                <c:pt idx="616">
                  <c:v>5.9610826562218966</c:v>
                </c:pt>
                <c:pt idx="617">
                  <c:v>5.9561223029606909</c:v>
                </c:pt>
                <c:pt idx="618">
                  <c:v>5.9525677814780353</c:v>
                </c:pt>
                <c:pt idx="619">
                  <c:v>5.9517617177553603</c:v>
                </c:pt>
                <c:pt idx="620">
                  <c:v>5.9558891815940616</c:v>
                </c:pt>
                <c:pt idx="621">
                  <c:v>5.959509375866431</c:v>
                </c:pt>
                <c:pt idx="622">
                  <c:v>5.9628078378581773</c:v>
                </c:pt>
                <c:pt idx="623">
                  <c:v>5.9666594281890104</c:v>
                </c:pt>
                <c:pt idx="624">
                  <c:v>5.9691422481034904</c:v>
                </c:pt>
                <c:pt idx="625">
                  <c:v>5.9724346212011765</c:v>
                </c:pt>
                <c:pt idx="626">
                  <c:v>5.9738096118692612</c:v>
                </c:pt>
                <c:pt idx="627">
                  <c:v>5.9716444196586753</c:v>
                </c:pt>
                <c:pt idx="628">
                  <c:v>5.9666594281890104</c:v>
                </c:pt>
                <c:pt idx="629">
                  <c:v>5.9619069948656565</c:v>
                </c:pt>
                <c:pt idx="630">
                  <c:v>5.9580370209954632</c:v>
                </c:pt>
                <c:pt idx="631">
                  <c:v>5.959044655851871</c:v>
                </c:pt>
                <c:pt idx="632">
                  <c:v>5.9627306545348828</c:v>
                </c:pt>
                <c:pt idx="633">
                  <c:v>5.965608132562755</c:v>
                </c:pt>
                <c:pt idx="634">
                  <c:v>5.9695511937960903</c:v>
                </c:pt>
                <c:pt idx="635">
                  <c:v>5.970904633142621</c:v>
                </c:pt>
                <c:pt idx="636">
                  <c:v>5.972791281842361</c:v>
                </c:pt>
                <c:pt idx="637">
                  <c:v>5.9744455419383868</c:v>
                </c:pt>
                <c:pt idx="638">
                  <c:v>5.9768330265632637</c:v>
                </c:pt>
                <c:pt idx="639">
                  <c:v>5.9756907929919416</c:v>
                </c:pt>
                <c:pt idx="640">
                  <c:v>5.9725620146049181</c:v>
                </c:pt>
                <c:pt idx="641">
                  <c:v>5.9664800169138124</c:v>
                </c:pt>
                <c:pt idx="642">
                  <c:v>5.9637849780012395</c:v>
                </c:pt>
                <c:pt idx="643">
                  <c:v>5.9635793436184459</c:v>
                </c:pt>
                <c:pt idx="644">
                  <c:v>5.9668644302397489</c:v>
                </c:pt>
                <c:pt idx="645">
                  <c:v>5.970904633142621</c:v>
                </c:pt>
                <c:pt idx="646">
                  <c:v>5.9741149087728687</c:v>
                </c:pt>
                <c:pt idx="647">
                  <c:v>5.9759955162040503</c:v>
                </c:pt>
                <c:pt idx="648">
                  <c:v>5.9773656227284802</c:v>
                </c:pt>
                <c:pt idx="649">
                  <c:v>5.9818686534345353</c:v>
                </c:pt>
                <c:pt idx="650">
                  <c:v>5.9832811542999629</c:v>
                </c:pt>
                <c:pt idx="651">
                  <c:v>5.980681619742513</c:v>
                </c:pt>
                <c:pt idx="652">
                  <c:v>5.977264197706841</c:v>
                </c:pt>
                <c:pt idx="653">
                  <c:v>5.9722562431666839</c:v>
                </c:pt>
                <c:pt idx="654">
                  <c:v>5.9689888503427975</c:v>
                </c:pt>
                <c:pt idx="655">
                  <c:v>5.9688354290476209</c:v>
                </c:pt>
                <c:pt idx="656">
                  <c:v>5.9737587199890498</c:v>
                </c:pt>
                <c:pt idx="657">
                  <c:v>5.9772134813381212</c:v>
                </c:pt>
                <c:pt idx="658">
                  <c:v>5.9802772014674055</c:v>
                </c:pt>
                <c:pt idx="659">
                  <c:v>5.9834323754107182</c:v>
                </c:pt>
                <c:pt idx="660">
                  <c:v>5.9850188179579193</c:v>
                </c:pt>
                <c:pt idx="661">
                  <c:v>5.9874816257970398</c:v>
                </c:pt>
                <c:pt idx="662">
                  <c:v>5.9909143958025011</c:v>
                </c:pt>
                <c:pt idx="663">
                  <c:v>5.9879584077786943</c:v>
                </c:pt>
                <c:pt idx="664">
                  <c:v>5.9847420013471551</c:v>
                </c:pt>
                <c:pt idx="665">
                  <c:v>5.9793919658737131</c:v>
                </c:pt>
                <c:pt idx="666">
                  <c:v>5.974953994980992</c:v>
                </c:pt>
                <c:pt idx="667">
                  <c:v>5.9755891979496916</c:v>
                </c:pt>
                <c:pt idx="668">
                  <c:v>5.9792907461762734</c:v>
                </c:pt>
                <c:pt idx="669">
                  <c:v>5.9835331767817017</c:v>
                </c:pt>
                <c:pt idx="670">
                  <c:v>5.986075049823544</c:v>
                </c:pt>
                <c:pt idx="671">
                  <c:v>5.9864771305969349</c:v>
                </c:pt>
                <c:pt idx="672">
                  <c:v>5.9908893817320852</c:v>
                </c:pt>
                <c:pt idx="673">
                  <c:v>5.9949086095105368</c:v>
                </c:pt>
                <c:pt idx="674">
                  <c:v>5.9959046751340033</c:v>
                </c:pt>
                <c:pt idx="675">
                  <c:v>5.9945846744442255</c:v>
                </c:pt>
                <c:pt idx="676">
                  <c:v>5.9892120120546881</c:v>
                </c:pt>
                <c:pt idx="677">
                  <c:v>5.9840118445827972</c:v>
                </c:pt>
                <c:pt idx="678">
                  <c:v>5.979847327767791</c:v>
                </c:pt>
                <c:pt idx="679">
                  <c:v>5.9814899659607779</c:v>
                </c:pt>
                <c:pt idx="680">
                  <c:v>5.984641321759856</c:v>
                </c:pt>
                <c:pt idx="681">
                  <c:v>5.9887358275367246</c:v>
                </c:pt>
                <c:pt idx="682">
                  <c:v>5.99141454585794</c:v>
                </c:pt>
                <c:pt idx="683">
                  <c:v>5.992164302222255</c:v>
                </c:pt>
                <c:pt idx="684">
                  <c:v>5.995307154825432</c:v>
                </c:pt>
                <c:pt idx="685">
                  <c:v>5.9996311097743753</c:v>
                </c:pt>
                <c:pt idx="686">
                  <c:v>6.0013158631583563</c:v>
                </c:pt>
                <c:pt idx="687">
                  <c:v>5.9984401608444076</c:v>
                </c:pt>
                <c:pt idx="688">
                  <c:v>5.9947341959756049</c:v>
                </c:pt>
                <c:pt idx="689">
                  <c:v>5.9887859629022211</c:v>
                </c:pt>
                <c:pt idx="690">
                  <c:v>5.9855219246523035</c:v>
                </c:pt>
                <c:pt idx="691">
                  <c:v>5.9871803831689299</c:v>
                </c:pt>
                <c:pt idx="692">
                  <c:v>5.9918644671293091</c:v>
                </c:pt>
                <c:pt idx="693">
                  <c:v>5.9960788846587274</c:v>
                </c:pt>
                <c:pt idx="694">
                  <c:v>5.9978441540720207</c:v>
                </c:pt>
                <c:pt idx="695">
                  <c:v>6.0017118635595317</c:v>
                </c:pt>
                <c:pt idx="696">
                  <c:v>6.0035660279246539</c:v>
                </c:pt>
                <c:pt idx="697">
                  <c:v>6.0099182257662287</c:v>
                </c:pt>
                <c:pt idx="698">
                  <c:v>6.0105806643002122</c:v>
                </c:pt>
                <c:pt idx="699">
                  <c:v>6.0083954077679635</c:v>
                </c:pt>
                <c:pt idx="700">
                  <c:v>6.0024292148326719</c:v>
                </c:pt>
                <c:pt idx="701">
                  <c:v>5.9971235049596601</c:v>
                </c:pt>
                <c:pt idx="702">
                  <c:v>5.9940861078129339</c:v>
                </c:pt>
                <c:pt idx="703">
                  <c:v>5.9954316676690933</c:v>
                </c:pt>
                <c:pt idx="704">
                  <c:v>6.0003003957703811</c:v>
                </c:pt>
                <c:pt idx="705">
                  <c:v>6.0025281194639613</c:v>
                </c:pt>
                <c:pt idx="706">
                  <c:v>6.0067717911751295</c:v>
                </c:pt>
                <c:pt idx="707">
                  <c:v>6.0074855231621607</c:v>
                </c:pt>
                <c:pt idx="708">
                  <c:v>6.0093535799437223</c:v>
                </c:pt>
                <c:pt idx="709">
                  <c:v>6.0138129507717437</c:v>
                </c:pt>
                <c:pt idx="710">
                  <c:v>6.0154007761514521</c:v>
                </c:pt>
                <c:pt idx="711">
                  <c:v>6.0134217144600237</c:v>
                </c:pt>
                <c:pt idx="712">
                  <c:v>6.0091079822805771</c:v>
                </c:pt>
                <c:pt idx="713">
                  <c:v>6.0042080032553447</c:v>
                </c:pt>
                <c:pt idx="714">
                  <c:v>5.9998542548816056</c:v>
                </c:pt>
                <c:pt idx="715">
                  <c:v>6.0004986167378531</c:v>
                </c:pt>
                <c:pt idx="716">
                  <c:v>6.0041833195157563</c:v>
                </c:pt>
                <c:pt idx="717">
                  <c:v>6.0083462459764982</c:v>
                </c:pt>
                <c:pt idx="718">
                  <c:v>6.0111691303823171</c:v>
                </c:pt>
                <c:pt idx="719">
                  <c:v>6.0120511807163703</c:v>
                </c:pt>
                <c:pt idx="720">
                  <c:v>6.0147170989181324</c:v>
                </c:pt>
                <c:pt idx="721">
                  <c:v>6.0167423542922505</c:v>
                </c:pt>
                <c:pt idx="722">
                  <c:v>6.0191769856745179</c:v>
                </c:pt>
                <c:pt idx="723">
                  <c:v>6.0180821350122518</c:v>
                </c:pt>
                <c:pt idx="724">
                  <c:v>6.0130058580957098</c:v>
                </c:pt>
                <c:pt idx="725">
                  <c:v>6.0087886151161767</c:v>
                </c:pt>
                <c:pt idx="726">
                  <c:v>6.0051455341638462</c:v>
                </c:pt>
                <c:pt idx="727">
                  <c:v>6.0063531596017325</c:v>
                </c:pt>
                <c:pt idx="728">
                  <c:v>6.0113161928105834</c:v>
                </c:pt>
                <c:pt idx="729">
                  <c:v>6.013886290542712</c:v>
                </c:pt>
                <c:pt idx="730">
                  <c:v>6.0181795036255563</c:v>
                </c:pt>
                <c:pt idx="731">
                  <c:v>6.0204163690577497</c:v>
                </c:pt>
                <c:pt idx="732">
                  <c:v>6.0209505311643658</c:v>
                </c:pt>
                <c:pt idx="733">
                  <c:v>6.0242221113461545</c:v>
                </c:pt>
                <c:pt idx="734">
                  <c:v>6.0274589073313578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2-4B8F-AFAC-0467CB546B45}"/>
            </c:ext>
          </c:extLst>
        </c:ser>
        <c:ser>
          <c:idx val="1"/>
          <c:order val="1"/>
          <c:tx>
            <c:strRef>
              <c:f>'Log Co2'!$H$1</c:f>
              <c:strCache>
                <c:ptCount val="1"/>
                <c:pt idx="0">
                  <c:v>Linear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'Log 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'Log Co2'!$H$2:$H$736</c:f>
              <c:numCache>
                <c:formatCode>General</c:formatCode>
                <c:ptCount val="735"/>
                <c:pt idx="0">
                  <c:v>5.7329770564929081</c:v>
                </c:pt>
                <c:pt idx="1">
                  <c:v>5.7333421608846802</c:v>
                </c:pt>
                <c:pt idx="2">
                  <c:v>5.7337072652764522</c:v>
                </c:pt>
                <c:pt idx="3">
                  <c:v>5.7340723696682261</c:v>
                </c:pt>
                <c:pt idx="4">
                  <c:v>5.7344374740599982</c:v>
                </c:pt>
                <c:pt idx="5">
                  <c:v>5.7348025784517702</c:v>
                </c:pt>
                <c:pt idx="6">
                  <c:v>5.7351676828435441</c:v>
                </c:pt>
                <c:pt idx="7">
                  <c:v>5.7355327872353161</c:v>
                </c:pt>
                <c:pt idx="8">
                  <c:v>5.7358978916270882</c:v>
                </c:pt>
                <c:pt idx="9">
                  <c:v>5.7362629960188602</c:v>
                </c:pt>
                <c:pt idx="10">
                  <c:v>5.7366281004106323</c:v>
                </c:pt>
                <c:pt idx="11">
                  <c:v>5.7369932048024062</c:v>
                </c:pt>
                <c:pt idx="12">
                  <c:v>5.7373583091941782</c:v>
                </c:pt>
                <c:pt idx="13">
                  <c:v>5.7377234135859503</c:v>
                </c:pt>
                <c:pt idx="14">
                  <c:v>5.7380885179777223</c:v>
                </c:pt>
                <c:pt idx="15">
                  <c:v>5.7384536223694962</c:v>
                </c:pt>
                <c:pt idx="16">
                  <c:v>5.7388187267612683</c:v>
                </c:pt>
                <c:pt idx="17">
                  <c:v>5.7391838311530403</c:v>
                </c:pt>
                <c:pt idx="18">
                  <c:v>5.7395489355448142</c:v>
                </c:pt>
                <c:pt idx="19">
                  <c:v>5.7399140399365862</c:v>
                </c:pt>
                <c:pt idx="20">
                  <c:v>5.7402791443283583</c:v>
                </c:pt>
                <c:pt idx="21">
                  <c:v>5.7406442487201303</c:v>
                </c:pt>
                <c:pt idx="22">
                  <c:v>5.7410093531119024</c:v>
                </c:pt>
                <c:pt idx="23">
                  <c:v>5.7413744575036745</c:v>
                </c:pt>
                <c:pt idx="24">
                  <c:v>5.7417395618954483</c:v>
                </c:pt>
                <c:pt idx="25">
                  <c:v>5.7421046662872204</c:v>
                </c:pt>
                <c:pt idx="26">
                  <c:v>5.7424697706789924</c:v>
                </c:pt>
                <c:pt idx="27">
                  <c:v>5.7428348750707663</c:v>
                </c:pt>
                <c:pt idx="28">
                  <c:v>5.7431999794625384</c:v>
                </c:pt>
                <c:pt idx="29">
                  <c:v>5.7435650838543104</c:v>
                </c:pt>
                <c:pt idx="30">
                  <c:v>5.7439301882460825</c:v>
                </c:pt>
                <c:pt idx="31">
                  <c:v>5.7442952926378545</c:v>
                </c:pt>
                <c:pt idx="32">
                  <c:v>5.7446603970296266</c:v>
                </c:pt>
                <c:pt idx="33">
                  <c:v>5.7450255014214004</c:v>
                </c:pt>
                <c:pt idx="34">
                  <c:v>5.7453906058131725</c:v>
                </c:pt>
                <c:pt idx="35">
                  <c:v>5.7457557102049446</c:v>
                </c:pt>
                <c:pt idx="36">
                  <c:v>5.7461208145967184</c:v>
                </c:pt>
                <c:pt idx="37">
                  <c:v>5.7464859189884905</c:v>
                </c:pt>
                <c:pt idx="38">
                  <c:v>5.7468510233802625</c:v>
                </c:pt>
                <c:pt idx="39">
                  <c:v>5.7472161277720346</c:v>
                </c:pt>
                <c:pt idx="40">
                  <c:v>5.7475812321638067</c:v>
                </c:pt>
                <c:pt idx="41">
                  <c:v>5.7479463365555787</c:v>
                </c:pt>
                <c:pt idx="42">
                  <c:v>5.7483114409473526</c:v>
                </c:pt>
                <c:pt idx="43">
                  <c:v>5.7486765453391246</c:v>
                </c:pt>
                <c:pt idx="44">
                  <c:v>5.7490416497308967</c:v>
                </c:pt>
                <c:pt idx="45">
                  <c:v>5.7494067541226705</c:v>
                </c:pt>
                <c:pt idx="46">
                  <c:v>5.7497718585144426</c:v>
                </c:pt>
                <c:pt idx="47">
                  <c:v>5.7501369629062147</c:v>
                </c:pt>
                <c:pt idx="48">
                  <c:v>5.7505020672979867</c:v>
                </c:pt>
                <c:pt idx="49">
                  <c:v>5.7508671716897588</c:v>
                </c:pt>
                <c:pt idx="50">
                  <c:v>5.7512322760815326</c:v>
                </c:pt>
                <c:pt idx="51">
                  <c:v>5.7515973804733047</c:v>
                </c:pt>
                <c:pt idx="52">
                  <c:v>5.7519624848650768</c:v>
                </c:pt>
                <c:pt idx="53">
                  <c:v>5.7523275892568488</c:v>
                </c:pt>
                <c:pt idx="54">
                  <c:v>5.7526926936486227</c:v>
                </c:pt>
                <c:pt idx="55">
                  <c:v>5.7530577980403947</c:v>
                </c:pt>
                <c:pt idx="56">
                  <c:v>5.7534229024321668</c:v>
                </c:pt>
                <c:pt idx="57">
                  <c:v>5.7537880068239406</c:v>
                </c:pt>
                <c:pt idx="58">
                  <c:v>5.7541531112157127</c:v>
                </c:pt>
                <c:pt idx="59">
                  <c:v>5.7545182156074848</c:v>
                </c:pt>
                <c:pt idx="60">
                  <c:v>5.7548833199992568</c:v>
                </c:pt>
                <c:pt idx="61">
                  <c:v>5.7552484243910289</c:v>
                </c:pt>
                <c:pt idx="62">
                  <c:v>5.755613528782801</c:v>
                </c:pt>
                <c:pt idx="63">
                  <c:v>5.7559786331745748</c:v>
                </c:pt>
                <c:pt idx="64">
                  <c:v>5.7563437375663469</c:v>
                </c:pt>
                <c:pt idx="65">
                  <c:v>5.7567088419581189</c:v>
                </c:pt>
                <c:pt idx="66">
                  <c:v>5.7570739463498928</c:v>
                </c:pt>
                <c:pt idx="67">
                  <c:v>5.7574390507416648</c:v>
                </c:pt>
                <c:pt idx="68">
                  <c:v>5.7578041551334369</c:v>
                </c:pt>
                <c:pt idx="69">
                  <c:v>5.758169259525209</c:v>
                </c:pt>
                <c:pt idx="70">
                  <c:v>5.758534363916981</c:v>
                </c:pt>
                <c:pt idx="71">
                  <c:v>5.7588994683087531</c:v>
                </c:pt>
                <c:pt idx="72">
                  <c:v>5.7592645727005269</c:v>
                </c:pt>
                <c:pt idx="73">
                  <c:v>5.759629677092299</c:v>
                </c:pt>
                <c:pt idx="74">
                  <c:v>5.7599947814840711</c:v>
                </c:pt>
                <c:pt idx="75">
                  <c:v>5.7603598858758449</c:v>
                </c:pt>
                <c:pt idx="76">
                  <c:v>5.760724990267617</c:v>
                </c:pt>
                <c:pt idx="77">
                  <c:v>5.761090094659389</c:v>
                </c:pt>
                <c:pt idx="78">
                  <c:v>5.7614551990511611</c:v>
                </c:pt>
                <c:pt idx="79">
                  <c:v>5.7618203034429332</c:v>
                </c:pt>
                <c:pt idx="80">
                  <c:v>5.7621854078347052</c:v>
                </c:pt>
                <c:pt idx="81">
                  <c:v>5.7625505122264791</c:v>
                </c:pt>
                <c:pt idx="82">
                  <c:v>5.7629156166182511</c:v>
                </c:pt>
                <c:pt idx="83">
                  <c:v>5.7632807210100232</c:v>
                </c:pt>
                <c:pt idx="84">
                  <c:v>5.763645825401797</c:v>
                </c:pt>
                <c:pt idx="85">
                  <c:v>5.7640109297935691</c:v>
                </c:pt>
                <c:pt idx="86">
                  <c:v>5.7643760341853412</c:v>
                </c:pt>
                <c:pt idx="87">
                  <c:v>5.7647411385771132</c:v>
                </c:pt>
                <c:pt idx="88">
                  <c:v>5.7651062429688853</c:v>
                </c:pt>
                <c:pt idx="89">
                  <c:v>5.7654713473606591</c:v>
                </c:pt>
                <c:pt idx="90">
                  <c:v>5.7658364517524312</c:v>
                </c:pt>
                <c:pt idx="91">
                  <c:v>5.7662015561442033</c:v>
                </c:pt>
                <c:pt idx="92">
                  <c:v>5.7665666605359753</c:v>
                </c:pt>
                <c:pt idx="93">
                  <c:v>5.7669317649277492</c:v>
                </c:pt>
                <c:pt idx="94">
                  <c:v>5.7672968693195212</c:v>
                </c:pt>
                <c:pt idx="95">
                  <c:v>5.7676619737112933</c:v>
                </c:pt>
                <c:pt idx="96">
                  <c:v>5.7680270781030671</c:v>
                </c:pt>
                <c:pt idx="97">
                  <c:v>5.7683921824948392</c:v>
                </c:pt>
                <c:pt idx="98">
                  <c:v>5.7687572868866113</c:v>
                </c:pt>
                <c:pt idx="99">
                  <c:v>5.7691223912783833</c:v>
                </c:pt>
                <c:pt idx="100">
                  <c:v>5.7694874956701554</c:v>
                </c:pt>
                <c:pt idx="101">
                  <c:v>5.7698526000619275</c:v>
                </c:pt>
                <c:pt idx="102">
                  <c:v>5.7702177044537013</c:v>
                </c:pt>
                <c:pt idx="103">
                  <c:v>5.7705828088454734</c:v>
                </c:pt>
                <c:pt idx="104">
                  <c:v>5.7709479132372454</c:v>
                </c:pt>
                <c:pt idx="105">
                  <c:v>5.7713130176290193</c:v>
                </c:pt>
                <c:pt idx="106">
                  <c:v>5.7716781220207913</c:v>
                </c:pt>
                <c:pt idx="107">
                  <c:v>5.7720432264125634</c:v>
                </c:pt>
                <c:pt idx="108">
                  <c:v>5.7724083308043355</c:v>
                </c:pt>
                <c:pt idx="109">
                  <c:v>5.7727734351961075</c:v>
                </c:pt>
                <c:pt idx="110">
                  <c:v>5.7731385395878796</c:v>
                </c:pt>
                <c:pt idx="111">
                  <c:v>5.7735036439796534</c:v>
                </c:pt>
                <c:pt idx="112">
                  <c:v>5.7738687483714255</c:v>
                </c:pt>
                <c:pt idx="113">
                  <c:v>5.7742338527631976</c:v>
                </c:pt>
                <c:pt idx="114">
                  <c:v>5.7745989571549714</c:v>
                </c:pt>
                <c:pt idx="115">
                  <c:v>5.7749640615467435</c:v>
                </c:pt>
                <c:pt idx="116">
                  <c:v>5.7753291659385155</c:v>
                </c:pt>
                <c:pt idx="117">
                  <c:v>5.7756942703302876</c:v>
                </c:pt>
                <c:pt idx="118">
                  <c:v>5.7760593747220597</c:v>
                </c:pt>
                <c:pt idx="119">
                  <c:v>5.7764244791138317</c:v>
                </c:pt>
                <c:pt idx="120">
                  <c:v>5.7767895835056056</c:v>
                </c:pt>
                <c:pt idx="121">
                  <c:v>5.7771546878973776</c:v>
                </c:pt>
                <c:pt idx="122">
                  <c:v>5.7775197922891497</c:v>
                </c:pt>
                <c:pt idx="123">
                  <c:v>5.7778848966809235</c:v>
                </c:pt>
                <c:pt idx="124">
                  <c:v>5.7782500010726956</c:v>
                </c:pt>
                <c:pt idx="125">
                  <c:v>5.7786151054644677</c:v>
                </c:pt>
                <c:pt idx="126">
                  <c:v>5.7789802098562397</c:v>
                </c:pt>
                <c:pt idx="127">
                  <c:v>5.7793453142480136</c:v>
                </c:pt>
                <c:pt idx="128">
                  <c:v>5.7797104186397856</c:v>
                </c:pt>
                <c:pt idx="129">
                  <c:v>5.7800755230315577</c:v>
                </c:pt>
                <c:pt idx="130">
                  <c:v>5.7804406274233298</c:v>
                </c:pt>
                <c:pt idx="131">
                  <c:v>5.7808057318151018</c:v>
                </c:pt>
                <c:pt idx="132">
                  <c:v>5.7811708362068757</c:v>
                </c:pt>
                <c:pt idx="133">
                  <c:v>5.7815359405986477</c:v>
                </c:pt>
                <c:pt idx="134">
                  <c:v>5.7819010449904198</c:v>
                </c:pt>
                <c:pt idx="135">
                  <c:v>5.7822661493821936</c:v>
                </c:pt>
                <c:pt idx="136">
                  <c:v>5.7826312537739657</c:v>
                </c:pt>
                <c:pt idx="137">
                  <c:v>5.7829963581657378</c:v>
                </c:pt>
                <c:pt idx="138">
                  <c:v>5.7833614625575098</c:v>
                </c:pt>
                <c:pt idx="139">
                  <c:v>5.7837265669492819</c:v>
                </c:pt>
                <c:pt idx="140">
                  <c:v>5.784091671341054</c:v>
                </c:pt>
                <c:pt idx="141">
                  <c:v>5.7844567757328278</c:v>
                </c:pt>
                <c:pt idx="142">
                  <c:v>5.7848218801245999</c:v>
                </c:pt>
                <c:pt idx="143">
                  <c:v>5.7851869845163719</c:v>
                </c:pt>
                <c:pt idx="144">
                  <c:v>5.7855520889081458</c:v>
                </c:pt>
                <c:pt idx="145">
                  <c:v>5.7859171932999178</c:v>
                </c:pt>
                <c:pt idx="146">
                  <c:v>5.7862822976916899</c:v>
                </c:pt>
                <c:pt idx="147">
                  <c:v>5.786647402083462</c:v>
                </c:pt>
                <c:pt idx="148">
                  <c:v>5.787012506475234</c:v>
                </c:pt>
                <c:pt idx="149">
                  <c:v>5.7873776108670061</c:v>
                </c:pt>
                <c:pt idx="150">
                  <c:v>5.7877427152587799</c:v>
                </c:pt>
                <c:pt idx="151">
                  <c:v>5.788107819650552</c:v>
                </c:pt>
                <c:pt idx="152">
                  <c:v>5.7884729240423241</c:v>
                </c:pt>
                <c:pt idx="153">
                  <c:v>5.7888380284340979</c:v>
                </c:pt>
                <c:pt idx="154">
                  <c:v>5.78920313282587</c:v>
                </c:pt>
                <c:pt idx="155">
                  <c:v>5.789568237217642</c:v>
                </c:pt>
                <c:pt idx="156">
                  <c:v>5.7899333416094141</c:v>
                </c:pt>
                <c:pt idx="157">
                  <c:v>5.7902984460011862</c:v>
                </c:pt>
                <c:pt idx="158">
                  <c:v>5.7906635503929582</c:v>
                </c:pt>
                <c:pt idx="159">
                  <c:v>5.7910286547847321</c:v>
                </c:pt>
                <c:pt idx="160">
                  <c:v>5.7913937591765041</c:v>
                </c:pt>
                <c:pt idx="161">
                  <c:v>5.7917588635682762</c:v>
                </c:pt>
                <c:pt idx="162">
                  <c:v>5.79212396796005</c:v>
                </c:pt>
                <c:pt idx="163">
                  <c:v>5.7924890723518221</c:v>
                </c:pt>
                <c:pt idx="164">
                  <c:v>5.7928541767435942</c:v>
                </c:pt>
                <c:pt idx="165">
                  <c:v>5.7932192811353662</c:v>
                </c:pt>
                <c:pt idx="166">
                  <c:v>5.7935843855271401</c:v>
                </c:pt>
                <c:pt idx="167">
                  <c:v>5.7939494899189121</c:v>
                </c:pt>
                <c:pt idx="168">
                  <c:v>5.7943145943106842</c:v>
                </c:pt>
                <c:pt idx="169">
                  <c:v>5.7946796987024562</c:v>
                </c:pt>
                <c:pt idx="170">
                  <c:v>5.7950448030942283</c:v>
                </c:pt>
                <c:pt idx="171">
                  <c:v>5.7954099074860022</c:v>
                </c:pt>
                <c:pt idx="172">
                  <c:v>5.7957750118777742</c:v>
                </c:pt>
                <c:pt idx="173">
                  <c:v>5.7961401162695463</c:v>
                </c:pt>
                <c:pt idx="174">
                  <c:v>5.7965052206613201</c:v>
                </c:pt>
                <c:pt idx="175">
                  <c:v>5.7968703250530922</c:v>
                </c:pt>
                <c:pt idx="176">
                  <c:v>5.7972354294448643</c:v>
                </c:pt>
                <c:pt idx="177">
                  <c:v>5.7976005338366363</c:v>
                </c:pt>
                <c:pt idx="178">
                  <c:v>5.7979656382284084</c:v>
                </c:pt>
                <c:pt idx="179">
                  <c:v>5.7983307426201804</c:v>
                </c:pt>
                <c:pt idx="180">
                  <c:v>5.7986958470119543</c:v>
                </c:pt>
                <c:pt idx="181">
                  <c:v>5.7990609514037263</c:v>
                </c:pt>
                <c:pt idx="182">
                  <c:v>5.7994260557954984</c:v>
                </c:pt>
                <c:pt idx="183">
                  <c:v>5.7997911601872723</c:v>
                </c:pt>
                <c:pt idx="184">
                  <c:v>5.8001562645790443</c:v>
                </c:pt>
                <c:pt idx="185">
                  <c:v>5.8005213689708164</c:v>
                </c:pt>
                <c:pt idx="186">
                  <c:v>5.8008864733625884</c:v>
                </c:pt>
                <c:pt idx="187">
                  <c:v>5.8012515777543605</c:v>
                </c:pt>
                <c:pt idx="188">
                  <c:v>5.8016166821461326</c:v>
                </c:pt>
                <c:pt idx="189">
                  <c:v>5.8019817865379064</c:v>
                </c:pt>
                <c:pt idx="190">
                  <c:v>5.8023468909296785</c:v>
                </c:pt>
                <c:pt idx="191">
                  <c:v>5.8027119953214505</c:v>
                </c:pt>
                <c:pt idx="192">
                  <c:v>5.8030770997132244</c:v>
                </c:pt>
                <c:pt idx="193">
                  <c:v>5.8034422041049964</c:v>
                </c:pt>
                <c:pt idx="194">
                  <c:v>5.8038073084967685</c:v>
                </c:pt>
                <c:pt idx="195">
                  <c:v>5.8041724128885406</c:v>
                </c:pt>
                <c:pt idx="196">
                  <c:v>5.8045375172803126</c:v>
                </c:pt>
                <c:pt idx="197">
                  <c:v>5.8049026216720847</c:v>
                </c:pt>
                <c:pt idx="198">
                  <c:v>5.8052677260638585</c:v>
                </c:pt>
                <c:pt idx="199">
                  <c:v>5.8056328304556306</c:v>
                </c:pt>
                <c:pt idx="200">
                  <c:v>5.8059979348474027</c:v>
                </c:pt>
                <c:pt idx="201">
                  <c:v>5.8063630392391765</c:v>
                </c:pt>
                <c:pt idx="202">
                  <c:v>5.8067281436309486</c:v>
                </c:pt>
                <c:pt idx="203">
                  <c:v>5.8070932480227206</c:v>
                </c:pt>
                <c:pt idx="204">
                  <c:v>5.8074583524144927</c:v>
                </c:pt>
                <c:pt idx="205">
                  <c:v>5.8078234568062665</c:v>
                </c:pt>
                <c:pt idx="206">
                  <c:v>5.8081885611980386</c:v>
                </c:pt>
                <c:pt idx="207">
                  <c:v>5.8085536655898107</c:v>
                </c:pt>
                <c:pt idx="208">
                  <c:v>5.8089187699815827</c:v>
                </c:pt>
                <c:pt idx="209">
                  <c:v>5.8092838743733548</c:v>
                </c:pt>
                <c:pt idx="210">
                  <c:v>5.8096489787651286</c:v>
                </c:pt>
                <c:pt idx="211">
                  <c:v>5.8100140831569007</c:v>
                </c:pt>
                <c:pt idx="212">
                  <c:v>5.8103791875486728</c:v>
                </c:pt>
                <c:pt idx="213">
                  <c:v>5.8107442919404466</c:v>
                </c:pt>
                <c:pt idx="214">
                  <c:v>5.8111093963322187</c:v>
                </c:pt>
                <c:pt idx="215">
                  <c:v>5.8114745007239907</c:v>
                </c:pt>
                <c:pt idx="216">
                  <c:v>5.8118396051157628</c:v>
                </c:pt>
                <c:pt idx="217">
                  <c:v>5.8122047095075349</c:v>
                </c:pt>
                <c:pt idx="218">
                  <c:v>5.8125698138993069</c:v>
                </c:pt>
                <c:pt idx="219">
                  <c:v>5.8129349182910808</c:v>
                </c:pt>
                <c:pt idx="220">
                  <c:v>5.8133000226828528</c:v>
                </c:pt>
                <c:pt idx="221">
                  <c:v>5.8136651270746249</c:v>
                </c:pt>
                <c:pt idx="222">
                  <c:v>5.8140302314663987</c:v>
                </c:pt>
                <c:pt idx="223">
                  <c:v>5.8143953358581708</c:v>
                </c:pt>
                <c:pt idx="224">
                  <c:v>5.8147604402499429</c:v>
                </c:pt>
                <c:pt idx="225">
                  <c:v>5.8151255446417149</c:v>
                </c:pt>
                <c:pt idx="226">
                  <c:v>5.815490649033487</c:v>
                </c:pt>
                <c:pt idx="227">
                  <c:v>5.8158557534252591</c:v>
                </c:pt>
                <c:pt idx="228">
                  <c:v>5.8162208578170329</c:v>
                </c:pt>
                <c:pt idx="229">
                  <c:v>5.816585962208805</c:v>
                </c:pt>
                <c:pt idx="230">
                  <c:v>5.816951066600577</c:v>
                </c:pt>
                <c:pt idx="231">
                  <c:v>5.8173161709923509</c:v>
                </c:pt>
                <c:pt idx="232">
                  <c:v>5.8176812753841229</c:v>
                </c:pt>
                <c:pt idx="233">
                  <c:v>5.818046379775895</c:v>
                </c:pt>
                <c:pt idx="234">
                  <c:v>5.8184114841676671</c:v>
                </c:pt>
                <c:pt idx="235">
                  <c:v>5.8187765885594391</c:v>
                </c:pt>
                <c:pt idx="236">
                  <c:v>5.819141692951213</c:v>
                </c:pt>
                <c:pt idx="237">
                  <c:v>5.819506797342985</c:v>
                </c:pt>
                <c:pt idx="238">
                  <c:v>5.8198719017347571</c:v>
                </c:pt>
                <c:pt idx="239">
                  <c:v>5.8202370061265292</c:v>
                </c:pt>
                <c:pt idx="240">
                  <c:v>5.820602110518303</c:v>
                </c:pt>
                <c:pt idx="241">
                  <c:v>5.8209672149100751</c:v>
                </c:pt>
                <c:pt idx="242">
                  <c:v>5.8213323193018471</c:v>
                </c:pt>
                <c:pt idx="243">
                  <c:v>5.821697423693621</c:v>
                </c:pt>
                <c:pt idx="244">
                  <c:v>5.822062528085393</c:v>
                </c:pt>
                <c:pt idx="245">
                  <c:v>5.8224276324771651</c:v>
                </c:pt>
                <c:pt idx="246">
                  <c:v>5.8227927368689372</c:v>
                </c:pt>
                <c:pt idx="247">
                  <c:v>5.8231578412607092</c:v>
                </c:pt>
                <c:pt idx="248">
                  <c:v>5.8235229456524813</c:v>
                </c:pt>
                <c:pt idx="249">
                  <c:v>5.8238880500442551</c:v>
                </c:pt>
                <c:pt idx="250">
                  <c:v>5.8242531544360272</c:v>
                </c:pt>
                <c:pt idx="251">
                  <c:v>5.8246182588277993</c:v>
                </c:pt>
                <c:pt idx="252">
                  <c:v>5.8249833632195731</c:v>
                </c:pt>
                <c:pt idx="253">
                  <c:v>5.8253484676113452</c:v>
                </c:pt>
                <c:pt idx="254">
                  <c:v>5.8257135720031172</c:v>
                </c:pt>
                <c:pt idx="255">
                  <c:v>5.8260786763948893</c:v>
                </c:pt>
                <c:pt idx="256">
                  <c:v>5.8264437807866614</c:v>
                </c:pt>
                <c:pt idx="257">
                  <c:v>5.8268088851784334</c:v>
                </c:pt>
                <c:pt idx="258">
                  <c:v>5.8271739895702073</c:v>
                </c:pt>
                <c:pt idx="259">
                  <c:v>5.8275390939619793</c:v>
                </c:pt>
                <c:pt idx="260">
                  <c:v>5.8279041983537514</c:v>
                </c:pt>
                <c:pt idx="261">
                  <c:v>5.8282693027455252</c:v>
                </c:pt>
                <c:pt idx="262">
                  <c:v>5.8286344071372973</c:v>
                </c:pt>
                <c:pt idx="263">
                  <c:v>5.8289995115290694</c:v>
                </c:pt>
                <c:pt idx="264">
                  <c:v>5.8293646159208414</c:v>
                </c:pt>
                <c:pt idx="265">
                  <c:v>5.8297297203126135</c:v>
                </c:pt>
                <c:pt idx="266">
                  <c:v>5.8300948247043856</c:v>
                </c:pt>
                <c:pt idx="267">
                  <c:v>5.8304599290961594</c:v>
                </c:pt>
                <c:pt idx="268">
                  <c:v>5.8308250334879315</c:v>
                </c:pt>
                <c:pt idx="269">
                  <c:v>5.8311901378797035</c:v>
                </c:pt>
                <c:pt idx="270">
                  <c:v>5.8315552422714774</c:v>
                </c:pt>
                <c:pt idx="271">
                  <c:v>5.8319203466632494</c:v>
                </c:pt>
                <c:pt idx="272">
                  <c:v>5.8322854510550215</c:v>
                </c:pt>
                <c:pt idx="273">
                  <c:v>5.8326505554467936</c:v>
                </c:pt>
                <c:pt idx="274">
                  <c:v>5.8330156598385656</c:v>
                </c:pt>
                <c:pt idx="275">
                  <c:v>5.8333807642303395</c:v>
                </c:pt>
                <c:pt idx="276">
                  <c:v>5.8337458686221115</c:v>
                </c:pt>
                <c:pt idx="277">
                  <c:v>5.8341109730138836</c:v>
                </c:pt>
                <c:pt idx="278">
                  <c:v>5.8344760774056557</c:v>
                </c:pt>
                <c:pt idx="279">
                  <c:v>5.8348411817974295</c:v>
                </c:pt>
                <c:pt idx="280">
                  <c:v>5.8352062861892016</c:v>
                </c:pt>
                <c:pt idx="281">
                  <c:v>5.8355713905809736</c:v>
                </c:pt>
                <c:pt idx="282">
                  <c:v>5.8359364949727475</c:v>
                </c:pt>
                <c:pt idx="283">
                  <c:v>5.8363015993645195</c:v>
                </c:pt>
                <c:pt idx="284">
                  <c:v>5.8366667037562916</c:v>
                </c:pt>
                <c:pt idx="285">
                  <c:v>5.8370318081480637</c:v>
                </c:pt>
                <c:pt idx="286">
                  <c:v>5.8373969125398357</c:v>
                </c:pt>
                <c:pt idx="287">
                  <c:v>5.8377620169316078</c:v>
                </c:pt>
                <c:pt idx="288">
                  <c:v>5.8381271213233816</c:v>
                </c:pt>
                <c:pt idx="289">
                  <c:v>5.8384922257151537</c:v>
                </c:pt>
                <c:pt idx="290">
                  <c:v>5.8388573301069258</c:v>
                </c:pt>
                <c:pt idx="291">
                  <c:v>5.8392224344986996</c:v>
                </c:pt>
                <c:pt idx="292">
                  <c:v>5.8395875388904717</c:v>
                </c:pt>
                <c:pt idx="293">
                  <c:v>5.8399526432822437</c:v>
                </c:pt>
                <c:pt idx="294">
                  <c:v>5.8403177476740158</c:v>
                </c:pt>
                <c:pt idx="295">
                  <c:v>5.8406828520657879</c:v>
                </c:pt>
                <c:pt idx="296">
                  <c:v>5.8410479564575599</c:v>
                </c:pt>
                <c:pt idx="297">
                  <c:v>5.8414130608493338</c:v>
                </c:pt>
                <c:pt idx="298">
                  <c:v>5.8417781652411058</c:v>
                </c:pt>
                <c:pt idx="299">
                  <c:v>5.8421432696328779</c:v>
                </c:pt>
                <c:pt idx="300">
                  <c:v>5.8425083740246517</c:v>
                </c:pt>
                <c:pt idx="301">
                  <c:v>5.8428734784164238</c:v>
                </c:pt>
                <c:pt idx="302">
                  <c:v>5.8432385828081959</c:v>
                </c:pt>
                <c:pt idx="303">
                  <c:v>5.8436036871999679</c:v>
                </c:pt>
                <c:pt idx="304">
                  <c:v>5.84396879159174</c:v>
                </c:pt>
                <c:pt idx="305">
                  <c:v>5.8443338959835121</c:v>
                </c:pt>
                <c:pt idx="306">
                  <c:v>5.8446990003752859</c:v>
                </c:pt>
                <c:pt idx="307">
                  <c:v>5.845064104767058</c:v>
                </c:pt>
                <c:pt idx="308">
                  <c:v>5.84542920915883</c:v>
                </c:pt>
                <c:pt idx="309">
                  <c:v>5.8457943135506039</c:v>
                </c:pt>
                <c:pt idx="310">
                  <c:v>5.8461594179423759</c:v>
                </c:pt>
                <c:pt idx="311">
                  <c:v>5.846524522334148</c:v>
                </c:pt>
                <c:pt idx="312">
                  <c:v>5.8468896267259201</c:v>
                </c:pt>
                <c:pt idx="313">
                  <c:v>5.8472547311176921</c:v>
                </c:pt>
                <c:pt idx="314">
                  <c:v>5.847619835509466</c:v>
                </c:pt>
                <c:pt idx="315">
                  <c:v>5.847984939901238</c:v>
                </c:pt>
                <c:pt idx="316">
                  <c:v>5.8483500442930101</c:v>
                </c:pt>
                <c:pt idx="317">
                  <c:v>5.8487151486847822</c:v>
                </c:pt>
                <c:pt idx="318">
                  <c:v>5.849080253076556</c:v>
                </c:pt>
                <c:pt idx="319">
                  <c:v>5.8494453574683281</c:v>
                </c:pt>
                <c:pt idx="320">
                  <c:v>5.8498104618601001</c:v>
                </c:pt>
                <c:pt idx="321">
                  <c:v>5.850175566251874</c:v>
                </c:pt>
                <c:pt idx="322">
                  <c:v>5.850540670643646</c:v>
                </c:pt>
                <c:pt idx="323">
                  <c:v>5.8509057750354181</c:v>
                </c:pt>
                <c:pt idx="324">
                  <c:v>5.8512708794271902</c:v>
                </c:pt>
                <c:pt idx="325">
                  <c:v>5.8516359838189622</c:v>
                </c:pt>
                <c:pt idx="326">
                  <c:v>5.8520010882107343</c:v>
                </c:pt>
                <c:pt idx="327">
                  <c:v>5.8523661926025081</c:v>
                </c:pt>
                <c:pt idx="328">
                  <c:v>5.8527312969942802</c:v>
                </c:pt>
                <c:pt idx="329">
                  <c:v>5.8530964013860522</c:v>
                </c:pt>
                <c:pt idx="330">
                  <c:v>5.8534615057778261</c:v>
                </c:pt>
                <c:pt idx="331">
                  <c:v>5.8538266101695982</c:v>
                </c:pt>
                <c:pt idx="332">
                  <c:v>5.8541917145613702</c:v>
                </c:pt>
                <c:pt idx="333">
                  <c:v>5.8545568189531423</c:v>
                </c:pt>
                <c:pt idx="334">
                  <c:v>5.8549219233449143</c:v>
                </c:pt>
                <c:pt idx="335">
                  <c:v>5.8552870277366864</c:v>
                </c:pt>
                <c:pt idx="336">
                  <c:v>5.8556521321284603</c:v>
                </c:pt>
                <c:pt idx="337">
                  <c:v>5.8560172365202323</c:v>
                </c:pt>
                <c:pt idx="338">
                  <c:v>5.8563823409120044</c:v>
                </c:pt>
                <c:pt idx="339">
                  <c:v>5.8567474453037782</c:v>
                </c:pt>
                <c:pt idx="340">
                  <c:v>5.8571125496955503</c:v>
                </c:pt>
                <c:pt idx="341">
                  <c:v>5.8574776540873223</c:v>
                </c:pt>
                <c:pt idx="342">
                  <c:v>5.8578427584790944</c:v>
                </c:pt>
                <c:pt idx="343">
                  <c:v>5.8582078628708665</c:v>
                </c:pt>
                <c:pt idx="344">
                  <c:v>5.8585729672626385</c:v>
                </c:pt>
                <c:pt idx="345">
                  <c:v>5.8589380716544124</c:v>
                </c:pt>
                <c:pt idx="346">
                  <c:v>5.8593031760461844</c:v>
                </c:pt>
                <c:pt idx="347">
                  <c:v>5.8596682804379565</c:v>
                </c:pt>
                <c:pt idx="348">
                  <c:v>5.8600333848297304</c:v>
                </c:pt>
                <c:pt idx="349">
                  <c:v>5.8603984892215024</c:v>
                </c:pt>
                <c:pt idx="350">
                  <c:v>5.8607635936132745</c:v>
                </c:pt>
                <c:pt idx="351">
                  <c:v>5.8611286980050465</c:v>
                </c:pt>
                <c:pt idx="352">
                  <c:v>5.8614938023968204</c:v>
                </c:pt>
                <c:pt idx="353">
                  <c:v>5.8618589067885924</c:v>
                </c:pt>
                <c:pt idx="354">
                  <c:v>5.8622240111803645</c:v>
                </c:pt>
                <c:pt idx="355">
                  <c:v>5.8625891155721366</c:v>
                </c:pt>
                <c:pt idx="356">
                  <c:v>5.8629542199639086</c:v>
                </c:pt>
                <c:pt idx="357">
                  <c:v>5.8633193243556825</c:v>
                </c:pt>
                <c:pt idx="358">
                  <c:v>5.8636844287474545</c:v>
                </c:pt>
                <c:pt idx="359">
                  <c:v>5.8640495331392266</c:v>
                </c:pt>
                <c:pt idx="360">
                  <c:v>5.8644146375310005</c:v>
                </c:pt>
                <c:pt idx="361">
                  <c:v>5.8647797419227725</c:v>
                </c:pt>
                <c:pt idx="362">
                  <c:v>5.8651448463145446</c:v>
                </c:pt>
                <c:pt idx="363">
                  <c:v>5.8655099507063166</c:v>
                </c:pt>
                <c:pt idx="364">
                  <c:v>5.8658750550980887</c:v>
                </c:pt>
                <c:pt idx="365">
                  <c:v>5.8662401594898608</c:v>
                </c:pt>
                <c:pt idx="366">
                  <c:v>5.8666052638816346</c:v>
                </c:pt>
                <c:pt idx="367">
                  <c:v>5.8669703682734067</c:v>
                </c:pt>
                <c:pt idx="368">
                  <c:v>5.8673354726651787</c:v>
                </c:pt>
                <c:pt idx="369">
                  <c:v>5.8677005770569526</c:v>
                </c:pt>
                <c:pt idx="370">
                  <c:v>5.8680656814487246</c:v>
                </c:pt>
                <c:pt idx="371">
                  <c:v>5.8684307858404967</c:v>
                </c:pt>
                <c:pt idx="372">
                  <c:v>5.8687958902322688</c:v>
                </c:pt>
                <c:pt idx="373">
                  <c:v>5.8691609946240408</c:v>
                </c:pt>
                <c:pt idx="374">
                  <c:v>5.8695260990158129</c:v>
                </c:pt>
                <c:pt idx="375">
                  <c:v>5.8698912034075867</c:v>
                </c:pt>
                <c:pt idx="376">
                  <c:v>5.8702563077993588</c:v>
                </c:pt>
                <c:pt idx="377">
                  <c:v>5.8706214121911309</c:v>
                </c:pt>
                <c:pt idx="378">
                  <c:v>5.8709865165829047</c:v>
                </c:pt>
                <c:pt idx="379">
                  <c:v>5.8713516209746768</c:v>
                </c:pt>
                <c:pt idx="380">
                  <c:v>5.8717167253664488</c:v>
                </c:pt>
                <c:pt idx="381">
                  <c:v>5.8720818297582209</c:v>
                </c:pt>
                <c:pt idx="382">
                  <c:v>5.872446934149993</c:v>
                </c:pt>
                <c:pt idx="383">
                  <c:v>5.872812038541765</c:v>
                </c:pt>
                <c:pt idx="384">
                  <c:v>5.8731771429335389</c:v>
                </c:pt>
                <c:pt idx="385">
                  <c:v>5.8735422473253109</c:v>
                </c:pt>
                <c:pt idx="386">
                  <c:v>5.873907351717083</c:v>
                </c:pt>
                <c:pt idx="387">
                  <c:v>5.8742724561088568</c:v>
                </c:pt>
                <c:pt idx="388">
                  <c:v>5.8746375605006289</c:v>
                </c:pt>
                <c:pt idx="389">
                  <c:v>5.875002664892401</c:v>
                </c:pt>
                <c:pt idx="390">
                  <c:v>5.875367769284173</c:v>
                </c:pt>
                <c:pt idx="391">
                  <c:v>5.8757328736759469</c:v>
                </c:pt>
                <c:pt idx="392">
                  <c:v>5.8760979780677189</c:v>
                </c:pt>
                <c:pt idx="393">
                  <c:v>5.876463082459491</c:v>
                </c:pt>
                <c:pt idx="394">
                  <c:v>5.8768281868512631</c:v>
                </c:pt>
                <c:pt idx="395">
                  <c:v>5.8771932912430351</c:v>
                </c:pt>
                <c:pt idx="396">
                  <c:v>5.877558395634809</c:v>
                </c:pt>
                <c:pt idx="397">
                  <c:v>5.877923500026581</c:v>
                </c:pt>
                <c:pt idx="398">
                  <c:v>5.8782886044183531</c:v>
                </c:pt>
                <c:pt idx="399">
                  <c:v>5.8786537088101269</c:v>
                </c:pt>
                <c:pt idx="400">
                  <c:v>5.879018813201899</c:v>
                </c:pt>
                <c:pt idx="401">
                  <c:v>5.8793839175936711</c:v>
                </c:pt>
                <c:pt idx="402">
                  <c:v>5.8797490219854431</c:v>
                </c:pt>
                <c:pt idx="403">
                  <c:v>5.8801141263772152</c:v>
                </c:pt>
                <c:pt idx="404">
                  <c:v>5.8804792307689873</c:v>
                </c:pt>
                <c:pt idx="405">
                  <c:v>5.8808443351607611</c:v>
                </c:pt>
                <c:pt idx="406">
                  <c:v>5.8812094395525332</c:v>
                </c:pt>
                <c:pt idx="407">
                  <c:v>5.8815745439443052</c:v>
                </c:pt>
                <c:pt idx="408">
                  <c:v>5.8819396483360791</c:v>
                </c:pt>
                <c:pt idx="409">
                  <c:v>5.8823047527278511</c:v>
                </c:pt>
                <c:pt idx="410">
                  <c:v>5.8826698571196232</c:v>
                </c:pt>
                <c:pt idx="411">
                  <c:v>5.8830349615113953</c:v>
                </c:pt>
                <c:pt idx="412">
                  <c:v>5.8834000659031673</c:v>
                </c:pt>
                <c:pt idx="413">
                  <c:v>5.8837651702949394</c:v>
                </c:pt>
                <c:pt idx="414">
                  <c:v>5.8841302746867132</c:v>
                </c:pt>
                <c:pt idx="415">
                  <c:v>5.8844953790784853</c:v>
                </c:pt>
                <c:pt idx="416">
                  <c:v>5.8848604834702574</c:v>
                </c:pt>
                <c:pt idx="417">
                  <c:v>5.8852255878620312</c:v>
                </c:pt>
                <c:pt idx="418">
                  <c:v>5.8855906922538033</c:v>
                </c:pt>
                <c:pt idx="419">
                  <c:v>5.8859557966455753</c:v>
                </c:pt>
                <c:pt idx="420">
                  <c:v>5.8863209010373474</c:v>
                </c:pt>
                <c:pt idx="421">
                  <c:v>5.8866860054291195</c:v>
                </c:pt>
                <c:pt idx="422">
                  <c:v>5.8870511098208933</c:v>
                </c:pt>
                <c:pt idx="423">
                  <c:v>5.8874162142126654</c:v>
                </c:pt>
                <c:pt idx="424">
                  <c:v>5.8877813186044374</c:v>
                </c:pt>
                <c:pt idx="425">
                  <c:v>5.8881464229962095</c:v>
                </c:pt>
                <c:pt idx="426">
                  <c:v>5.8885115273879833</c:v>
                </c:pt>
                <c:pt idx="427">
                  <c:v>5.8888766317797554</c:v>
                </c:pt>
                <c:pt idx="428">
                  <c:v>5.8892417361715275</c:v>
                </c:pt>
                <c:pt idx="429">
                  <c:v>5.8896068405632995</c:v>
                </c:pt>
                <c:pt idx="430">
                  <c:v>5.8899719449550734</c:v>
                </c:pt>
                <c:pt idx="431">
                  <c:v>5.8903370493468454</c:v>
                </c:pt>
                <c:pt idx="432">
                  <c:v>5.8907021537386175</c:v>
                </c:pt>
                <c:pt idx="433">
                  <c:v>5.8910672581303896</c:v>
                </c:pt>
                <c:pt idx="434">
                  <c:v>5.8914323625221616</c:v>
                </c:pt>
                <c:pt idx="435">
                  <c:v>5.8917974669139355</c:v>
                </c:pt>
                <c:pt idx="436">
                  <c:v>5.8921625713057075</c:v>
                </c:pt>
                <c:pt idx="437">
                  <c:v>5.8925276756974796</c:v>
                </c:pt>
                <c:pt idx="438">
                  <c:v>5.8928927800892534</c:v>
                </c:pt>
                <c:pt idx="439">
                  <c:v>5.8932578844810255</c:v>
                </c:pt>
                <c:pt idx="440">
                  <c:v>5.8936229888727976</c:v>
                </c:pt>
                <c:pt idx="441">
                  <c:v>5.8939880932645696</c:v>
                </c:pt>
                <c:pt idx="442">
                  <c:v>5.8943531976563417</c:v>
                </c:pt>
                <c:pt idx="443">
                  <c:v>5.8947183020481138</c:v>
                </c:pt>
                <c:pt idx="444">
                  <c:v>5.8950834064398876</c:v>
                </c:pt>
                <c:pt idx="445">
                  <c:v>5.8954485108316597</c:v>
                </c:pt>
                <c:pt idx="446">
                  <c:v>5.8958136152234317</c:v>
                </c:pt>
                <c:pt idx="447">
                  <c:v>5.8961787196152056</c:v>
                </c:pt>
                <c:pt idx="448">
                  <c:v>5.8965438240069776</c:v>
                </c:pt>
                <c:pt idx="449">
                  <c:v>5.8969089283987497</c:v>
                </c:pt>
                <c:pt idx="450">
                  <c:v>5.8972740327905218</c:v>
                </c:pt>
                <c:pt idx="451">
                  <c:v>5.8976391371822938</c:v>
                </c:pt>
                <c:pt idx="452">
                  <c:v>5.8980042415740659</c:v>
                </c:pt>
                <c:pt idx="453">
                  <c:v>5.8983693459658397</c:v>
                </c:pt>
                <c:pt idx="454">
                  <c:v>5.8987344503576118</c:v>
                </c:pt>
                <c:pt idx="455">
                  <c:v>5.8990995547493839</c:v>
                </c:pt>
                <c:pt idx="456">
                  <c:v>5.8994646591411577</c:v>
                </c:pt>
                <c:pt idx="457">
                  <c:v>5.8998297635329298</c:v>
                </c:pt>
                <c:pt idx="458">
                  <c:v>5.9001948679247018</c:v>
                </c:pt>
                <c:pt idx="459">
                  <c:v>5.9005599723164739</c:v>
                </c:pt>
                <c:pt idx="460">
                  <c:v>5.900925076708246</c:v>
                </c:pt>
                <c:pt idx="461">
                  <c:v>5.9012901811000198</c:v>
                </c:pt>
                <c:pt idx="462">
                  <c:v>5.9016552854917919</c:v>
                </c:pt>
                <c:pt idx="463">
                  <c:v>5.9020203898835639</c:v>
                </c:pt>
                <c:pt idx="464">
                  <c:v>5.902385494275336</c:v>
                </c:pt>
                <c:pt idx="465">
                  <c:v>5.9027505986671098</c:v>
                </c:pt>
                <c:pt idx="466">
                  <c:v>5.9031157030588819</c:v>
                </c:pt>
                <c:pt idx="467">
                  <c:v>5.903480807450654</c:v>
                </c:pt>
                <c:pt idx="468">
                  <c:v>5.9038459118424278</c:v>
                </c:pt>
                <c:pt idx="469">
                  <c:v>5.9042110162341999</c:v>
                </c:pt>
                <c:pt idx="470">
                  <c:v>5.9045761206259719</c:v>
                </c:pt>
                <c:pt idx="471">
                  <c:v>5.904941225017744</c:v>
                </c:pt>
                <c:pt idx="472">
                  <c:v>5.9053063294095161</c:v>
                </c:pt>
                <c:pt idx="473">
                  <c:v>5.9056714338012881</c:v>
                </c:pt>
                <c:pt idx="474">
                  <c:v>5.906036538193062</c:v>
                </c:pt>
                <c:pt idx="475">
                  <c:v>5.906401642584834</c:v>
                </c:pt>
                <c:pt idx="476">
                  <c:v>5.9067667469766061</c:v>
                </c:pt>
                <c:pt idx="477">
                  <c:v>5.9071318513683799</c:v>
                </c:pt>
                <c:pt idx="478">
                  <c:v>5.907496955760152</c:v>
                </c:pt>
                <c:pt idx="479">
                  <c:v>5.9078620601519241</c:v>
                </c:pt>
                <c:pt idx="480">
                  <c:v>5.9082271645436961</c:v>
                </c:pt>
                <c:pt idx="481">
                  <c:v>5.9085922689354682</c:v>
                </c:pt>
                <c:pt idx="482">
                  <c:v>5.9089573733272402</c:v>
                </c:pt>
                <c:pt idx="483">
                  <c:v>5.9093224777190141</c:v>
                </c:pt>
                <c:pt idx="484">
                  <c:v>5.9096875821107862</c:v>
                </c:pt>
                <c:pt idx="485">
                  <c:v>5.9100526865025582</c:v>
                </c:pt>
                <c:pt idx="486">
                  <c:v>5.9104177908943321</c:v>
                </c:pt>
                <c:pt idx="487">
                  <c:v>5.9107828952861041</c:v>
                </c:pt>
                <c:pt idx="488">
                  <c:v>5.9111479996778762</c:v>
                </c:pt>
                <c:pt idx="489">
                  <c:v>5.9115131040696483</c:v>
                </c:pt>
                <c:pt idx="490">
                  <c:v>5.9118782084614203</c:v>
                </c:pt>
                <c:pt idx="491">
                  <c:v>5.9122433128531924</c:v>
                </c:pt>
                <c:pt idx="492">
                  <c:v>5.9126084172449662</c:v>
                </c:pt>
                <c:pt idx="493">
                  <c:v>5.9129735216367383</c:v>
                </c:pt>
                <c:pt idx="494">
                  <c:v>5.9133386260285103</c:v>
                </c:pt>
                <c:pt idx="495">
                  <c:v>5.9137037304202842</c:v>
                </c:pt>
                <c:pt idx="496">
                  <c:v>5.9140688348120563</c:v>
                </c:pt>
                <c:pt idx="497">
                  <c:v>5.9144339392038283</c:v>
                </c:pt>
                <c:pt idx="498">
                  <c:v>5.9147990435956004</c:v>
                </c:pt>
                <c:pt idx="499">
                  <c:v>5.9151641479873724</c:v>
                </c:pt>
                <c:pt idx="500">
                  <c:v>5.9155292523791463</c:v>
                </c:pt>
                <c:pt idx="501">
                  <c:v>5.9158943567709183</c:v>
                </c:pt>
                <c:pt idx="502">
                  <c:v>5.9162594611626904</c:v>
                </c:pt>
                <c:pt idx="503">
                  <c:v>5.9166245655544625</c:v>
                </c:pt>
                <c:pt idx="504">
                  <c:v>5.9169896699462363</c:v>
                </c:pt>
                <c:pt idx="505">
                  <c:v>5.9173547743380084</c:v>
                </c:pt>
                <c:pt idx="506">
                  <c:v>5.9177198787297804</c:v>
                </c:pt>
                <c:pt idx="507">
                  <c:v>5.9180849831215543</c:v>
                </c:pt>
                <c:pt idx="508">
                  <c:v>5.9184500875133264</c:v>
                </c:pt>
                <c:pt idx="509">
                  <c:v>5.9188151919050984</c:v>
                </c:pt>
                <c:pt idx="510">
                  <c:v>5.9191802962968705</c:v>
                </c:pt>
                <c:pt idx="511">
                  <c:v>5.9195454006886425</c:v>
                </c:pt>
                <c:pt idx="512">
                  <c:v>5.9199105050804146</c:v>
                </c:pt>
                <c:pt idx="513">
                  <c:v>5.9202756094721884</c:v>
                </c:pt>
                <c:pt idx="514">
                  <c:v>5.9206407138639605</c:v>
                </c:pt>
                <c:pt idx="515">
                  <c:v>5.9210058182557326</c:v>
                </c:pt>
                <c:pt idx="516">
                  <c:v>5.9213709226475064</c:v>
                </c:pt>
                <c:pt idx="517">
                  <c:v>5.9217360270392785</c:v>
                </c:pt>
                <c:pt idx="518">
                  <c:v>5.9221011314310505</c:v>
                </c:pt>
                <c:pt idx="519">
                  <c:v>5.9224662358228226</c:v>
                </c:pt>
                <c:pt idx="520">
                  <c:v>5.9228313402145947</c:v>
                </c:pt>
                <c:pt idx="521">
                  <c:v>5.9231964446063667</c:v>
                </c:pt>
                <c:pt idx="522">
                  <c:v>5.9235615489981406</c:v>
                </c:pt>
                <c:pt idx="523">
                  <c:v>5.9239266533899126</c:v>
                </c:pt>
                <c:pt idx="524">
                  <c:v>5.9242917577816847</c:v>
                </c:pt>
                <c:pt idx="525">
                  <c:v>5.9246568621734585</c:v>
                </c:pt>
                <c:pt idx="526">
                  <c:v>5.9250219665652306</c:v>
                </c:pt>
                <c:pt idx="527">
                  <c:v>5.9253870709570027</c:v>
                </c:pt>
                <c:pt idx="528">
                  <c:v>5.9257521753487747</c:v>
                </c:pt>
                <c:pt idx="529">
                  <c:v>5.9261172797405468</c:v>
                </c:pt>
                <c:pt idx="530">
                  <c:v>5.9264823841323189</c:v>
                </c:pt>
                <c:pt idx="531">
                  <c:v>5.9268474885240927</c:v>
                </c:pt>
                <c:pt idx="532">
                  <c:v>5.9272125929158648</c:v>
                </c:pt>
                <c:pt idx="533">
                  <c:v>5.9275776973076368</c:v>
                </c:pt>
                <c:pt idx="534">
                  <c:v>5.9279428016994107</c:v>
                </c:pt>
                <c:pt idx="535">
                  <c:v>5.9283079060911827</c:v>
                </c:pt>
                <c:pt idx="536">
                  <c:v>5.9286730104829548</c:v>
                </c:pt>
                <c:pt idx="537">
                  <c:v>5.9290381148747269</c:v>
                </c:pt>
                <c:pt idx="538">
                  <c:v>5.9294032192664989</c:v>
                </c:pt>
                <c:pt idx="539">
                  <c:v>5.9297683236582728</c:v>
                </c:pt>
                <c:pt idx="540">
                  <c:v>5.9301334280500448</c:v>
                </c:pt>
                <c:pt idx="541">
                  <c:v>5.9304985324418169</c:v>
                </c:pt>
                <c:pt idx="542">
                  <c:v>5.930863636833589</c:v>
                </c:pt>
                <c:pt idx="543">
                  <c:v>5.9312287412253628</c:v>
                </c:pt>
                <c:pt idx="544">
                  <c:v>5.9315938456171349</c:v>
                </c:pt>
                <c:pt idx="545">
                  <c:v>5.9319589500089069</c:v>
                </c:pt>
                <c:pt idx="546">
                  <c:v>5.9323240544006808</c:v>
                </c:pt>
                <c:pt idx="547">
                  <c:v>5.9326891587924528</c:v>
                </c:pt>
                <c:pt idx="548">
                  <c:v>5.9330542631842249</c:v>
                </c:pt>
                <c:pt idx="549">
                  <c:v>5.933419367575997</c:v>
                </c:pt>
                <c:pt idx="550">
                  <c:v>5.933784471967769</c:v>
                </c:pt>
                <c:pt idx="551">
                  <c:v>5.9341495763595411</c:v>
                </c:pt>
                <c:pt idx="552">
                  <c:v>5.9345146807513149</c:v>
                </c:pt>
                <c:pt idx="553">
                  <c:v>5.934879785143087</c:v>
                </c:pt>
                <c:pt idx="554">
                  <c:v>5.9352448895348591</c:v>
                </c:pt>
                <c:pt idx="555">
                  <c:v>5.9356099939266329</c:v>
                </c:pt>
                <c:pt idx="556">
                  <c:v>5.935975098318405</c:v>
                </c:pt>
                <c:pt idx="557">
                  <c:v>5.936340202710177</c:v>
                </c:pt>
                <c:pt idx="558">
                  <c:v>5.9367053071019491</c:v>
                </c:pt>
                <c:pt idx="559">
                  <c:v>5.9370704114937212</c:v>
                </c:pt>
                <c:pt idx="560">
                  <c:v>5.9374355158854932</c:v>
                </c:pt>
                <c:pt idx="561">
                  <c:v>5.9378006202772671</c:v>
                </c:pt>
                <c:pt idx="562">
                  <c:v>5.9381657246690391</c:v>
                </c:pt>
                <c:pt idx="563">
                  <c:v>5.9385308290608112</c:v>
                </c:pt>
                <c:pt idx="564">
                  <c:v>5.938895933452585</c:v>
                </c:pt>
                <c:pt idx="565">
                  <c:v>5.9392610378443571</c:v>
                </c:pt>
                <c:pt idx="566">
                  <c:v>5.9396261422361292</c:v>
                </c:pt>
                <c:pt idx="567">
                  <c:v>5.9399912466279012</c:v>
                </c:pt>
                <c:pt idx="568">
                  <c:v>5.9403563510196733</c:v>
                </c:pt>
                <c:pt idx="569">
                  <c:v>5.9407214554114454</c:v>
                </c:pt>
                <c:pt idx="570">
                  <c:v>5.9410865598032192</c:v>
                </c:pt>
                <c:pt idx="571">
                  <c:v>5.9414516641949913</c:v>
                </c:pt>
                <c:pt idx="572">
                  <c:v>5.9418167685867633</c:v>
                </c:pt>
                <c:pt idx="573">
                  <c:v>5.9421818729785372</c:v>
                </c:pt>
                <c:pt idx="574">
                  <c:v>5.9425469773703092</c:v>
                </c:pt>
                <c:pt idx="575">
                  <c:v>5.9429120817620813</c:v>
                </c:pt>
                <c:pt idx="576">
                  <c:v>5.9432771861538534</c:v>
                </c:pt>
                <c:pt idx="577">
                  <c:v>5.9436422905456272</c:v>
                </c:pt>
                <c:pt idx="578">
                  <c:v>5.9440073949373993</c:v>
                </c:pt>
                <c:pt idx="579">
                  <c:v>5.9443724993291713</c:v>
                </c:pt>
                <c:pt idx="580">
                  <c:v>5.9447376037209434</c:v>
                </c:pt>
                <c:pt idx="581">
                  <c:v>5.9451027081127155</c:v>
                </c:pt>
                <c:pt idx="582">
                  <c:v>5.9454678125044893</c:v>
                </c:pt>
                <c:pt idx="583">
                  <c:v>5.9458329168962614</c:v>
                </c:pt>
                <c:pt idx="584">
                  <c:v>5.9461980212880334</c:v>
                </c:pt>
                <c:pt idx="585">
                  <c:v>5.9465631256798073</c:v>
                </c:pt>
                <c:pt idx="586">
                  <c:v>5.9469282300715793</c:v>
                </c:pt>
                <c:pt idx="587">
                  <c:v>5.9472933344633514</c:v>
                </c:pt>
                <c:pt idx="588">
                  <c:v>5.9476584388551235</c:v>
                </c:pt>
                <c:pt idx="589">
                  <c:v>5.9480235432468955</c:v>
                </c:pt>
                <c:pt idx="590">
                  <c:v>5.9483886476386676</c:v>
                </c:pt>
                <c:pt idx="591">
                  <c:v>5.9487537520304414</c:v>
                </c:pt>
                <c:pt idx="592">
                  <c:v>5.9491188564222135</c:v>
                </c:pt>
                <c:pt idx="593">
                  <c:v>5.9494839608139856</c:v>
                </c:pt>
                <c:pt idx="594">
                  <c:v>5.9498490652057594</c:v>
                </c:pt>
                <c:pt idx="595">
                  <c:v>5.9502141695975315</c:v>
                </c:pt>
                <c:pt idx="596">
                  <c:v>5.9505792739893035</c:v>
                </c:pt>
                <c:pt idx="597">
                  <c:v>5.9509443783810756</c:v>
                </c:pt>
                <c:pt idx="598">
                  <c:v>5.9513094827728477</c:v>
                </c:pt>
                <c:pt idx="599">
                  <c:v>5.9516745871646197</c:v>
                </c:pt>
                <c:pt idx="600">
                  <c:v>5.9520396915563936</c:v>
                </c:pt>
                <c:pt idx="601">
                  <c:v>5.9524047959481656</c:v>
                </c:pt>
                <c:pt idx="602">
                  <c:v>5.9527699003399377</c:v>
                </c:pt>
                <c:pt idx="603">
                  <c:v>5.9531350047317115</c:v>
                </c:pt>
                <c:pt idx="604">
                  <c:v>5.9535001091234836</c:v>
                </c:pt>
                <c:pt idx="605">
                  <c:v>5.9538652135152557</c:v>
                </c:pt>
                <c:pt idx="606">
                  <c:v>5.9542303179070277</c:v>
                </c:pt>
                <c:pt idx="607">
                  <c:v>5.9545954222987998</c:v>
                </c:pt>
                <c:pt idx="608">
                  <c:v>5.9549605266905719</c:v>
                </c:pt>
                <c:pt idx="609">
                  <c:v>5.9553256310823457</c:v>
                </c:pt>
                <c:pt idx="610">
                  <c:v>5.9556907354741178</c:v>
                </c:pt>
                <c:pt idx="611">
                  <c:v>5.9560558398658898</c:v>
                </c:pt>
                <c:pt idx="612">
                  <c:v>5.9564209442576637</c:v>
                </c:pt>
                <c:pt idx="613">
                  <c:v>5.9567860486494357</c:v>
                </c:pt>
                <c:pt idx="614">
                  <c:v>5.9571511530412078</c:v>
                </c:pt>
                <c:pt idx="615">
                  <c:v>5.9575162574329799</c:v>
                </c:pt>
                <c:pt idx="616">
                  <c:v>5.9578813618247537</c:v>
                </c:pt>
                <c:pt idx="617">
                  <c:v>5.9582464662165258</c:v>
                </c:pt>
                <c:pt idx="618">
                  <c:v>5.9586115706082978</c:v>
                </c:pt>
                <c:pt idx="619">
                  <c:v>5.9589766750000699</c:v>
                </c:pt>
                <c:pt idx="620">
                  <c:v>5.959341779391842</c:v>
                </c:pt>
                <c:pt idx="621">
                  <c:v>5.9597068837836158</c:v>
                </c:pt>
                <c:pt idx="622">
                  <c:v>5.9600719881753879</c:v>
                </c:pt>
                <c:pt idx="623">
                  <c:v>5.9604370925671599</c:v>
                </c:pt>
                <c:pt idx="624">
                  <c:v>5.9608021969589338</c:v>
                </c:pt>
                <c:pt idx="625">
                  <c:v>5.9611673013507058</c:v>
                </c:pt>
                <c:pt idx="626">
                  <c:v>5.9615324057424779</c:v>
                </c:pt>
                <c:pt idx="627">
                  <c:v>5.96189751013425</c:v>
                </c:pt>
                <c:pt idx="628">
                  <c:v>5.962262614526022</c:v>
                </c:pt>
                <c:pt idx="629">
                  <c:v>5.9626277189177941</c:v>
                </c:pt>
                <c:pt idx="630">
                  <c:v>5.9629928233095679</c:v>
                </c:pt>
                <c:pt idx="631">
                  <c:v>5.96335792770134</c:v>
                </c:pt>
                <c:pt idx="632">
                  <c:v>5.9637230320931121</c:v>
                </c:pt>
                <c:pt idx="633">
                  <c:v>5.9640881364848859</c:v>
                </c:pt>
                <c:pt idx="634">
                  <c:v>5.964453240876658</c:v>
                </c:pt>
                <c:pt idx="635">
                  <c:v>5.96481834526843</c:v>
                </c:pt>
                <c:pt idx="636">
                  <c:v>5.9651834496602021</c:v>
                </c:pt>
                <c:pt idx="637">
                  <c:v>5.9655485540519742</c:v>
                </c:pt>
                <c:pt idx="638">
                  <c:v>5.9659136584437462</c:v>
                </c:pt>
                <c:pt idx="639">
                  <c:v>5.9662787628355201</c:v>
                </c:pt>
                <c:pt idx="640">
                  <c:v>5.9666438672272921</c:v>
                </c:pt>
                <c:pt idx="641">
                  <c:v>5.9670089716190642</c:v>
                </c:pt>
                <c:pt idx="642">
                  <c:v>5.967374076010838</c:v>
                </c:pt>
                <c:pt idx="643">
                  <c:v>5.9677391804026101</c:v>
                </c:pt>
                <c:pt idx="644">
                  <c:v>5.9681042847943822</c:v>
                </c:pt>
                <c:pt idx="645">
                  <c:v>5.9684693891861542</c:v>
                </c:pt>
                <c:pt idx="646">
                  <c:v>5.9688344935779263</c:v>
                </c:pt>
                <c:pt idx="647">
                  <c:v>5.9691995979697001</c:v>
                </c:pt>
                <c:pt idx="648">
                  <c:v>5.9695647023614722</c:v>
                </c:pt>
                <c:pt idx="649">
                  <c:v>5.9699298067532443</c:v>
                </c:pt>
                <c:pt idx="650">
                  <c:v>5.9702949111450163</c:v>
                </c:pt>
                <c:pt idx="651">
                  <c:v>5.9706600155367902</c:v>
                </c:pt>
                <c:pt idx="652">
                  <c:v>5.9710251199285622</c:v>
                </c:pt>
                <c:pt idx="653">
                  <c:v>5.9713902243203343</c:v>
                </c:pt>
                <c:pt idx="654">
                  <c:v>5.9717553287121063</c:v>
                </c:pt>
                <c:pt idx="655">
                  <c:v>5.9721204331038802</c:v>
                </c:pt>
                <c:pt idx="656">
                  <c:v>5.9724855374956523</c:v>
                </c:pt>
                <c:pt idx="657">
                  <c:v>5.9728506418874243</c:v>
                </c:pt>
                <c:pt idx="658">
                  <c:v>5.9732157462791964</c:v>
                </c:pt>
                <c:pt idx="659">
                  <c:v>5.9735808506709684</c:v>
                </c:pt>
                <c:pt idx="660">
                  <c:v>5.9739459550627423</c:v>
                </c:pt>
                <c:pt idx="661">
                  <c:v>5.9743110594545143</c:v>
                </c:pt>
                <c:pt idx="662">
                  <c:v>5.9746761638462864</c:v>
                </c:pt>
                <c:pt idx="663">
                  <c:v>5.9750412682380603</c:v>
                </c:pt>
                <c:pt idx="664">
                  <c:v>5.9754063726298323</c:v>
                </c:pt>
                <c:pt idx="665">
                  <c:v>5.9757714770216044</c:v>
                </c:pt>
                <c:pt idx="666">
                  <c:v>5.9761365814133764</c:v>
                </c:pt>
                <c:pt idx="667">
                  <c:v>5.9765016858051485</c:v>
                </c:pt>
                <c:pt idx="668">
                  <c:v>5.9768667901969206</c:v>
                </c:pt>
                <c:pt idx="669">
                  <c:v>5.9772318945886944</c:v>
                </c:pt>
                <c:pt idx="670">
                  <c:v>5.9775969989804665</c:v>
                </c:pt>
                <c:pt idx="671">
                  <c:v>5.9779621033722385</c:v>
                </c:pt>
                <c:pt idx="672">
                  <c:v>5.9783272077640124</c:v>
                </c:pt>
                <c:pt idx="673">
                  <c:v>5.9786923121557844</c:v>
                </c:pt>
                <c:pt idx="674">
                  <c:v>5.9790574165475565</c:v>
                </c:pt>
                <c:pt idx="675">
                  <c:v>5.9794225209393286</c:v>
                </c:pt>
                <c:pt idx="676">
                  <c:v>5.9797876253311006</c:v>
                </c:pt>
                <c:pt idx="677">
                  <c:v>5.9801527297228727</c:v>
                </c:pt>
                <c:pt idx="678">
                  <c:v>5.9805178341146465</c:v>
                </c:pt>
                <c:pt idx="679">
                  <c:v>5.9808829385064186</c:v>
                </c:pt>
                <c:pt idx="680">
                  <c:v>5.9812480428981907</c:v>
                </c:pt>
                <c:pt idx="681">
                  <c:v>5.9816131472899645</c:v>
                </c:pt>
                <c:pt idx="682">
                  <c:v>5.9819782516817366</c:v>
                </c:pt>
                <c:pt idx="683">
                  <c:v>5.9823433560735086</c:v>
                </c:pt>
                <c:pt idx="684">
                  <c:v>5.9827084604652807</c:v>
                </c:pt>
                <c:pt idx="685">
                  <c:v>5.9830735648570528</c:v>
                </c:pt>
                <c:pt idx="686">
                  <c:v>5.9834386692488266</c:v>
                </c:pt>
                <c:pt idx="687">
                  <c:v>5.9838037736405987</c:v>
                </c:pt>
                <c:pt idx="688">
                  <c:v>5.9841688780323707</c:v>
                </c:pt>
                <c:pt idx="689">
                  <c:v>5.9845339824241428</c:v>
                </c:pt>
                <c:pt idx="690">
                  <c:v>5.9848990868159166</c:v>
                </c:pt>
                <c:pt idx="691">
                  <c:v>5.9852641912076887</c:v>
                </c:pt>
                <c:pt idx="692">
                  <c:v>5.9856292955994608</c:v>
                </c:pt>
                <c:pt idx="693">
                  <c:v>5.9859943999912346</c:v>
                </c:pt>
                <c:pt idx="694">
                  <c:v>5.9863595043830067</c:v>
                </c:pt>
                <c:pt idx="695">
                  <c:v>5.9867246087747787</c:v>
                </c:pt>
                <c:pt idx="696">
                  <c:v>5.9870897131665508</c:v>
                </c:pt>
                <c:pt idx="697">
                  <c:v>5.9874548175583229</c:v>
                </c:pt>
                <c:pt idx="698">
                  <c:v>5.9878199219500949</c:v>
                </c:pt>
                <c:pt idx="699">
                  <c:v>5.9881850263418688</c:v>
                </c:pt>
                <c:pt idx="700">
                  <c:v>5.9885501307336408</c:v>
                </c:pt>
                <c:pt idx="701">
                  <c:v>5.9889152351254129</c:v>
                </c:pt>
                <c:pt idx="702">
                  <c:v>5.9892803395171867</c:v>
                </c:pt>
                <c:pt idx="703">
                  <c:v>5.9896454439089588</c:v>
                </c:pt>
                <c:pt idx="704">
                  <c:v>5.9900105483007309</c:v>
                </c:pt>
                <c:pt idx="705">
                  <c:v>5.9903756526925029</c:v>
                </c:pt>
                <c:pt idx="706">
                  <c:v>5.990740757084275</c:v>
                </c:pt>
                <c:pt idx="707">
                  <c:v>5.9911058614760471</c:v>
                </c:pt>
                <c:pt idx="708">
                  <c:v>5.9914709658678209</c:v>
                </c:pt>
                <c:pt idx="709">
                  <c:v>5.991836070259593</c:v>
                </c:pt>
                <c:pt idx="710">
                  <c:v>5.992201174651365</c:v>
                </c:pt>
                <c:pt idx="711">
                  <c:v>5.9925662790431389</c:v>
                </c:pt>
                <c:pt idx="712">
                  <c:v>5.9929313834349109</c:v>
                </c:pt>
                <c:pt idx="713">
                  <c:v>5.993296487826683</c:v>
                </c:pt>
                <c:pt idx="714">
                  <c:v>5.9936615922184551</c:v>
                </c:pt>
                <c:pt idx="715">
                  <c:v>5.9940266966102271</c:v>
                </c:pt>
                <c:pt idx="716">
                  <c:v>5.9943918010019992</c:v>
                </c:pt>
                <c:pt idx="717">
                  <c:v>5.994756905393773</c:v>
                </c:pt>
                <c:pt idx="718">
                  <c:v>5.9951220097855451</c:v>
                </c:pt>
                <c:pt idx="719">
                  <c:v>5.9954871141773172</c:v>
                </c:pt>
                <c:pt idx="720">
                  <c:v>5.995852218569091</c:v>
                </c:pt>
                <c:pt idx="721">
                  <c:v>5.9962173229608631</c:v>
                </c:pt>
                <c:pt idx="722">
                  <c:v>5.9965824273526351</c:v>
                </c:pt>
                <c:pt idx="723">
                  <c:v>5.9969475317444072</c:v>
                </c:pt>
                <c:pt idx="724">
                  <c:v>5.9973126361361793</c:v>
                </c:pt>
                <c:pt idx="725">
                  <c:v>5.9976777405279531</c:v>
                </c:pt>
                <c:pt idx="726">
                  <c:v>5.9980428449197252</c:v>
                </c:pt>
                <c:pt idx="727">
                  <c:v>5.9984079493114972</c:v>
                </c:pt>
                <c:pt idx="728">
                  <c:v>5.9987730537032693</c:v>
                </c:pt>
                <c:pt idx="729">
                  <c:v>5.9991381580950431</c:v>
                </c:pt>
                <c:pt idx="730">
                  <c:v>5.9995032624868152</c:v>
                </c:pt>
                <c:pt idx="731">
                  <c:v>5.9998683668785873</c:v>
                </c:pt>
                <c:pt idx="732">
                  <c:v>6.0002334712703611</c:v>
                </c:pt>
                <c:pt idx="733">
                  <c:v>6.0005985756621332</c:v>
                </c:pt>
                <c:pt idx="734">
                  <c:v>6.0009636800539052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42-4B8F-AFAC-0467CB546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902943"/>
        <c:axId val="1511881263"/>
      </c:lineChart>
      <c:dateAx>
        <c:axId val="162290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81263"/>
        <c:crosses val="autoZero"/>
        <c:auto val="1"/>
        <c:lblOffset val="100"/>
        <c:baseTimeUnit val="months"/>
        <c:majorUnit val="60"/>
        <c:majorTimeUnit val="months"/>
      </c:dateAx>
      <c:valAx>
        <c:axId val="1511881263"/>
        <c:scaling>
          <c:orientation val="minMax"/>
          <c:min val="5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Log-Co2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90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Log-Co2</a:t>
            </a:r>
            <a:r>
              <a:rPr lang="en-CA" baseline="0"/>
              <a:t> Emissions with a Quadratic Trend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 Co2'!$G$1</c:f>
              <c:strCache>
                <c:ptCount val="1"/>
                <c:pt idx="0">
                  <c:v>Log 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'Log 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'Log Co2'!$G$2:$G$736</c:f>
              <c:numCache>
                <c:formatCode>General</c:formatCode>
                <c:ptCount val="735"/>
                <c:pt idx="0">
                  <c:v>5.754824070703715</c:v>
                </c:pt>
                <c:pt idx="1">
                  <c:v>5.7603203256164592</c:v>
                </c:pt>
                <c:pt idx="2">
                  <c:v>5.7604778183327463</c:v>
                </c:pt>
                <c:pt idx="3">
                  <c:v>5.7592171815443018</c:v>
                </c:pt>
                <c:pt idx="4">
                  <c:v>5.7552990774419088</c:v>
                </c:pt>
                <c:pt idx="5">
                  <c:v>5.7523503919083945</c:v>
                </c:pt>
                <c:pt idx="6">
                  <c:v>5.7468419641166477</c:v>
                </c:pt>
                <c:pt idx="7">
                  <c:v>5.7451163381491783</c:v>
                </c:pt>
                <c:pt idx="8">
                  <c:v>5.7472569482414801</c:v>
                </c:pt>
                <c:pt idx="9">
                  <c:v>5.7515244706416224</c:v>
                </c:pt>
                <c:pt idx="10">
                  <c:v>5.7545389583199871</c:v>
                </c:pt>
                <c:pt idx="11">
                  <c:v>5.7569440227704334</c:v>
                </c:pt>
                <c:pt idx="12">
                  <c:v>5.7579865286697132</c:v>
                </c:pt>
                <c:pt idx="13">
                  <c:v>5.7611704917649318</c:v>
                </c:pt>
                <c:pt idx="14">
                  <c:v>5.7629629168922323</c:v>
                </c:pt>
                <c:pt idx="15">
                  <c:v>5.762522969678801</c:v>
                </c:pt>
                <c:pt idx="16">
                  <c:v>5.7574496159051369</c:v>
                </c:pt>
                <c:pt idx="17">
                  <c:v>5.751937516543248</c:v>
                </c:pt>
                <c:pt idx="18">
                  <c:v>5.748883301901297</c:v>
                </c:pt>
                <c:pt idx="19">
                  <c:v>5.7470335166505162</c:v>
                </c:pt>
                <c:pt idx="20">
                  <c:v>5.751937516543248</c:v>
                </c:pt>
                <c:pt idx="21">
                  <c:v>5.7544122156075233</c:v>
                </c:pt>
                <c:pt idx="22">
                  <c:v>5.7571020480864181</c:v>
                </c:pt>
                <c:pt idx="23">
                  <c:v>5.7588071321749217</c:v>
                </c:pt>
                <c:pt idx="24">
                  <c:v>5.7607297550979508</c:v>
                </c:pt>
                <c:pt idx="25">
                  <c:v>5.7652537967443021</c:v>
                </c:pt>
                <c:pt idx="26">
                  <c:v>5.7684147413995159</c:v>
                </c:pt>
                <c:pt idx="27">
                  <c:v>5.7670389242912155</c:v>
                </c:pt>
                <c:pt idx="28">
                  <c:v>5.7626172603770938</c:v>
                </c:pt>
                <c:pt idx="29">
                  <c:v>5.7554573628942229</c:v>
                </c:pt>
                <c:pt idx="30">
                  <c:v>5.7499024102697547</c:v>
                </c:pt>
                <c:pt idx="31">
                  <c:v>5.7488514380237792</c:v>
                </c:pt>
                <c:pt idx="32">
                  <c:v>5.7525726388256331</c:v>
                </c:pt>
                <c:pt idx="33">
                  <c:v>5.7563432987218262</c:v>
                </c:pt>
                <c:pt idx="34">
                  <c:v>5.7586809293036385</c:v>
                </c:pt>
                <c:pt idx="35">
                  <c:v>5.7611075412754706</c:v>
                </c:pt>
                <c:pt idx="36">
                  <c:v>5.7637480558236351</c:v>
                </c:pt>
                <c:pt idx="37">
                  <c:v>5.7666946740491882</c:v>
                </c:pt>
                <c:pt idx="38">
                  <c:v>5.770131855197735</c:v>
                </c:pt>
                <c:pt idx="39">
                  <c:v>5.7676019873691553</c:v>
                </c:pt>
                <c:pt idx="40">
                  <c:v>5.7638422310838635</c:v>
                </c:pt>
                <c:pt idx="41">
                  <c:v>5.758239093785499</c:v>
                </c:pt>
                <c:pt idx="42">
                  <c:v>5.751937516543248</c:v>
                </c:pt>
                <c:pt idx="43">
                  <c:v>5.7537782609774411</c:v>
                </c:pt>
                <c:pt idx="44">
                  <c:v>5.7560586192215721</c:v>
                </c:pt>
                <c:pt idx="45">
                  <c:v>5.7589333191210494</c:v>
                </c:pt>
                <c:pt idx="46">
                  <c:v>5.7618626857327255</c:v>
                </c:pt>
                <c:pt idx="47">
                  <c:v>5.7638108403158865</c:v>
                </c:pt>
                <c:pt idx="48">
                  <c:v>5.7673204954601891</c:v>
                </c:pt>
                <c:pt idx="49">
                  <c:v>5.7702878103453505</c:v>
                </c:pt>
                <c:pt idx="50">
                  <c:v>5.7714722752927576</c:v>
                </c:pt>
                <c:pt idx="51">
                  <c:v>5.7700382704332664</c:v>
                </c:pt>
                <c:pt idx="52">
                  <c:v>5.7670076337112421</c:v>
                </c:pt>
                <c:pt idx="53">
                  <c:v>5.7601628080923089</c:v>
                </c:pt>
                <c:pt idx="54">
                  <c:v>5.7565646600951705</c:v>
                </c:pt>
                <c:pt idx="55">
                  <c:v>5.7539050840594115</c:v>
                </c:pt>
                <c:pt idx="56">
                  <c:v>5.757923377422455</c:v>
                </c:pt>
                <c:pt idx="57">
                  <c:v>5.7610760645446408</c:v>
                </c:pt>
                <c:pt idx="58">
                  <c:v>5.7643757234314874</c:v>
                </c:pt>
                <c:pt idx="59">
                  <c:v>5.7654418550429289</c:v>
                </c:pt>
                <c:pt idx="60">
                  <c:v>5.7678834000627246</c:v>
                </c:pt>
                <c:pt idx="61">
                  <c:v>5.7726553389425765</c:v>
                </c:pt>
                <c:pt idx="62">
                  <c:v>5.7753276418192971</c:v>
                </c:pt>
                <c:pt idx="63">
                  <c:v>5.772904226726582</c:v>
                </c:pt>
                <c:pt idx="64">
                  <c:v>5.7675081655367455</c:v>
                </c:pt>
                <c:pt idx="65">
                  <c:v>5.7613278506536725</c:v>
                </c:pt>
                <c:pt idx="66">
                  <c:v>5.7564065498287418</c:v>
                </c:pt>
                <c:pt idx="67">
                  <c:v>5.7557105675165605</c:v>
                </c:pt>
                <c:pt idx="68">
                  <c:v>5.7592802511416235</c:v>
                </c:pt>
                <c:pt idx="69">
                  <c:v>5.7630257506968396</c:v>
                </c:pt>
                <c:pt idx="70">
                  <c:v>5.7669763421521383</c:v>
                </c:pt>
                <c:pt idx="71">
                  <c:v>5.7685397218714796</c:v>
                </c:pt>
                <c:pt idx="72">
                  <c:v>5.7705996476935182</c:v>
                </c:pt>
                <c:pt idx="73">
                  <c:v>5.7738370046065395</c:v>
                </c:pt>
                <c:pt idx="74">
                  <c:v>5.7753276418192971</c:v>
                </c:pt>
                <c:pt idx="75">
                  <c:v>5.7742098722739117</c:v>
                </c:pt>
                <c:pt idx="76">
                  <c:v>5.7696950513469156</c:v>
                </c:pt>
                <c:pt idx="77">
                  <c:v>5.7642502214232909</c:v>
                </c:pt>
                <c:pt idx="78">
                  <c:v>5.7579549535445942</c:v>
                </c:pt>
                <c:pt idx="79">
                  <c:v>5.758239093785499</c:v>
                </c:pt>
                <c:pt idx="80">
                  <c:v>5.7613907872765147</c:v>
                </c:pt>
                <c:pt idx="81">
                  <c:v>5.7642815984020039</c:v>
                </c:pt>
                <c:pt idx="82">
                  <c:v>5.7665694627549655</c:v>
                </c:pt>
                <c:pt idx="83">
                  <c:v>5.7696950513469156</c:v>
                </c:pt>
                <c:pt idx="84">
                  <c:v>5.7710983852743807</c:v>
                </c:pt>
                <c:pt idx="85">
                  <c:v>5.774955190776784</c:v>
                </c:pt>
                <c:pt idx="86">
                  <c:v>5.7750483165431987</c:v>
                </c:pt>
                <c:pt idx="87">
                  <c:v>5.7741477373167642</c:v>
                </c:pt>
                <c:pt idx="88">
                  <c:v>5.7726553389425765</c:v>
                </c:pt>
                <c:pt idx="89">
                  <c:v>5.7645953140527135</c:v>
                </c:pt>
                <c:pt idx="90">
                  <c:v>5.7614537199385865</c:v>
                </c:pt>
                <c:pt idx="91">
                  <c:v>5.7598476985891498</c:v>
                </c:pt>
                <c:pt idx="92">
                  <c:v>5.7647834962136004</c:v>
                </c:pt>
                <c:pt idx="93">
                  <c:v>5.7665068512281632</c:v>
                </c:pt>
                <c:pt idx="94">
                  <c:v>5.7702566212615274</c:v>
                </c:pt>
                <c:pt idx="95">
                  <c:v>5.7732774422940034</c:v>
                </c:pt>
                <c:pt idx="96">
                  <c:v>5.7757619927816979</c:v>
                </c:pt>
                <c:pt idx="97">
                  <c:v>5.7803422007083007</c:v>
                </c:pt>
                <c:pt idx="98">
                  <c:v>5.7807743795135709</c:v>
                </c:pt>
                <c:pt idx="99">
                  <c:v>5.7799716130137471</c:v>
                </c:pt>
                <c:pt idx="100">
                  <c:v>5.7757619927816979</c:v>
                </c:pt>
                <c:pt idx="101">
                  <c:v>5.7694765778515631</c:v>
                </c:pt>
                <c:pt idx="102">
                  <c:v>5.7640619388733887</c:v>
                </c:pt>
                <c:pt idx="103">
                  <c:v>5.7623657987550985</c:v>
                </c:pt>
                <c:pt idx="104">
                  <c:v>5.7676645303674867</c:v>
                </c:pt>
                <c:pt idx="105">
                  <c:v>5.7716903132633757</c:v>
                </c:pt>
                <c:pt idx="106">
                  <c:v>5.7747689132226903</c:v>
                </c:pt>
                <c:pt idx="107">
                  <c:v>5.7761031362358271</c:v>
                </c:pt>
                <c:pt idx="108">
                  <c:v>5.7777761545645276</c:v>
                </c:pt>
                <c:pt idx="109">
                  <c:v>5.7820389726219688</c:v>
                </c:pt>
                <c:pt idx="110">
                  <c:v>5.7838251823297373</c:v>
                </c:pt>
                <c:pt idx="111">
                  <c:v>5.781021254997003</c:v>
                </c:pt>
                <c:pt idx="112">
                  <c:v>5.7762581629782508</c:v>
                </c:pt>
                <c:pt idx="113">
                  <c:v>5.7711918708854553</c:v>
                </c:pt>
                <c:pt idx="114">
                  <c:v>5.7661624177395607</c:v>
                </c:pt>
                <c:pt idx="115">
                  <c:v>5.7661624177395607</c:v>
                </c:pt>
                <c:pt idx="116">
                  <c:v>5.7705684683342513</c:v>
                </c:pt>
                <c:pt idx="117">
                  <c:v>5.7744273142255329</c:v>
                </c:pt>
                <c:pt idx="118">
                  <c:v>5.7763201669465243</c:v>
                </c:pt>
                <c:pt idx="119">
                  <c:v>5.7781166117089047</c:v>
                </c:pt>
                <c:pt idx="120">
                  <c:v>5.7804039519742219</c:v>
                </c:pt>
                <c:pt idx="121">
                  <c:v>5.7838867188978629</c:v>
                </c:pt>
                <c:pt idx="122">
                  <c:v>5.7855774922913188</c:v>
                </c:pt>
                <c:pt idx="123">
                  <c:v>5.7849322615989696</c:v>
                </c:pt>
                <c:pt idx="124">
                  <c:v>5.7811755212299731</c:v>
                </c:pt>
                <c:pt idx="125">
                  <c:v>5.7746447089064308</c:v>
                </c:pt>
                <c:pt idx="126">
                  <c:v>5.7696014256934189</c:v>
                </c:pt>
                <c:pt idx="127">
                  <c:v>5.769101940776844</c:v>
                </c:pt>
                <c:pt idx="128">
                  <c:v>5.7724063891980197</c:v>
                </c:pt>
                <c:pt idx="129">
                  <c:v>5.7771568444561714</c:v>
                </c:pt>
                <c:pt idx="130">
                  <c:v>5.780743515792329</c:v>
                </c:pt>
                <c:pt idx="131">
                  <c:v>5.7820389726219688</c:v>
                </c:pt>
                <c:pt idx="132">
                  <c:v>5.7857924767057769</c:v>
                </c:pt>
                <c:pt idx="133">
                  <c:v>5.7889198746249937</c:v>
                </c:pt>
                <c:pt idx="134">
                  <c:v>5.790999386077738</c:v>
                </c:pt>
                <c:pt idx="135">
                  <c:v>5.7892259564736683</c:v>
                </c:pt>
                <c:pt idx="136">
                  <c:v>5.7865292154424406</c:v>
                </c:pt>
                <c:pt idx="137">
                  <c:v>5.7797244782313584</c:v>
                </c:pt>
                <c:pt idx="138">
                  <c:v>5.775730973968785</c:v>
                </c:pt>
                <c:pt idx="139">
                  <c:v>5.7738680822228892</c:v>
                </c:pt>
                <c:pt idx="140">
                  <c:v>5.7771878190724761</c:v>
                </c:pt>
                <c:pt idx="141">
                  <c:v>5.7810829643459893</c:v>
                </c:pt>
                <c:pt idx="142">
                  <c:v>5.7839174857619522</c:v>
                </c:pt>
                <c:pt idx="143">
                  <c:v>5.7868667060495991</c:v>
                </c:pt>
                <c:pt idx="144">
                  <c:v>5.7895625383350842</c:v>
                </c:pt>
                <c:pt idx="145">
                  <c:v>5.7934098713250277</c:v>
                </c:pt>
                <c:pt idx="146">
                  <c:v>5.7932270002486268</c:v>
                </c:pt>
                <c:pt idx="147">
                  <c:v>5.7919764853921176</c:v>
                </c:pt>
                <c:pt idx="148">
                  <c:v>5.7879704250812267</c:v>
                </c:pt>
                <c:pt idx="149">
                  <c:v>5.7828708809751648</c:v>
                </c:pt>
                <c:pt idx="150">
                  <c:v>5.7779618728304527</c:v>
                </c:pt>
                <c:pt idx="151">
                  <c:v>5.7781475566115077</c:v>
                </c:pt>
                <c:pt idx="152">
                  <c:v>5.7806817854919919</c:v>
                </c:pt>
                <c:pt idx="153">
                  <c:v>5.7842251023510647</c:v>
                </c:pt>
                <c:pt idx="154">
                  <c:v>5.7874187178398673</c:v>
                </c:pt>
                <c:pt idx="155">
                  <c:v>5.7889810984900754</c:v>
                </c:pt>
                <c:pt idx="156">
                  <c:v>5.7905104781660253</c:v>
                </c:pt>
                <c:pt idx="157">
                  <c:v>5.7923426516356811</c:v>
                </c:pt>
                <c:pt idx="158">
                  <c:v>5.7958145601026949</c:v>
                </c:pt>
                <c:pt idx="159">
                  <c:v>5.7947499050263893</c:v>
                </c:pt>
                <c:pt idx="160">
                  <c:v>5.790999386077738</c:v>
                </c:pt>
                <c:pt idx="161">
                  <c:v>5.7852395662324678</c:v>
                </c:pt>
                <c:pt idx="162">
                  <c:v>5.778766253655311</c:v>
                </c:pt>
                <c:pt idx="163">
                  <c:v>5.7794154738410377</c:v>
                </c:pt>
                <c:pt idx="164">
                  <c:v>5.7832096082875228</c:v>
                </c:pt>
                <c:pt idx="165">
                  <c:v>5.7869280557428695</c:v>
                </c:pt>
                <c:pt idx="166">
                  <c:v>5.7892565595064314</c:v>
                </c:pt>
                <c:pt idx="167">
                  <c:v>5.7918849228777471</c:v>
                </c:pt>
                <c:pt idx="168">
                  <c:v>5.7922511226438091</c:v>
                </c:pt>
                <c:pt idx="169">
                  <c:v>5.7982438094450268</c:v>
                </c:pt>
                <c:pt idx="170">
                  <c:v>5.7993047531781237</c:v>
                </c:pt>
                <c:pt idx="171">
                  <c:v>5.7963312695866911</c:v>
                </c:pt>
                <c:pt idx="172">
                  <c:v>5.793166035790887</c:v>
                </c:pt>
                <c:pt idx="173">
                  <c:v>5.787878495009303</c:v>
                </c:pt>
                <c:pt idx="174">
                  <c:v>5.7836097745157558</c:v>
                </c:pt>
                <c:pt idx="175">
                  <c:v>5.7840097806750297</c:v>
                </c:pt>
                <c:pt idx="176">
                  <c:v>5.7884299487164856</c:v>
                </c:pt>
                <c:pt idx="177">
                  <c:v>5.791640715177885</c:v>
                </c:pt>
                <c:pt idx="178">
                  <c:v>5.7946585961130541</c:v>
                </c:pt>
                <c:pt idx="179">
                  <c:v>5.7977584314473889</c:v>
                </c:pt>
                <c:pt idx="180">
                  <c:v>5.8000013323967439</c:v>
                </c:pt>
                <c:pt idx="181">
                  <c:v>5.8036278096259171</c:v>
                </c:pt>
                <c:pt idx="182">
                  <c:v>5.8065797079108625</c:v>
                </c:pt>
                <c:pt idx="183">
                  <c:v>5.8053457900656422</c:v>
                </c:pt>
                <c:pt idx="184">
                  <c:v>5.8017255489861652</c:v>
                </c:pt>
                <c:pt idx="185">
                  <c:v>5.7969995563673349</c:v>
                </c:pt>
                <c:pt idx="186">
                  <c:v>5.7915185889602876</c:v>
                </c:pt>
                <c:pt idx="187">
                  <c:v>5.7905104781660253</c:v>
                </c:pt>
                <c:pt idx="188">
                  <c:v>5.7935012943240709</c:v>
                </c:pt>
                <c:pt idx="189">
                  <c:v>5.794962926740193</c:v>
                </c:pt>
                <c:pt idx="190">
                  <c:v>5.7971210150867023</c:v>
                </c:pt>
                <c:pt idx="191">
                  <c:v>5.8012418584177698</c:v>
                </c:pt>
                <c:pt idx="192">
                  <c:v>5.8035674759808416</c:v>
                </c:pt>
                <c:pt idx="193">
                  <c:v>5.807090886187896</c:v>
                </c:pt>
                <c:pt idx="194">
                  <c:v>5.808742910292688</c:v>
                </c:pt>
                <c:pt idx="195">
                  <c:v>5.805616780537469</c:v>
                </c:pt>
                <c:pt idx="196">
                  <c:v>5.8023298333807807</c:v>
                </c:pt>
                <c:pt idx="197">
                  <c:v>5.7964224259046473</c:v>
                </c:pt>
                <c:pt idx="198">
                  <c:v>5.7909382856591813</c:v>
                </c:pt>
                <c:pt idx="199">
                  <c:v>5.7908160736211434</c:v>
                </c:pt>
                <c:pt idx="200">
                  <c:v>5.7939278245075467</c:v>
                </c:pt>
                <c:pt idx="201">
                  <c:v>5.7978191165825841</c:v>
                </c:pt>
                <c:pt idx="202">
                  <c:v>5.8013023325348669</c:v>
                </c:pt>
                <c:pt idx="203">
                  <c:v>5.803507138695398</c:v>
                </c:pt>
                <c:pt idx="204">
                  <c:v>5.8048337187259289</c:v>
                </c:pt>
                <c:pt idx="205">
                  <c:v>5.8086528702247966</c:v>
                </c:pt>
                <c:pt idx="206">
                  <c:v>5.810961336120811</c:v>
                </c:pt>
                <c:pt idx="207">
                  <c:v>5.8094929290783153</c:v>
                </c:pt>
                <c:pt idx="208">
                  <c:v>5.8050747261380735</c:v>
                </c:pt>
                <c:pt idx="209">
                  <c:v>5.7989411278294307</c:v>
                </c:pt>
                <c:pt idx="210">
                  <c:v>5.7945368379246656</c:v>
                </c:pt>
                <c:pt idx="211">
                  <c:v>5.7940496568663722</c:v>
                </c:pt>
                <c:pt idx="212">
                  <c:v>5.7971817389147509</c:v>
                </c:pt>
                <c:pt idx="213">
                  <c:v>5.8008486874892071</c:v>
                </c:pt>
                <c:pt idx="214">
                  <c:v>5.8038691078113187</c:v>
                </c:pt>
                <c:pt idx="215">
                  <c:v>5.8073914572752212</c:v>
                </c:pt>
                <c:pt idx="216">
                  <c:v>5.8097028335725414</c:v>
                </c:pt>
                <c:pt idx="217">
                  <c:v>5.8130553271339434</c:v>
                </c:pt>
                <c:pt idx="218">
                  <c:v>5.8134437288657193</c:v>
                </c:pt>
                <c:pt idx="219">
                  <c:v>5.8111110524087257</c:v>
                </c:pt>
                <c:pt idx="220">
                  <c:v>5.8083226539301247</c:v>
                </c:pt>
                <c:pt idx="221">
                  <c:v>5.8011511403844747</c:v>
                </c:pt>
                <c:pt idx="222">
                  <c:v>5.7959057635320068</c:v>
                </c:pt>
                <c:pt idx="223">
                  <c:v>5.7952975834919744</c:v>
                </c:pt>
                <c:pt idx="224">
                  <c:v>5.7995470966405804</c:v>
                </c:pt>
                <c:pt idx="225">
                  <c:v>5.8039897350732268</c:v>
                </c:pt>
                <c:pt idx="226">
                  <c:v>5.8071209473623888</c:v>
                </c:pt>
                <c:pt idx="227">
                  <c:v>5.8085328041883324</c:v>
                </c:pt>
                <c:pt idx="228">
                  <c:v>5.8139812669542765</c:v>
                </c:pt>
                <c:pt idx="229">
                  <c:v>5.8174979898967623</c:v>
                </c:pt>
                <c:pt idx="230">
                  <c:v>5.8198751936430542</c:v>
                </c:pt>
                <c:pt idx="231">
                  <c:v>5.8176169843934069</c:v>
                </c:pt>
                <c:pt idx="232">
                  <c:v>5.8137722586976892</c:v>
                </c:pt>
                <c:pt idx="233">
                  <c:v>5.8068202949443819</c:v>
                </c:pt>
                <c:pt idx="234">
                  <c:v>5.8029941247271495</c:v>
                </c:pt>
                <c:pt idx="235">
                  <c:v>5.8029337528362834</c:v>
                </c:pt>
                <c:pt idx="236">
                  <c:v>5.8063691467646317</c:v>
                </c:pt>
                <c:pt idx="237">
                  <c:v>5.8099426704845918</c:v>
                </c:pt>
                <c:pt idx="238">
                  <c:v>5.8139812669542765</c:v>
                </c:pt>
                <c:pt idx="239">
                  <c:v>5.8148765221617875</c:v>
                </c:pt>
                <c:pt idx="240">
                  <c:v>5.8190735189909359</c:v>
                </c:pt>
                <c:pt idx="241">
                  <c:v>5.8221283148713461</c:v>
                </c:pt>
                <c:pt idx="242">
                  <c:v>5.8231346489407638</c:v>
                </c:pt>
                <c:pt idx="243">
                  <c:v>5.8230754808441842</c:v>
                </c:pt>
                <c:pt idx="244">
                  <c:v>5.8183306541730211</c:v>
                </c:pt>
                <c:pt idx="245">
                  <c:v>5.8123677850696422</c:v>
                </c:pt>
                <c:pt idx="246">
                  <c:v>5.8062488062006912</c:v>
                </c:pt>
                <c:pt idx="247">
                  <c:v>5.8063691467646317</c:v>
                </c:pt>
                <c:pt idx="248">
                  <c:v>5.8103922097144594</c:v>
                </c:pt>
                <c:pt idx="249">
                  <c:v>5.8138319798001588</c:v>
                </c:pt>
                <c:pt idx="250">
                  <c:v>5.8175277398484209</c:v>
                </c:pt>
                <c:pt idx="251">
                  <c:v>5.8191626256962738</c:v>
                </c:pt>
                <c:pt idx="252">
                  <c:v>5.8238443931669197</c:v>
                </c:pt>
                <c:pt idx="253">
                  <c:v>5.8258526038769745</c:v>
                </c:pt>
                <c:pt idx="254">
                  <c:v>5.8266193846152632</c:v>
                </c:pt>
                <c:pt idx="255">
                  <c:v>5.8267667750675765</c:v>
                </c:pt>
                <c:pt idx="256">
                  <c:v>5.8216840218083385</c:v>
                </c:pt>
                <c:pt idx="257">
                  <c:v>5.8163668354033469</c:v>
                </c:pt>
                <c:pt idx="258">
                  <c:v>5.8110811109442864</c:v>
                </c:pt>
                <c:pt idx="259">
                  <c:v>5.8117096935113413</c:v>
                </c:pt>
                <c:pt idx="260">
                  <c:v>5.8150554770656298</c:v>
                </c:pt>
                <c:pt idx="261">
                  <c:v>5.8195189731387975</c:v>
                </c:pt>
                <c:pt idx="262">
                  <c:v>5.8227499937202438</c:v>
                </c:pt>
                <c:pt idx="263">
                  <c:v>5.8240513070471458</c:v>
                </c:pt>
                <c:pt idx="264">
                  <c:v>5.8289750289423958</c:v>
                </c:pt>
                <c:pt idx="265">
                  <c:v>5.8316771776186069</c:v>
                </c:pt>
                <c:pt idx="266">
                  <c:v>5.833289112142106</c:v>
                </c:pt>
                <c:pt idx="267">
                  <c:v>5.8328497512586592</c:v>
                </c:pt>
                <c:pt idx="268">
                  <c:v>5.8271793528001261</c:v>
                </c:pt>
                <c:pt idx="269">
                  <c:v>5.8221579273915216</c:v>
                </c:pt>
                <c:pt idx="270">
                  <c:v>5.8176764763322666</c:v>
                </c:pt>
                <c:pt idx="271">
                  <c:v>5.8175574889150452</c:v>
                </c:pt>
                <c:pt idx="272">
                  <c:v>5.8208837965170472</c:v>
                </c:pt>
                <c:pt idx="273">
                  <c:v>5.8239921931642336</c:v>
                </c:pt>
                <c:pt idx="274">
                  <c:v>5.8268551989125976</c:v>
                </c:pt>
                <c:pt idx="275">
                  <c:v>5.8305619576873271</c:v>
                </c:pt>
                <c:pt idx="276">
                  <c:v>5.8336697354906235</c:v>
                </c:pt>
                <c:pt idx="277">
                  <c:v>5.8363592451072668</c:v>
                </c:pt>
                <c:pt idx="278">
                  <c:v>5.8378179068980769</c:v>
                </c:pt>
                <c:pt idx="279">
                  <c:v>5.8363884392042227</c:v>
                </c:pt>
                <c:pt idx="280">
                  <c:v>5.8312371077870928</c:v>
                </c:pt>
                <c:pt idx="281">
                  <c:v>5.8243468240562999</c:v>
                </c:pt>
                <c:pt idx="282">
                  <c:v>5.819934551392226</c:v>
                </c:pt>
                <c:pt idx="283">
                  <c:v>5.8203202909041529</c:v>
                </c:pt>
                <c:pt idx="284">
                  <c:v>5.8247604012091037</c:v>
                </c:pt>
                <c:pt idx="285">
                  <c:v>5.8285926141353404</c:v>
                </c:pt>
                <c:pt idx="286">
                  <c:v>5.8317651683503069</c:v>
                </c:pt>
                <c:pt idx="287">
                  <c:v>5.8340209515799302</c:v>
                </c:pt>
                <c:pt idx="288">
                  <c:v>5.8371763578267322</c:v>
                </c:pt>
                <c:pt idx="289">
                  <c:v>5.840554444268121</c:v>
                </c:pt>
                <c:pt idx="290">
                  <c:v>5.8424713777624708</c:v>
                </c:pt>
                <c:pt idx="291">
                  <c:v>5.8400310058474219</c:v>
                </c:pt>
                <c:pt idx="292">
                  <c:v>5.8357459721085609</c:v>
                </c:pt>
                <c:pt idx="293">
                  <c:v>5.8292102884641395</c:v>
                </c:pt>
                <c:pt idx="294">
                  <c:v>5.8238739549140215</c:v>
                </c:pt>
                <c:pt idx="295">
                  <c:v>5.8239035157872516</c:v>
                </c:pt>
                <c:pt idx="296">
                  <c:v>5.8277684544371926</c:v>
                </c:pt>
                <c:pt idx="297">
                  <c:v>5.8315891791438572</c:v>
                </c:pt>
                <c:pt idx="298">
                  <c:v>5.8338746265332109</c:v>
                </c:pt>
                <c:pt idx="299">
                  <c:v>5.8374388594688744</c:v>
                </c:pt>
                <c:pt idx="300">
                  <c:v>5.8386920837705771</c:v>
                </c:pt>
                <c:pt idx="301">
                  <c:v>5.8442687922894017</c:v>
                </c:pt>
                <c:pt idx="302">
                  <c:v>5.8465254765013572</c:v>
                </c:pt>
                <c:pt idx="303">
                  <c:v>5.8453688387180716</c:v>
                </c:pt>
                <c:pt idx="304">
                  <c:v>5.8411938304791615</c:v>
                </c:pt>
                <c:pt idx="305">
                  <c:v>5.8355998992763878</c:v>
                </c:pt>
                <c:pt idx="306">
                  <c:v>5.8299744998939609</c:v>
                </c:pt>
                <c:pt idx="307">
                  <c:v>5.8300626405665312</c:v>
                </c:pt>
                <c:pt idx="308">
                  <c:v>5.8336111874812389</c:v>
                </c:pt>
                <c:pt idx="309">
                  <c:v>5.8378762091369003</c:v>
                </c:pt>
                <c:pt idx="310">
                  <c:v>5.8409323128034352</c:v>
                </c:pt>
                <c:pt idx="311">
                  <c:v>5.8429355360487767</c:v>
                </c:pt>
                <c:pt idx="312">
                  <c:v>5.8450505286524459</c:v>
                </c:pt>
                <c:pt idx="313">
                  <c:v>5.8488635785089595</c:v>
                </c:pt>
                <c:pt idx="314">
                  <c:v>5.8511386957660445</c:v>
                </c:pt>
                <c:pt idx="315">
                  <c:v>5.8492671413981823</c:v>
                </c:pt>
                <c:pt idx="316">
                  <c:v>5.8450794701183328</c:v>
                </c:pt>
                <c:pt idx="317">
                  <c:v>5.8393326614770853</c:v>
                </c:pt>
                <c:pt idx="318">
                  <c:v>5.8330548103603403</c:v>
                </c:pt>
                <c:pt idx="319">
                  <c:v>5.8338453589543695</c:v>
                </c:pt>
                <c:pt idx="320">
                  <c:v>5.8380219498644044</c:v>
                </c:pt>
                <c:pt idx="321">
                  <c:v>5.8426744735228198</c:v>
                </c:pt>
                <c:pt idx="322">
                  <c:v>5.8441529275034769</c:v>
                </c:pt>
                <c:pt idx="323">
                  <c:v>5.8469010959166292</c:v>
                </c:pt>
                <c:pt idx="324">
                  <c:v>5.8514550740996434</c:v>
                </c:pt>
                <c:pt idx="325">
                  <c:v>5.8531790143036391</c:v>
                </c:pt>
                <c:pt idx="326">
                  <c:v>5.8552438271966905</c:v>
                </c:pt>
                <c:pt idx="327">
                  <c:v>5.853293838049316</c:v>
                </c:pt>
                <c:pt idx="328">
                  <c:v>5.8485175377880489</c:v>
                </c:pt>
                <c:pt idx="329">
                  <c:v>5.8436023863655979</c:v>
                </c:pt>
                <c:pt idx="330">
                  <c:v>5.8385173095202054</c:v>
                </c:pt>
                <c:pt idx="331">
                  <c:v>5.8381093841066232</c:v>
                </c:pt>
                <c:pt idx="332">
                  <c:v>5.842065062456208</c:v>
                </c:pt>
                <c:pt idx="333">
                  <c:v>5.8460918940922291</c:v>
                </c:pt>
                <c:pt idx="334">
                  <c:v>5.8480559638126257</c:v>
                </c:pt>
                <c:pt idx="335">
                  <c:v>5.8501313709913383</c:v>
                </c:pt>
                <c:pt idx="336">
                  <c:v>5.8522312149937976</c:v>
                </c:pt>
                <c:pt idx="337">
                  <c:v>5.8572757956133099</c:v>
                </c:pt>
                <c:pt idx="338">
                  <c:v>5.8590182798076755</c:v>
                </c:pt>
                <c:pt idx="339">
                  <c:v>5.8577331344807924</c:v>
                </c:pt>
                <c:pt idx="340">
                  <c:v>5.8526621442275228</c:v>
                </c:pt>
                <c:pt idx="341">
                  <c:v>5.8466699622047482</c:v>
                </c:pt>
                <c:pt idx="342">
                  <c:v>5.8441818949585436</c:v>
                </c:pt>
                <c:pt idx="343">
                  <c:v>5.8421231176086188</c:v>
                </c:pt>
                <c:pt idx="344">
                  <c:v>5.8462364424511346</c:v>
                </c:pt>
                <c:pt idx="345">
                  <c:v>5.8499297842147477</c:v>
                </c:pt>
                <c:pt idx="346">
                  <c:v>5.8536956173630861</c:v>
                </c:pt>
                <c:pt idx="347">
                  <c:v>5.8542979838208842</c:v>
                </c:pt>
                <c:pt idx="348">
                  <c:v>5.8571614282078954</c:v>
                </c:pt>
                <c:pt idx="349">
                  <c:v>5.8616690245654741</c:v>
                </c:pt>
                <c:pt idx="350">
                  <c:v>5.8638868247352534</c:v>
                </c:pt>
                <c:pt idx="351">
                  <c:v>5.8622950561151441</c:v>
                </c:pt>
                <c:pt idx="352">
                  <c:v>5.8582473908203356</c:v>
                </c:pt>
                <c:pt idx="353">
                  <c:v>5.8524323384124246</c:v>
                </c:pt>
                <c:pt idx="354">
                  <c:v>5.8479405370219393</c:v>
                </c:pt>
                <c:pt idx="355">
                  <c:v>5.8481425251630368</c:v>
                </c:pt>
                <c:pt idx="356">
                  <c:v>5.8520875306393396</c:v>
                </c:pt>
                <c:pt idx="357">
                  <c:v>5.855530269867149</c:v>
                </c:pt>
                <c:pt idx="358">
                  <c:v>5.8590468198422112</c:v>
                </c:pt>
                <c:pt idx="359">
                  <c:v>5.8626079249829779</c:v>
                </c:pt>
                <c:pt idx="360">
                  <c:v>5.8647668940620248</c:v>
                </c:pt>
                <c:pt idx="361">
                  <c:v>5.8684208232644028</c:v>
                </c:pt>
                <c:pt idx="362">
                  <c:v>5.8698899575871284</c:v>
                </c:pt>
                <c:pt idx="363">
                  <c:v>5.8685056397075348</c:v>
                </c:pt>
                <c:pt idx="364">
                  <c:v>5.8655894841323768</c:v>
                </c:pt>
                <c:pt idx="365">
                  <c:v>5.8590753590622366</c:v>
                </c:pt>
                <c:pt idx="366">
                  <c:v>5.8548426695650182</c:v>
                </c:pt>
                <c:pt idx="367">
                  <c:v>5.8554157026447058</c:v>
                </c:pt>
                <c:pt idx="368">
                  <c:v>5.8585044198517515</c:v>
                </c:pt>
                <c:pt idx="369">
                  <c:v>5.8619536329462658</c:v>
                </c:pt>
                <c:pt idx="370">
                  <c:v>5.8662130669190242</c:v>
                </c:pt>
                <c:pt idx="371">
                  <c:v>5.8672326370886285</c:v>
                </c:pt>
                <c:pt idx="372">
                  <c:v>5.8691839123991496</c:v>
                </c:pt>
                <c:pt idx="373">
                  <c:v>5.8739189832529384</c:v>
                </c:pt>
                <c:pt idx="374">
                  <c:v>5.8745373950786899</c:v>
                </c:pt>
                <c:pt idx="375">
                  <c:v>5.8731595002274437</c:v>
                </c:pt>
                <c:pt idx="376">
                  <c:v>5.8692686641472047</c:v>
                </c:pt>
                <c:pt idx="377">
                  <c:v>5.8630912571410825</c:v>
                </c:pt>
                <c:pt idx="378">
                  <c:v>5.8580760014232069</c:v>
                </c:pt>
                <c:pt idx="379">
                  <c:v>5.8586471852171167</c:v>
                </c:pt>
                <c:pt idx="380">
                  <c:v>5.8621812613438911</c:v>
                </c:pt>
                <c:pt idx="381">
                  <c:v>5.8660430374468397</c:v>
                </c:pt>
                <c:pt idx="382">
                  <c:v>5.8687317817256845</c:v>
                </c:pt>
                <c:pt idx="383">
                  <c:v>5.8722304591842835</c:v>
                </c:pt>
                <c:pt idx="384">
                  <c:v>5.874172016134505</c:v>
                </c:pt>
                <c:pt idx="385">
                  <c:v>5.8758292035090571</c:v>
                </c:pt>
                <c:pt idx="386">
                  <c:v>5.8786317388336382</c:v>
                </c:pt>
                <c:pt idx="387">
                  <c:v>5.8758853312558239</c:v>
                </c:pt>
                <c:pt idx="388">
                  <c:v>5.8716669836523865</c:v>
                </c:pt>
                <c:pt idx="389">
                  <c:v>5.8664963851439476</c:v>
                </c:pt>
                <c:pt idx="390">
                  <c:v>5.8616690245654741</c:v>
                </c:pt>
                <c:pt idx="391">
                  <c:v>5.8625510470146436</c:v>
                </c:pt>
                <c:pt idx="392">
                  <c:v>5.8666663375576809</c:v>
                </c:pt>
                <c:pt idx="393">
                  <c:v>5.8702286822918657</c:v>
                </c:pt>
                <c:pt idx="394">
                  <c:v>5.8716669836523865</c:v>
                </c:pt>
                <c:pt idx="395">
                  <c:v>5.874172016134505</c:v>
                </c:pt>
                <c:pt idx="396">
                  <c:v>5.8783798320378207</c:v>
                </c:pt>
                <c:pt idx="397">
                  <c:v>5.882374864520278</c:v>
                </c:pt>
                <c:pt idx="398">
                  <c:v>5.8836844399313879</c:v>
                </c:pt>
                <c:pt idx="399">
                  <c:v>5.8808960489771263</c:v>
                </c:pt>
                <c:pt idx="400">
                  <c:v>5.8754642963458101</c:v>
                </c:pt>
                <c:pt idx="401">
                  <c:v>5.8688730945217937</c:v>
                </c:pt>
                <c:pt idx="402">
                  <c:v>5.8643411507787899</c:v>
                </c:pt>
                <c:pt idx="403">
                  <c:v>5.8646249997730315</c:v>
                </c:pt>
                <c:pt idx="404">
                  <c:v>5.868760045882496</c:v>
                </c:pt>
                <c:pt idx="405">
                  <c:v>5.8724557605257797</c:v>
                </c:pt>
                <c:pt idx="406">
                  <c:v>5.8756327315828605</c:v>
                </c:pt>
                <c:pt idx="407">
                  <c:v>5.8780438575687191</c:v>
                </c:pt>
                <c:pt idx="408">
                  <c:v>5.8801418484637162</c:v>
                </c:pt>
                <c:pt idx="409">
                  <c:v>5.8835730534480231</c:v>
                </c:pt>
                <c:pt idx="410">
                  <c:v>5.8849644935344898</c:v>
                </c:pt>
                <c:pt idx="411">
                  <c:v>5.8842411863199588</c:v>
                </c:pt>
                <c:pt idx="412">
                  <c:v>5.8777637925918143</c:v>
                </c:pt>
                <c:pt idx="413">
                  <c:v>5.8719487611064185</c:v>
                </c:pt>
                <c:pt idx="414">
                  <c:v>5.866354736065138</c:v>
                </c:pt>
                <c:pt idx="415">
                  <c:v>5.8673741618769313</c:v>
                </c:pt>
                <c:pt idx="416">
                  <c:v>5.8702004596149431</c:v>
                </c:pt>
                <c:pt idx="417">
                  <c:v>5.8737221356264255</c:v>
                </c:pt>
                <c:pt idx="418">
                  <c:v>5.8777357817796387</c:v>
                </c:pt>
                <c:pt idx="419">
                  <c:v>5.8786037523231345</c:v>
                </c:pt>
                <c:pt idx="420">
                  <c:v>5.8818449745297725</c:v>
                </c:pt>
                <c:pt idx="421">
                  <c:v>5.8840741949474582</c:v>
                </c:pt>
                <c:pt idx="422">
                  <c:v>5.8866316700022265</c:v>
                </c:pt>
                <c:pt idx="423">
                  <c:v>5.884769808437019</c:v>
                </c:pt>
                <c:pt idx="424">
                  <c:v>5.8786597245609196</c:v>
                </c:pt>
                <c:pt idx="425">
                  <c:v>5.8739189832529384</c:v>
                </c:pt>
                <c:pt idx="426">
                  <c:v>5.8693816553057667</c:v>
                </c:pt>
                <c:pt idx="427">
                  <c:v>5.8696358387428482</c:v>
                </c:pt>
                <c:pt idx="428">
                  <c:v>5.8732720526347775</c:v>
                </c:pt>
                <c:pt idx="429">
                  <c:v>5.8774836491565443</c:v>
                </c:pt>
                <c:pt idx="430">
                  <c:v>5.8812031528504445</c:v>
                </c:pt>
                <c:pt idx="431">
                  <c:v>5.8830995224298572</c:v>
                </c:pt>
                <c:pt idx="432">
                  <c:v>5.8860762532865687</c:v>
                </c:pt>
                <c:pt idx="433">
                  <c:v>5.889514874572237</c:v>
                </c:pt>
                <c:pt idx="434">
                  <c:v>5.8906768932952893</c:v>
                </c:pt>
                <c:pt idx="435">
                  <c:v>5.8883515039906351</c:v>
                </c:pt>
                <c:pt idx="436">
                  <c:v>5.8843803244983075</c:v>
                </c:pt>
                <c:pt idx="437">
                  <c:v>5.8790234677622326</c:v>
                </c:pt>
                <c:pt idx="438">
                  <c:v>5.874172016134505</c:v>
                </c:pt>
                <c:pt idx="439">
                  <c:v>5.8751554247075992</c:v>
                </c:pt>
                <c:pt idx="440">
                  <c:v>5.8792192746972205</c:v>
                </c:pt>
                <c:pt idx="441">
                  <c:v>5.8832666766299955</c:v>
                </c:pt>
                <c:pt idx="442">
                  <c:v>5.8858817845329172</c:v>
                </c:pt>
                <c:pt idx="443">
                  <c:v>5.8884900714801525</c:v>
                </c:pt>
                <c:pt idx="444">
                  <c:v>5.8911744882632613</c:v>
                </c:pt>
                <c:pt idx="445">
                  <c:v>5.895228939227156</c:v>
                </c:pt>
                <c:pt idx="446">
                  <c:v>5.8963018564266019</c:v>
                </c:pt>
                <c:pt idx="447">
                  <c:v>5.8949261133084496</c:v>
                </c:pt>
                <c:pt idx="448">
                  <c:v>5.8906492418691654</c:v>
                </c:pt>
                <c:pt idx="449">
                  <c:v>5.8836565944736767</c:v>
                </c:pt>
                <c:pt idx="450">
                  <c:v>5.881007734025407</c:v>
                </c:pt>
                <c:pt idx="451">
                  <c:v>5.8805050530496743</c:v>
                </c:pt>
                <c:pt idx="452">
                  <c:v>5.8845750854298808</c:v>
                </c:pt>
                <c:pt idx="453">
                  <c:v>5.8879911386317056</c:v>
                </c:pt>
                <c:pt idx="454">
                  <c:v>5.8918375632979165</c:v>
                </c:pt>
                <c:pt idx="455">
                  <c:v>5.8950637728216275</c:v>
                </c:pt>
                <c:pt idx="456">
                  <c:v>5.8976207915778218</c:v>
                </c:pt>
                <c:pt idx="457">
                  <c:v>5.8987185769063917</c:v>
                </c:pt>
                <c:pt idx="458">
                  <c:v>5.9002534545545755</c:v>
                </c:pt>
                <c:pt idx="459">
                  <c:v>5.899678151477274</c:v>
                </c:pt>
                <c:pt idx="460">
                  <c:v>5.8959168390960661</c:v>
                </c:pt>
                <c:pt idx="461">
                  <c:v>5.8899300362836851</c:v>
                </c:pt>
                <c:pt idx="462">
                  <c:v>5.8848254366182697</c:v>
                </c:pt>
                <c:pt idx="463">
                  <c:v>5.8849088730883992</c:v>
                </c:pt>
                <c:pt idx="464">
                  <c:v>5.8885732027583435</c:v>
                </c:pt>
                <c:pt idx="465">
                  <c:v>5.8923069755747637</c:v>
                </c:pt>
                <c:pt idx="466">
                  <c:v>5.8946507374186217</c:v>
                </c:pt>
                <c:pt idx="467">
                  <c:v>5.897236281823016</c:v>
                </c:pt>
                <c:pt idx="468">
                  <c:v>5.8985539859146341</c:v>
                </c:pt>
                <c:pt idx="469">
                  <c:v>5.9035891606059732</c:v>
                </c:pt>
                <c:pt idx="470">
                  <c:v>5.9043804402008684</c:v>
                </c:pt>
                <c:pt idx="471">
                  <c:v>5.9015124869083211</c:v>
                </c:pt>
                <c:pt idx="472">
                  <c:v>5.8980051535417015</c:v>
                </c:pt>
                <c:pt idx="473">
                  <c:v>5.8923345812007915</c:v>
                </c:pt>
                <c:pt idx="474">
                  <c:v>5.8869092627199766</c:v>
                </c:pt>
                <c:pt idx="475">
                  <c:v>5.8883792190246567</c:v>
                </c:pt>
                <c:pt idx="476">
                  <c:v>5.8929968877073264</c:v>
                </c:pt>
                <c:pt idx="477">
                  <c:v>5.8981972791375386</c:v>
                </c:pt>
                <c:pt idx="478">
                  <c:v>5.9006368061474408</c:v>
                </c:pt>
                <c:pt idx="479">
                  <c:v>5.9025786870995409</c:v>
                </c:pt>
                <c:pt idx="480">
                  <c:v>5.9060155852754992</c:v>
                </c:pt>
                <c:pt idx="481">
                  <c:v>5.9098748100680281</c:v>
                </c:pt>
                <c:pt idx="482">
                  <c:v>5.9119342081511741</c:v>
                </c:pt>
                <c:pt idx="483">
                  <c:v>5.9107695434023055</c:v>
                </c:pt>
                <c:pt idx="484">
                  <c:v>5.9075936880708353</c:v>
                </c:pt>
                <c:pt idx="485">
                  <c:v>5.9024967120472365</c:v>
                </c:pt>
                <c:pt idx="486">
                  <c:v>5.8972088111822618</c:v>
                </c:pt>
                <c:pt idx="487">
                  <c:v>5.8982521653858031</c:v>
                </c:pt>
                <c:pt idx="488">
                  <c:v>5.9013209972550156</c:v>
                </c:pt>
                <c:pt idx="489">
                  <c:v>5.9057160087655038</c:v>
                </c:pt>
                <c:pt idx="490">
                  <c:v>5.9085719490184161</c:v>
                </c:pt>
                <c:pt idx="491">
                  <c:v>5.9109863279464161</c:v>
                </c:pt>
                <c:pt idx="492">
                  <c:v>5.9126377665620113</c:v>
                </c:pt>
                <c:pt idx="493">
                  <c:v>5.916175108066267</c:v>
                </c:pt>
                <c:pt idx="494">
                  <c:v>5.9160942400832051</c:v>
                </c:pt>
                <c:pt idx="495">
                  <c:v>5.9143134879195669</c:v>
                </c:pt>
                <c:pt idx="496">
                  <c:v>5.9120154132346565</c:v>
                </c:pt>
                <c:pt idx="497">
                  <c:v>5.9050893313612365</c:v>
                </c:pt>
                <c:pt idx="498">
                  <c:v>5.899376670105168</c:v>
                </c:pt>
                <c:pt idx="499">
                  <c:v>5.9009105387671292</c:v>
                </c:pt>
                <c:pt idx="500">
                  <c:v>5.9045986140863205</c:v>
                </c:pt>
                <c:pt idx="501">
                  <c:v>5.9083546403849754</c:v>
                </c:pt>
                <c:pt idx="502">
                  <c:v>5.9115822432357348</c:v>
                </c:pt>
                <c:pt idx="503">
                  <c:v>5.9122860492308957</c:v>
                </c:pt>
                <c:pt idx="504">
                  <c:v>5.9151233138512591</c:v>
                </c:pt>
                <c:pt idx="505">
                  <c:v>5.9184098662020714</c:v>
                </c:pt>
                <c:pt idx="506">
                  <c:v>5.9177641841780249</c:v>
                </c:pt>
                <c:pt idx="507">
                  <c:v>5.9180870773032064</c:v>
                </c:pt>
                <c:pt idx="508">
                  <c:v>5.9131245556567302</c:v>
                </c:pt>
                <c:pt idx="509">
                  <c:v>5.9084361366565661</c:v>
                </c:pt>
                <c:pt idx="510">
                  <c:v>5.9053618480545707</c:v>
                </c:pt>
                <c:pt idx="511">
                  <c:v>5.9054435885829317</c:v>
                </c:pt>
                <c:pt idx="512">
                  <c:v>5.9090878678405314</c:v>
                </c:pt>
                <c:pt idx="513">
                  <c:v>5.9126107157741554</c:v>
                </c:pt>
                <c:pt idx="514">
                  <c:v>5.9150963302168318</c:v>
                </c:pt>
                <c:pt idx="515">
                  <c:v>5.9175757816959376</c:v>
                </c:pt>
                <c:pt idx="516">
                  <c:v>5.9200491006974527</c:v>
                </c:pt>
                <c:pt idx="517">
                  <c:v>5.9225698850840374</c:v>
                </c:pt>
                <c:pt idx="518">
                  <c:v>5.9238546474459248</c:v>
                </c:pt>
                <c:pt idx="519">
                  <c:v>5.922168058105326</c:v>
                </c:pt>
                <c:pt idx="520">
                  <c:v>5.9175757816959376</c:v>
                </c:pt>
                <c:pt idx="521">
                  <c:v>5.9124483956785712</c:v>
                </c:pt>
                <c:pt idx="522">
                  <c:v>5.9085719490184161</c:v>
                </c:pt>
                <c:pt idx="523">
                  <c:v>5.9093050172130086</c:v>
                </c:pt>
                <c:pt idx="524">
                  <c:v>5.9128541465260707</c:v>
                </c:pt>
                <c:pt idx="525">
                  <c:v>5.9168487537271917</c:v>
                </c:pt>
                <c:pt idx="526">
                  <c:v>5.9203175714894432</c:v>
                </c:pt>
                <c:pt idx="527">
                  <c:v>5.9221144689731888</c:v>
                </c:pt>
                <c:pt idx="528">
                  <c:v>5.9245766015663506</c:v>
                </c:pt>
                <c:pt idx="529">
                  <c:v>5.9269793578815726</c:v>
                </c:pt>
                <c:pt idx="530">
                  <c:v>5.9289506417187399</c:v>
                </c:pt>
                <c:pt idx="531">
                  <c:v>5.9283117321027134</c:v>
                </c:pt>
                <c:pt idx="532">
                  <c:v>5.924282535024993</c:v>
                </c:pt>
                <c:pt idx="533">
                  <c:v>5.9184905471493092</c:v>
                </c:pt>
                <c:pt idx="534">
                  <c:v>5.9155279810180419</c:v>
                </c:pt>
                <c:pt idx="535">
                  <c:v>5.9149883883973677</c:v>
                </c:pt>
                <c:pt idx="536">
                  <c:v>5.9195656715641185</c:v>
                </c:pt>
                <c:pt idx="537">
                  <c:v>5.923694142389671</c:v>
                </c:pt>
                <c:pt idx="538">
                  <c:v>5.9266059747594859</c:v>
                </c:pt>
                <c:pt idx="539">
                  <c:v>5.928631237936413</c:v>
                </c:pt>
                <c:pt idx="540">
                  <c:v>5.9307852362961313</c:v>
                </c:pt>
                <c:pt idx="541">
                  <c:v>5.9341796546817189</c:v>
                </c:pt>
                <c:pt idx="542">
                  <c:v>5.9364802387752222</c:v>
                </c:pt>
                <c:pt idx="543">
                  <c:v>5.9356346621473115</c:v>
                </c:pt>
                <c:pt idx="544">
                  <c:v>5.9314491146979957</c:v>
                </c:pt>
                <c:pt idx="545">
                  <c:v>5.9252713243731829</c:v>
                </c:pt>
                <c:pt idx="546">
                  <c:v>5.9220340798899826</c:v>
                </c:pt>
                <c:pt idx="547">
                  <c:v>5.9219804835773964</c:v>
                </c:pt>
                <c:pt idx="548">
                  <c:v>5.9260189480329126</c:v>
                </c:pt>
                <c:pt idx="549">
                  <c:v>5.9295625472915408</c:v>
                </c:pt>
                <c:pt idx="550">
                  <c:v>5.9322451874480109</c:v>
                </c:pt>
                <c:pt idx="551">
                  <c:v>5.9345502211232279</c:v>
                </c:pt>
                <c:pt idx="552">
                  <c:v>5.9372195322555861</c:v>
                </c:pt>
                <c:pt idx="553">
                  <c:v>5.9410918814433105</c:v>
                </c:pt>
                <c:pt idx="554">
                  <c:v>5.9418015020888815</c:v>
                </c:pt>
                <c:pt idx="555">
                  <c:v>5.9393551303094307</c:v>
                </c:pt>
                <c:pt idx="556">
                  <c:v>5.9334910953324806</c:v>
                </c:pt>
                <c:pt idx="557">
                  <c:v>5.9296157387809147</c:v>
                </c:pt>
                <c:pt idx="558">
                  <c:v>5.924924023299738</c:v>
                </c:pt>
                <c:pt idx="559">
                  <c:v>5.9254849881740066</c:v>
                </c:pt>
                <c:pt idx="560">
                  <c:v>5.9300145847917598</c:v>
                </c:pt>
                <c:pt idx="561">
                  <c:v>5.9335970584044491</c:v>
                </c:pt>
                <c:pt idx="562">
                  <c:v>5.936110386975904</c:v>
                </c:pt>
                <c:pt idx="563">
                  <c:v>5.9394604738611863</c:v>
                </c:pt>
                <c:pt idx="564">
                  <c:v>5.9421955183011788</c:v>
                </c:pt>
                <c:pt idx="565">
                  <c:v>5.9461794828922976</c:v>
                </c:pt>
                <c:pt idx="566">
                  <c:v>5.9465979257678754</c:v>
                </c:pt>
                <c:pt idx="567">
                  <c:v>5.9459701957757716</c:v>
                </c:pt>
                <c:pt idx="568">
                  <c:v>5.942116727477643</c:v>
                </c:pt>
                <c:pt idx="569">
                  <c:v>5.9368499538347592</c:v>
                </c:pt>
                <c:pt idx="570">
                  <c:v>5.9314491146979957</c:v>
                </c:pt>
                <c:pt idx="571">
                  <c:v>5.9322451874480109</c:v>
                </c:pt>
                <c:pt idx="572">
                  <c:v>5.9358196931405303</c:v>
                </c:pt>
                <c:pt idx="573">
                  <c:v>5.9404606845152186</c:v>
                </c:pt>
                <c:pt idx="574">
                  <c:v>5.9437962534064805</c:v>
                </c:pt>
                <c:pt idx="575">
                  <c:v>5.9459178671520023</c:v>
                </c:pt>
                <c:pt idx="576">
                  <c:v>5.9471729989748567</c:v>
                </c:pt>
                <c:pt idx="577">
                  <c:v>5.9522298338567001</c:v>
                </c:pt>
                <c:pt idx="578">
                  <c:v>5.9533212533299391</c:v>
                </c:pt>
                <c:pt idx="579">
                  <c:v>5.9507727524446912</c:v>
                </c:pt>
                <c:pt idx="580">
                  <c:v>5.9466240726348278</c:v>
                </c:pt>
                <c:pt idx="581">
                  <c:v>5.9412496184434795</c:v>
                </c:pt>
                <c:pt idx="582">
                  <c:v>5.9371403483773824</c:v>
                </c:pt>
                <c:pt idx="583">
                  <c:v>5.9378791541842268</c:v>
                </c:pt>
                <c:pt idx="584">
                  <c:v>5.9405659116744456</c:v>
                </c:pt>
                <c:pt idx="585">
                  <c:v>5.9449492933665136</c:v>
                </c:pt>
                <c:pt idx="586">
                  <c:v>5.9477477416627087</c:v>
                </c:pt>
                <c:pt idx="587">
                  <c:v>5.9503821020067518</c:v>
                </c:pt>
                <c:pt idx="588">
                  <c:v>5.9521518297224407</c:v>
                </c:pt>
                <c:pt idx="589">
                  <c:v>5.957131868027477</c:v>
                </c:pt>
                <c:pt idx="590">
                  <c:v>5.9572870953063957</c:v>
                </c:pt>
                <c:pt idx="591">
                  <c:v>5.9560964032701911</c:v>
                </c:pt>
                <c:pt idx="592">
                  <c:v>5.951943788945699</c:v>
                </c:pt>
                <c:pt idx="593">
                  <c:v>5.9453944302534536</c:v>
                </c:pt>
                <c:pt idx="594">
                  <c:v>5.9426943827385523</c:v>
                </c:pt>
                <c:pt idx="595">
                  <c:v>5.943114286166935</c:v>
                </c:pt>
                <c:pt idx="596">
                  <c:v>5.9465979257678754</c:v>
                </c:pt>
                <c:pt idx="597">
                  <c:v>5.9505123357765521</c:v>
                </c:pt>
                <c:pt idx="598">
                  <c:v>5.9545930723320772</c:v>
                </c:pt>
                <c:pt idx="599">
                  <c:v>5.9553709394597432</c:v>
                </c:pt>
                <c:pt idx="600">
                  <c:v>5.9559150866520261</c:v>
                </c:pt>
                <c:pt idx="601">
                  <c:v>5.9589671815152059</c:v>
                </c:pt>
                <c:pt idx="602">
                  <c:v>5.9623961246106347</c:v>
                </c:pt>
                <c:pt idx="603">
                  <c:v>5.9603865915371204</c:v>
                </c:pt>
                <c:pt idx="604">
                  <c:v>5.9567695773110954</c:v>
                </c:pt>
                <c:pt idx="605">
                  <c:v>5.9508769001261976</c:v>
                </c:pt>
                <c:pt idx="606">
                  <c:v>5.9485048526678463</c:v>
                </c:pt>
                <c:pt idx="607">
                  <c:v>5.9480088791792083</c:v>
                </c:pt>
                <c:pt idx="608">
                  <c:v>5.95113722188536</c:v>
                </c:pt>
                <c:pt idx="609">
                  <c:v>5.9546968229157677</c:v>
                </c:pt>
                <c:pt idx="610">
                  <c:v>5.9582696422503414</c:v>
                </c:pt>
                <c:pt idx="611">
                  <c:v>5.9596642345581845</c:v>
                </c:pt>
                <c:pt idx="612">
                  <c:v>5.963116511592494</c:v>
                </c:pt>
                <c:pt idx="613">
                  <c:v>5.9649922267768671</c:v>
                </c:pt>
                <c:pt idx="614">
                  <c:v>5.9665056490667867</c:v>
                </c:pt>
                <c:pt idx="615">
                  <c:v>5.9648125161105554</c:v>
                </c:pt>
                <c:pt idx="616">
                  <c:v>5.9610826562218966</c:v>
                </c:pt>
                <c:pt idx="617">
                  <c:v>5.9561223029606909</c:v>
                </c:pt>
                <c:pt idx="618">
                  <c:v>5.9525677814780353</c:v>
                </c:pt>
                <c:pt idx="619">
                  <c:v>5.9517617177553603</c:v>
                </c:pt>
                <c:pt idx="620">
                  <c:v>5.9558891815940616</c:v>
                </c:pt>
                <c:pt idx="621">
                  <c:v>5.959509375866431</c:v>
                </c:pt>
                <c:pt idx="622">
                  <c:v>5.9628078378581773</c:v>
                </c:pt>
                <c:pt idx="623">
                  <c:v>5.9666594281890104</c:v>
                </c:pt>
                <c:pt idx="624">
                  <c:v>5.9691422481034904</c:v>
                </c:pt>
                <c:pt idx="625">
                  <c:v>5.9724346212011765</c:v>
                </c:pt>
                <c:pt idx="626">
                  <c:v>5.9738096118692612</c:v>
                </c:pt>
                <c:pt idx="627">
                  <c:v>5.9716444196586753</c:v>
                </c:pt>
                <c:pt idx="628">
                  <c:v>5.9666594281890104</c:v>
                </c:pt>
                <c:pt idx="629">
                  <c:v>5.9619069948656565</c:v>
                </c:pt>
                <c:pt idx="630">
                  <c:v>5.9580370209954632</c:v>
                </c:pt>
                <c:pt idx="631">
                  <c:v>5.959044655851871</c:v>
                </c:pt>
                <c:pt idx="632">
                  <c:v>5.9627306545348828</c:v>
                </c:pt>
                <c:pt idx="633">
                  <c:v>5.965608132562755</c:v>
                </c:pt>
                <c:pt idx="634">
                  <c:v>5.9695511937960903</c:v>
                </c:pt>
                <c:pt idx="635">
                  <c:v>5.970904633142621</c:v>
                </c:pt>
                <c:pt idx="636">
                  <c:v>5.972791281842361</c:v>
                </c:pt>
                <c:pt idx="637">
                  <c:v>5.9744455419383868</c:v>
                </c:pt>
                <c:pt idx="638">
                  <c:v>5.9768330265632637</c:v>
                </c:pt>
                <c:pt idx="639">
                  <c:v>5.9756907929919416</c:v>
                </c:pt>
                <c:pt idx="640">
                  <c:v>5.9725620146049181</c:v>
                </c:pt>
                <c:pt idx="641">
                  <c:v>5.9664800169138124</c:v>
                </c:pt>
                <c:pt idx="642">
                  <c:v>5.9637849780012395</c:v>
                </c:pt>
                <c:pt idx="643">
                  <c:v>5.9635793436184459</c:v>
                </c:pt>
                <c:pt idx="644">
                  <c:v>5.9668644302397489</c:v>
                </c:pt>
                <c:pt idx="645">
                  <c:v>5.970904633142621</c:v>
                </c:pt>
                <c:pt idx="646">
                  <c:v>5.9741149087728687</c:v>
                </c:pt>
                <c:pt idx="647">
                  <c:v>5.9759955162040503</c:v>
                </c:pt>
                <c:pt idx="648">
                  <c:v>5.9773656227284802</c:v>
                </c:pt>
                <c:pt idx="649">
                  <c:v>5.9818686534345353</c:v>
                </c:pt>
                <c:pt idx="650">
                  <c:v>5.9832811542999629</c:v>
                </c:pt>
                <c:pt idx="651">
                  <c:v>5.980681619742513</c:v>
                </c:pt>
                <c:pt idx="652">
                  <c:v>5.977264197706841</c:v>
                </c:pt>
                <c:pt idx="653">
                  <c:v>5.9722562431666839</c:v>
                </c:pt>
                <c:pt idx="654">
                  <c:v>5.9689888503427975</c:v>
                </c:pt>
                <c:pt idx="655">
                  <c:v>5.9688354290476209</c:v>
                </c:pt>
                <c:pt idx="656">
                  <c:v>5.9737587199890498</c:v>
                </c:pt>
                <c:pt idx="657">
                  <c:v>5.9772134813381212</c:v>
                </c:pt>
                <c:pt idx="658">
                  <c:v>5.9802772014674055</c:v>
                </c:pt>
                <c:pt idx="659">
                  <c:v>5.9834323754107182</c:v>
                </c:pt>
                <c:pt idx="660">
                  <c:v>5.9850188179579193</c:v>
                </c:pt>
                <c:pt idx="661">
                  <c:v>5.9874816257970398</c:v>
                </c:pt>
                <c:pt idx="662">
                  <c:v>5.9909143958025011</c:v>
                </c:pt>
                <c:pt idx="663">
                  <c:v>5.9879584077786943</c:v>
                </c:pt>
                <c:pt idx="664">
                  <c:v>5.9847420013471551</c:v>
                </c:pt>
                <c:pt idx="665">
                  <c:v>5.9793919658737131</c:v>
                </c:pt>
                <c:pt idx="666">
                  <c:v>5.974953994980992</c:v>
                </c:pt>
                <c:pt idx="667">
                  <c:v>5.9755891979496916</c:v>
                </c:pt>
                <c:pt idx="668">
                  <c:v>5.9792907461762734</c:v>
                </c:pt>
                <c:pt idx="669">
                  <c:v>5.9835331767817017</c:v>
                </c:pt>
                <c:pt idx="670">
                  <c:v>5.986075049823544</c:v>
                </c:pt>
                <c:pt idx="671">
                  <c:v>5.9864771305969349</c:v>
                </c:pt>
                <c:pt idx="672">
                  <c:v>5.9908893817320852</c:v>
                </c:pt>
                <c:pt idx="673">
                  <c:v>5.9949086095105368</c:v>
                </c:pt>
                <c:pt idx="674">
                  <c:v>5.9959046751340033</c:v>
                </c:pt>
                <c:pt idx="675">
                  <c:v>5.9945846744442255</c:v>
                </c:pt>
                <c:pt idx="676">
                  <c:v>5.9892120120546881</c:v>
                </c:pt>
                <c:pt idx="677">
                  <c:v>5.9840118445827972</c:v>
                </c:pt>
                <c:pt idx="678">
                  <c:v>5.979847327767791</c:v>
                </c:pt>
                <c:pt idx="679">
                  <c:v>5.9814899659607779</c:v>
                </c:pt>
                <c:pt idx="680">
                  <c:v>5.984641321759856</c:v>
                </c:pt>
                <c:pt idx="681">
                  <c:v>5.9887358275367246</c:v>
                </c:pt>
                <c:pt idx="682">
                  <c:v>5.99141454585794</c:v>
                </c:pt>
                <c:pt idx="683">
                  <c:v>5.992164302222255</c:v>
                </c:pt>
                <c:pt idx="684">
                  <c:v>5.995307154825432</c:v>
                </c:pt>
                <c:pt idx="685">
                  <c:v>5.9996311097743753</c:v>
                </c:pt>
                <c:pt idx="686">
                  <c:v>6.0013158631583563</c:v>
                </c:pt>
                <c:pt idx="687">
                  <c:v>5.9984401608444076</c:v>
                </c:pt>
                <c:pt idx="688">
                  <c:v>5.9947341959756049</c:v>
                </c:pt>
                <c:pt idx="689">
                  <c:v>5.9887859629022211</c:v>
                </c:pt>
                <c:pt idx="690">
                  <c:v>5.9855219246523035</c:v>
                </c:pt>
                <c:pt idx="691">
                  <c:v>5.9871803831689299</c:v>
                </c:pt>
                <c:pt idx="692">
                  <c:v>5.9918644671293091</c:v>
                </c:pt>
                <c:pt idx="693">
                  <c:v>5.9960788846587274</c:v>
                </c:pt>
                <c:pt idx="694">
                  <c:v>5.9978441540720207</c:v>
                </c:pt>
                <c:pt idx="695">
                  <c:v>6.0017118635595317</c:v>
                </c:pt>
                <c:pt idx="696">
                  <c:v>6.0035660279246539</c:v>
                </c:pt>
                <c:pt idx="697">
                  <c:v>6.0099182257662287</c:v>
                </c:pt>
                <c:pt idx="698">
                  <c:v>6.0105806643002122</c:v>
                </c:pt>
                <c:pt idx="699">
                  <c:v>6.0083954077679635</c:v>
                </c:pt>
                <c:pt idx="700">
                  <c:v>6.0024292148326719</c:v>
                </c:pt>
                <c:pt idx="701">
                  <c:v>5.9971235049596601</c:v>
                </c:pt>
                <c:pt idx="702">
                  <c:v>5.9940861078129339</c:v>
                </c:pt>
                <c:pt idx="703">
                  <c:v>5.9954316676690933</c:v>
                </c:pt>
                <c:pt idx="704">
                  <c:v>6.0003003957703811</c:v>
                </c:pt>
                <c:pt idx="705">
                  <c:v>6.0025281194639613</c:v>
                </c:pt>
                <c:pt idx="706">
                  <c:v>6.0067717911751295</c:v>
                </c:pt>
                <c:pt idx="707">
                  <c:v>6.0074855231621607</c:v>
                </c:pt>
                <c:pt idx="708">
                  <c:v>6.0093535799437223</c:v>
                </c:pt>
                <c:pt idx="709">
                  <c:v>6.0138129507717437</c:v>
                </c:pt>
                <c:pt idx="710">
                  <c:v>6.0154007761514521</c:v>
                </c:pt>
                <c:pt idx="711">
                  <c:v>6.0134217144600237</c:v>
                </c:pt>
                <c:pt idx="712">
                  <c:v>6.0091079822805771</c:v>
                </c:pt>
                <c:pt idx="713">
                  <c:v>6.0042080032553447</c:v>
                </c:pt>
                <c:pt idx="714">
                  <c:v>5.9998542548816056</c:v>
                </c:pt>
                <c:pt idx="715">
                  <c:v>6.0004986167378531</c:v>
                </c:pt>
                <c:pt idx="716">
                  <c:v>6.0041833195157563</c:v>
                </c:pt>
                <c:pt idx="717">
                  <c:v>6.0083462459764982</c:v>
                </c:pt>
                <c:pt idx="718">
                  <c:v>6.0111691303823171</c:v>
                </c:pt>
                <c:pt idx="719">
                  <c:v>6.0120511807163703</c:v>
                </c:pt>
                <c:pt idx="720">
                  <c:v>6.0147170989181324</c:v>
                </c:pt>
                <c:pt idx="721">
                  <c:v>6.0167423542922505</c:v>
                </c:pt>
                <c:pt idx="722">
                  <c:v>6.0191769856745179</c:v>
                </c:pt>
                <c:pt idx="723">
                  <c:v>6.0180821350122518</c:v>
                </c:pt>
                <c:pt idx="724">
                  <c:v>6.0130058580957098</c:v>
                </c:pt>
                <c:pt idx="725">
                  <c:v>6.0087886151161767</c:v>
                </c:pt>
                <c:pt idx="726">
                  <c:v>6.0051455341638462</c:v>
                </c:pt>
                <c:pt idx="727">
                  <c:v>6.0063531596017325</c:v>
                </c:pt>
                <c:pt idx="728">
                  <c:v>6.0113161928105834</c:v>
                </c:pt>
                <c:pt idx="729">
                  <c:v>6.013886290542712</c:v>
                </c:pt>
                <c:pt idx="730">
                  <c:v>6.0181795036255563</c:v>
                </c:pt>
                <c:pt idx="731">
                  <c:v>6.0204163690577497</c:v>
                </c:pt>
                <c:pt idx="732">
                  <c:v>6.0209505311643658</c:v>
                </c:pt>
                <c:pt idx="733">
                  <c:v>6.0242221113461545</c:v>
                </c:pt>
                <c:pt idx="734">
                  <c:v>6.0274589073313578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39-4583-A697-05DFC2DE4246}"/>
            </c:ext>
          </c:extLst>
        </c:ser>
        <c:ser>
          <c:idx val="1"/>
          <c:order val="1"/>
          <c:tx>
            <c:strRef>
              <c:f>'Log Co2'!$I$1</c:f>
              <c:strCache>
                <c:ptCount val="1"/>
                <c:pt idx="0">
                  <c:v>Quadratic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'Log 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'Log Co2'!$I$2:$I$736</c:f>
              <c:numCache>
                <c:formatCode>General</c:formatCode>
                <c:ptCount val="735"/>
                <c:pt idx="0">
                  <c:v>5.7495223555826698</c:v>
                </c:pt>
                <c:pt idx="1">
                  <c:v>5.7497522122979774</c:v>
                </c:pt>
                <c:pt idx="2">
                  <c:v>5.7499824380383018</c:v>
                </c:pt>
                <c:pt idx="3">
                  <c:v>5.7502130328036714</c:v>
                </c:pt>
                <c:pt idx="4">
                  <c:v>5.7504439965940719</c:v>
                </c:pt>
                <c:pt idx="5">
                  <c:v>5.7506753294095176</c:v>
                </c:pt>
                <c:pt idx="6">
                  <c:v>5.7509070312499944</c:v>
                </c:pt>
                <c:pt idx="7">
                  <c:v>5.7511391021155163</c:v>
                </c:pt>
                <c:pt idx="8">
                  <c:v>5.7513715420060691</c:v>
                </c:pt>
                <c:pt idx="9">
                  <c:v>5.751604350921653</c:v>
                </c:pt>
                <c:pt idx="10">
                  <c:v>5.7518375288622963</c:v>
                </c:pt>
                <c:pt idx="11">
                  <c:v>5.7520710758279705</c:v>
                </c:pt>
                <c:pt idx="12">
                  <c:v>5.7523049918186757</c:v>
                </c:pt>
                <c:pt idx="13">
                  <c:v>5.7525392768344403</c:v>
                </c:pt>
                <c:pt idx="14">
                  <c:v>5.7527739308752217</c:v>
                </c:pt>
                <c:pt idx="15">
                  <c:v>5.7530089539410341</c:v>
                </c:pt>
                <c:pt idx="16">
                  <c:v>5.7532443460318916</c:v>
                </c:pt>
                <c:pt idx="17">
                  <c:v>5.7534801071477801</c:v>
                </c:pt>
                <c:pt idx="18">
                  <c:v>5.7537162372886996</c:v>
                </c:pt>
                <c:pt idx="19">
                  <c:v>5.7539527364546927</c:v>
                </c:pt>
                <c:pt idx="20">
                  <c:v>5.7541896046457026</c:v>
                </c:pt>
                <c:pt idx="21">
                  <c:v>5.7544268418617577</c:v>
                </c:pt>
                <c:pt idx="22">
                  <c:v>5.7546644481028579</c:v>
                </c:pt>
                <c:pt idx="23">
                  <c:v>5.754902423368975</c:v>
                </c:pt>
                <c:pt idx="24">
                  <c:v>5.7551407676601372</c:v>
                </c:pt>
                <c:pt idx="25">
                  <c:v>5.7553794809763446</c:v>
                </c:pt>
                <c:pt idx="26">
                  <c:v>5.7556185633175971</c:v>
                </c:pt>
                <c:pt idx="27">
                  <c:v>5.7558580146838665</c:v>
                </c:pt>
                <c:pt idx="28">
                  <c:v>5.7560978350751952</c:v>
                </c:pt>
                <c:pt idx="29">
                  <c:v>5.756338024491555</c:v>
                </c:pt>
                <c:pt idx="30">
                  <c:v>5.7565785829329457</c:v>
                </c:pt>
                <c:pt idx="31">
                  <c:v>5.7568195103993958</c:v>
                </c:pt>
                <c:pt idx="32">
                  <c:v>5.7570608068908626</c:v>
                </c:pt>
                <c:pt idx="33">
                  <c:v>5.7573024724073605</c:v>
                </c:pt>
                <c:pt idx="34">
                  <c:v>5.7575445069489177</c:v>
                </c:pt>
                <c:pt idx="35">
                  <c:v>5.7577869105154775</c:v>
                </c:pt>
                <c:pt idx="36">
                  <c:v>5.7580296831070967</c:v>
                </c:pt>
                <c:pt idx="37">
                  <c:v>5.7582728247237611</c:v>
                </c:pt>
                <c:pt idx="38">
                  <c:v>5.7585163353654707</c:v>
                </c:pt>
                <c:pt idx="39">
                  <c:v>5.7587602150322112</c:v>
                </c:pt>
                <c:pt idx="40">
                  <c:v>5.7590044637239828</c:v>
                </c:pt>
                <c:pt idx="41">
                  <c:v>5.7592490814407995</c:v>
                </c:pt>
                <c:pt idx="42">
                  <c:v>5.7594940681826472</c:v>
                </c:pt>
                <c:pt idx="43">
                  <c:v>5.7597394239495401</c:v>
                </c:pt>
                <c:pt idx="44">
                  <c:v>5.7599851487414782</c:v>
                </c:pt>
                <c:pt idx="45">
                  <c:v>5.760231242558433</c:v>
                </c:pt>
                <c:pt idx="46">
                  <c:v>5.7604777054004472</c:v>
                </c:pt>
                <c:pt idx="47">
                  <c:v>5.7607245372674925</c:v>
                </c:pt>
                <c:pt idx="48">
                  <c:v>5.7609717381595829</c:v>
                </c:pt>
                <c:pt idx="49">
                  <c:v>5.7612193080767042</c:v>
                </c:pt>
                <c:pt idx="50">
                  <c:v>5.7614672470188566</c:v>
                </c:pt>
                <c:pt idx="51">
                  <c:v>5.7617155549860541</c:v>
                </c:pt>
                <c:pt idx="52">
                  <c:v>5.7619642319782969</c:v>
                </c:pt>
                <c:pt idx="53">
                  <c:v>5.7622132779955422</c:v>
                </c:pt>
                <c:pt idx="54">
                  <c:v>5.7624626930378895</c:v>
                </c:pt>
                <c:pt idx="55">
                  <c:v>5.762712477105211</c:v>
                </c:pt>
                <c:pt idx="56">
                  <c:v>5.7629626301975918</c:v>
                </c:pt>
                <c:pt idx="57">
                  <c:v>5.7632131523150179</c:v>
                </c:pt>
                <c:pt idx="58">
                  <c:v>5.7634640434574891</c:v>
                </c:pt>
                <c:pt idx="59">
                  <c:v>5.7637153036249913</c:v>
                </c:pt>
                <c:pt idx="60">
                  <c:v>5.7639669328175245</c:v>
                </c:pt>
                <c:pt idx="61">
                  <c:v>5.7642189310351029</c:v>
                </c:pt>
                <c:pt idx="62">
                  <c:v>5.7644712982777264</c:v>
                </c:pt>
                <c:pt idx="63">
                  <c:v>5.764724034545381</c:v>
                </c:pt>
                <c:pt idx="64">
                  <c:v>5.7649771398380807</c:v>
                </c:pt>
                <c:pt idx="65">
                  <c:v>5.7652306141558114</c:v>
                </c:pt>
                <c:pt idx="66">
                  <c:v>5.7654844574985731</c:v>
                </c:pt>
                <c:pt idx="67">
                  <c:v>5.7657386698663942</c:v>
                </c:pt>
                <c:pt idx="68">
                  <c:v>5.765993251259232</c:v>
                </c:pt>
                <c:pt idx="69">
                  <c:v>5.766248201677115</c:v>
                </c:pt>
                <c:pt idx="70">
                  <c:v>5.7665035211200291</c:v>
                </c:pt>
                <c:pt idx="71">
                  <c:v>5.7667592095879741</c:v>
                </c:pt>
                <c:pt idx="72">
                  <c:v>5.7670152670809927</c:v>
                </c:pt>
                <c:pt idx="73">
                  <c:v>5.7672716935989996</c:v>
                </c:pt>
                <c:pt idx="74">
                  <c:v>5.7675284891420802</c:v>
                </c:pt>
                <c:pt idx="75">
                  <c:v>5.7677856537101917</c:v>
                </c:pt>
                <c:pt idx="76">
                  <c:v>5.7680431873033484</c:v>
                </c:pt>
                <c:pt idx="77">
                  <c:v>5.7683010899215361</c:v>
                </c:pt>
                <c:pt idx="78">
                  <c:v>5.7685593615647548</c:v>
                </c:pt>
                <c:pt idx="79">
                  <c:v>5.7688180022330187</c:v>
                </c:pt>
                <c:pt idx="80">
                  <c:v>5.7690770119263277</c:v>
                </c:pt>
                <c:pt idx="81">
                  <c:v>5.769336390644682</c:v>
                </c:pt>
                <c:pt idx="82">
                  <c:v>5.769596138388053</c:v>
                </c:pt>
                <c:pt idx="83">
                  <c:v>5.7698562551564692</c:v>
                </c:pt>
                <c:pt idx="84">
                  <c:v>5.7701167409499305</c:v>
                </c:pt>
                <c:pt idx="85">
                  <c:v>5.7703775957684371</c:v>
                </c:pt>
                <c:pt idx="86">
                  <c:v>5.7706388196119605</c:v>
                </c:pt>
                <c:pt idx="87">
                  <c:v>5.770900412480529</c:v>
                </c:pt>
                <c:pt idx="88">
                  <c:v>5.7711623743741427</c:v>
                </c:pt>
                <c:pt idx="89">
                  <c:v>5.771424705292759</c:v>
                </c:pt>
                <c:pt idx="90">
                  <c:v>5.7716874052364773</c:v>
                </c:pt>
                <c:pt idx="91">
                  <c:v>5.7719504742051697</c:v>
                </c:pt>
                <c:pt idx="92">
                  <c:v>5.7722139121989358</c:v>
                </c:pt>
                <c:pt idx="93">
                  <c:v>5.7724777192177328</c:v>
                </c:pt>
                <c:pt idx="94">
                  <c:v>5.772741895261575</c:v>
                </c:pt>
                <c:pt idx="95">
                  <c:v>5.7730064403304482</c:v>
                </c:pt>
                <c:pt idx="96">
                  <c:v>5.7732713544243524</c:v>
                </c:pt>
                <c:pt idx="97">
                  <c:v>5.7735366375433159</c:v>
                </c:pt>
                <c:pt idx="98">
                  <c:v>5.7738022896873105</c:v>
                </c:pt>
                <c:pt idx="99">
                  <c:v>5.774068310856336</c:v>
                </c:pt>
                <c:pt idx="100">
                  <c:v>5.7743347010504067</c:v>
                </c:pt>
                <c:pt idx="101">
                  <c:v>5.7746014602695084</c:v>
                </c:pt>
                <c:pt idx="102">
                  <c:v>5.7748685885136553</c:v>
                </c:pt>
                <c:pt idx="103">
                  <c:v>5.7751360857828331</c:v>
                </c:pt>
                <c:pt idx="104">
                  <c:v>5.7754039520770561</c:v>
                </c:pt>
                <c:pt idx="105">
                  <c:v>5.7756721873963102</c:v>
                </c:pt>
                <c:pt idx="106">
                  <c:v>5.7759407917406094</c:v>
                </c:pt>
                <c:pt idx="107">
                  <c:v>5.7762097651099396</c:v>
                </c:pt>
                <c:pt idx="108">
                  <c:v>5.7764791075043149</c:v>
                </c:pt>
                <c:pt idx="109">
                  <c:v>5.7767488189236929</c:v>
                </c:pt>
                <c:pt idx="110">
                  <c:v>5.7770188993681444</c:v>
                </c:pt>
                <c:pt idx="111">
                  <c:v>5.7772893488376269</c:v>
                </c:pt>
                <c:pt idx="112">
                  <c:v>5.7775601673321546</c:v>
                </c:pt>
                <c:pt idx="113">
                  <c:v>5.7778313548517133</c:v>
                </c:pt>
                <c:pt idx="114">
                  <c:v>5.7781029113963172</c:v>
                </c:pt>
                <c:pt idx="115">
                  <c:v>5.778374836965952</c:v>
                </c:pt>
                <c:pt idx="116">
                  <c:v>5.7786471315606462</c:v>
                </c:pt>
                <c:pt idx="117">
                  <c:v>5.7789197951803573</c:v>
                </c:pt>
                <c:pt idx="118">
                  <c:v>5.7791928278251135</c:v>
                </c:pt>
                <c:pt idx="119">
                  <c:v>5.7794662294949006</c:v>
                </c:pt>
                <c:pt idx="120">
                  <c:v>5.779740000189733</c:v>
                </c:pt>
                <c:pt idx="121">
                  <c:v>5.7800141399096105</c:v>
                </c:pt>
                <c:pt idx="122">
                  <c:v>5.7802886486545049</c:v>
                </c:pt>
                <c:pt idx="123">
                  <c:v>5.7805635264244444</c:v>
                </c:pt>
                <c:pt idx="124">
                  <c:v>5.7808387732194291</c:v>
                </c:pt>
                <c:pt idx="125">
                  <c:v>5.781114389039459</c:v>
                </c:pt>
                <c:pt idx="126">
                  <c:v>5.7813903738845198</c:v>
                </c:pt>
                <c:pt idx="127">
                  <c:v>5.7816667277546117</c:v>
                </c:pt>
                <c:pt idx="128">
                  <c:v>5.7819434506497203</c:v>
                </c:pt>
                <c:pt idx="129">
                  <c:v>5.7822205425698883</c:v>
                </c:pt>
                <c:pt idx="130">
                  <c:v>5.7824980035151157</c:v>
                </c:pt>
                <c:pt idx="131">
                  <c:v>5.7827758334853598</c:v>
                </c:pt>
                <c:pt idx="132">
                  <c:v>5.783054032480635</c:v>
                </c:pt>
                <c:pt idx="133">
                  <c:v>5.7833326005009695</c:v>
                </c:pt>
                <c:pt idx="134">
                  <c:v>5.7836115375463351</c:v>
                </c:pt>
                <c:pt idx="135">
                  <c:v>5.7838908436167458</c:v>
                </c:pt>
                <c:pt idx="136">
                  <c:v>5.7841705187121732</c:v>
                </c:pt>
                <c:pt idx="137">
                  <c:v>5.7844505628326601</c:v>
                </c:pt>
                <c:pt idx="138">
                  <c:v>5.784730975978178</c:v>
                </c:pt>
                <c:pt idx="139">
                  <c:v>5.785011758148741</c:v>
                </c:pt>
                <c:pt idx="140">
                  <c:v>5.7852929093443208</c:v>
                </c:pt>
                <c:pt idx="141">
                  <c:v>5.7855744295649458</c:v>
                </c:pt>
                <c:pt idx="142">
                  <c:v>5.785856318810616</c:v>
                </c:pt>
                <c:pt idx="143">
                  <c:v>5.7861385770813314</c:v>
                </c:pt>
                <c:pt idx="144">
                  <c:v>5.7864212043770777</c:v>
                </c:pt>
                <c:pt idx="145">
                  <c:v>5.7867042006978693</c:v>
                </c:pt>
                <c:pt idx="146">
                  <c:v>5.7869875660436634</c:v>
                </c:pt>
                <c:pt idx="147">
                  <c:v>5.7872713004145169</c:v>
                </c:pt>
                <c:pt idx="148">
                  <c:v>5.7875554038104156</c:v>
                </c:pt>
                <c:pt idx="149">
                  <c:v>5.7878398762313594</c:v>
                </c:pt>
                <c:pt idx="150">
                  <c:v>5.7881247176773201</c:v>
                </c:pt>
                <c:pt idx="151">
                  <c:v>5.7884099281483401</c:v>
                </c:pt>
                <c:pt idx="152">
                  <c:v>5.7886955076443911</c:v>
                </c:pt>
                <c:pt idx="153">
                  <c:v>5.7889814561654873</c:v>
                </c:pt>
                <c:pt idx="154">
                  <c:v>5.7892677737116145</c:v>
                </c:pt>
                <c:pt idx="155">
                  <c:v>5.7895544602827727</c:v>
                </c:pt>
                <c:pt idx="156">
                  <c:v>5.789841515878976</c:v>
                </c:pt>
                <c:pt idx="157">
                  <c:v>5.7901289405002245</c:v>
                </c:pt>
                <c:pt idx="158">
                  <c:v>5.790416734146504</c:v>
                </c:pt>
                <c:pt idx="159">
                  <c:v>5.7907048968178145</c:v>
                </c:pt>
                <c:pt idx="160">
                  <c:v>5.7909934285141702</c:v>
                </c:pt>
                <c:pt idx="161">
                  <c:v>5.7912823292355711</c:v>
                </c:pt>
                <c:pt idx="162">
                  <c:v>5.7915715989820171</c:v>
                </c:pt>
                <c:pt idx="163">
                  <c:v>5.7918612377534799</c:v>
                </c:pt>
                <c:pt idx="164">
                  <c:v>5.7921512455499595</c:v>
                </c:pt>
                <c:pt idx="165">
                  <c:v>5.7924416223715411</c:v>
                </c:pt>
                <c:pt idx="166">
                  <c:v>5.7927323682180969</c:v>
                </c:pt>
                <c:pt idx="167">
                  <c:v>5.793023483089712</c:v>
                </c:pt>
                <c:pt idx="168">
                  <c:v>5.7933149669863724</c:v>
                </c:pt>
                <c:pt idx="169">
                  <c:v>5.7936068199080779</c:v>
                </c:pt>
                <c:pt idx="170">
                  <c:v>5.7938990418548144</c:v>
                </c:pt>
                <c:pt idx="171">
                  <c:v>5.7941916328265961</c:v>
                </c:pt>
                <c:pt idx="172">
                  <c:v>5.7944845928234088</c:v>
                </c:pt>
                <c:pt idx="173">
                  <c:v>5.7947779218452666</c:v>
                </c:pt>
                <c:pt idx="174">
                  <c:v>5.7950716198921555</c:v>
                </c:pt>
                <c:pt idx="175">
                  <c:v>5.7953656869640895</c:v>
                </c:pt>
                <c:pt idx="176">
                  <c:v>5.7956601230610545</c:v>
                </c:pt>
                <c:pt idx="177">
                  <c:v>5.7959549281830505</c:v>
                </c:pt>
                <c:pt idx="178">
                  <c:v>5.7962501023300916</c:v>
                </c:pt>
                <c:pt idx="179">
                  <c:v>5.796545645502178</c:v>
                </c:pt>
                <c:pt idx="180">
                  <c:v>5.7968415576992953</c:v>
                </c:pt>
                <c:pt idx="181">
                  <c:v>5.7971378389214578</c:v>
                </c:pt>
                <c:pt idx="182">
                  <c:v>5.7974344891686229</c:v>
                </c:pt>
                <c:pt idx="183">
                  <c:v>5.79773150844089</c:v>
                </c:pt>
                <c:pt idx="184">
                  <c:v>5.7980288967381313</c:v>
                </c:pt>
                <c:pt idx="185">
                  <c:v>5.7983266540604461</c:v>
                </c:pt>
                <c:pt idx="186">
                  <c:v>5.7986247804077777</c:v>
                </c:pt>
                <c:pt idx="187">
                  <c:v>5.7989232757801688</c:v>
                </c:pt>
                <c:pt idx="188">
                  <c:v>5.799222140177605</c:v>
                </c:pt>
                <c:pt idx="189">
                  <c:v>5.7995213736000721</c:v>
                </c:pt>
                <c:pt idx="190">
                  <c:v>5.7998209760475703</c:v>
                </c:pt>
                <c:pt idx="191">
                  <c:v>5.8001209475200994</c:v>
                </c:pt>
                <c:pt idx="192">
                  <c:v>5.800421288017688</c:v>
                </c:pt>
                <c:pt idx="193">
                  <c:v>5.8007219975403075</c:v>
                </c:pt>
                <c:pt idx="194">
                  <c:v>5.801023076087958</c:v>
                </c:pt>
                <c:pt idx="195">
                  <c:v>5.8013245236606394</c:v>
                </c:pt>
                <c:pt idx="196">
                  <c:v>5.8016263402583661</c:v>
                </c:pt>
                <c:pt idx="197">
                  <c:v>5.8019285258811379</c:v>
                </c:pt>
                <c:pt idx="198">
                  <c:v>5.802231080528955</c:v>
                </c:pt>
                <c:pt idx="199">
                  <c:v>5.8025340042017888</c:v>
                </c:pt>
                <c:pt idx="200">
                  <c:v>5.8028372968996536</c:v>
                </c:pt>
                <c:pt idx="201">
                  <c:v>5.8031409586225919</c:v>
                </c:pt>
                <c:pt idx="202">
                  <c:v>5.8034449893705329</c:v>
                </c:pt>
                <c:pt idx="203">
                  <c:v>5.8037493891435332</c:v>
                </c:pt>
                <c:pt idx="204">
                  <c:v>5.8040541579415503</c:v>
                </c:pt>
                <c:pt idx="205">
                  <c:v>5.8043592957646268</c:v>
                </c:pt>
                <c:pt idx="206">
                  <c:v>5.8046648026127485</c:v>
                </c:pt>
                <c:pt idx="207">
                  <c:v>5.8049706784859012</c:v>
                </c:pt>
                <c:pt idx="208">
                  <c:v>5.8052769233840849</c:v>
                </c:pt>
                <c:pt idx="209">
                  <c:v>5.8055835373073137</c:v>
                </c:pt>
                <c:pt idx="210">
                  <c:v>5.8058905202555735</c:v>
                </c:pt>
                <c:pt idx="211">
                  <c:v>5.8061978722288785</c:v>
                </c:pt>
                <c:pt idx="212">
                  <c:v>5.8065055932272145</c:v>
                </c:pt>
                <c:pt idx="213">
                  <c:v>5.8068136832505957</c:v>
                </c:pt>
                <c:pt idx="214">
                  <c:v>5.8071221422990078</c:v>
                </c:pt>
                <c:pt idx="215">
                  <c:v>5.8074309703724651</c:v>
                </c:pt>
                <c:pt idx="216">
                  <c:v>5.8077401674709677</c:v>
                </c:pt>
                <c:pt idx="217">
                  <c:v>5.8080497335945012</c:v>
                </c:pt>
                <c:pt idx="218">
                  <c:v>5.8083596687430656</c:v>
                </c:pt>
                <c:pt idx="219">
                  <c:v>5.8086699729166753</c:v>
                </c:pt>
                <c:pt idx="220">
                  <c:v>5.8089806461153017</c:v>
                </c:pt>
                <c:pt idx="221">
                  <c:v>5.8092916883389734</c:v>
                </c:pt>
                <c:pt idx="222">
                  <c:v>5.8096030995876902</c:v>
                </c:pt>
                <c:pt idx="223">
                  <c:v>5.8099148798614522</c:v>
                </c:pt>
                <c:pt idx="224">
                  <c:v>5.8102270291602593</c:v>
                </c:pt>
                <c:pt idx="225">
                  <c:v>5.8105395474840975</c:v>
                </c:pt>
                <c:pt idx="226">
                  <c:v>5.8108524348329667</c:v>
                </c:pt>
                <c:pt idx="227">
                  <c:v>5.811165691206881</c:v>
                </c:pt>
                <c:pt idx="228">
                  <c:v>5.8114793166058263</c:v>
                </c:pt>
                <c:pt idx="229">
                  <c:v>5.811793311029831</c:v>
                </c:pt>
                <c:pt idx="230">
                  <c:v>5.8121076744788525</c:v>
                </c:pt>
                <c:pt idx="231">
                  <c:v>5.8124224069529049</c:v>
                </c:pt>
                <c:pt idx="232">
                  <c:v>5.8127375084520168</c:v>
                </c:pt>
                <c:pt idx="233">
                  <c:v>5.8130529789761596</c:v>
                </c:pt>
                <c:pt idx="234">
                  <c:v>5.8133688185253476</c:v>
                </c:pt>
                <c:pt idx="235">
                  <c:v>5.8136850270995666</c:v>
                </c:pt>
                <c:pt idx="236">
                  <c:v>5.8140016046988165</c:v>
                </c:pt>
                <c:pt idx="237">
                  <c:v>5.8143185513231117</c:v>
                </c:pt>
                <c:pt idx="238">
                  <c:v>5.8146358669724236</c:v>
                </c:pt>
                <c:pt idx="239">
                  <c:v>5.8149535516467807</c:v>
                </c:pt>
                <c:pt idx="240">
                  <c:v>5.8152716053461972</c:v>
                </c:pt>
                <c:pt idx="241">
                  <c:v>5.8155900280706447</c:v>
                </c:pt>
                <c:pt idx="242">
                  <c:v>5.8159088198201232</c:v>
                </c:pt>
                <c:pt idx="243">
                  <c:v>5.8162279805946611</c:v>
                </c:pt>
                <c:pt idx="244">
                  <c:v>5.8165475103942157</c:v>
                </c:pt>
                <c:pt idx="245">
                  <c:v>5.8168674092188155</c:v>
                </c:pt>
                <c:pt idx="246">
                  <c:v>5.8171876770684463</c:v>
                </c:pt>
                <c:pt idx="247">
                  <c:v>5.8175083139431365</c:v>
                </c:pt>
                <c:pt idx="248">
                  <c:v>5.8178293198428435</c:v>
                </c:pt>
                <c:pt idx="249">
                  <c:v>5.8181506947675956</c:v>
                </c:pt>
                <c:pt idx="250">
                  <c:v>5.8184724387173787</c:v>
                </c:pt>
                <c:pt idx="251">
                  <c:v>5.8187945516922213</c:v>
                </c:pt>
                <c:pt idx="252">
                  <c:v>5.8191170336920806</c:v>
                </c:pt>
                <c:pt idx="253">
                  <c:v>5.819439884716985</c:v>
                </c:pt>
                <c:pt idx="254">
                  <c:v>5.8197631047669347</c:v>
                </c:pt>
                <c:pt idx="255">
                  <c:v>5.8200866938419153</c:v>
                </c:pt>
                <c:pt idx="256">
                  <c:v>5.8204106519419412</c:v>
                </c:pt>
                <c:pt idx="257">
                  <c:v>5.8207349790669554</c:v>
                </c:pt>
                <c:pt idx="258">
                  <c:v>5.8210596752170574</c:v>
                </c:pt>
                <c:pt idx="259">
                  <c:v>5.8213847403921903</c:v>
                </c:pt>
                <c:pt idx="260">
                  <c:v>5.8217101745923685</c:v>
                </c:pt>
                <c:pt idx="261">
                  <c:v>5.8220359778175776</c:v>
                </c:pt>
                <c:pt idx="262">
                  <c:v>5.8223621500678178</c:v>
                </c:pt>
                <c:pt idx="263">
                  <c:v>5.8226886913431031</c:v>
                </c:pt>
                <c:pt idx="264">
                  <c:v>5.8230156016434336</c:v>
                </c:pt>
                <c:pt idx="265">
                  <c:v>5.823342880968795</c:v>
                </c:pt>
                <c:pt idx="266">
                  <c:v>5.8236705293192017</c:v>
                </c:pt>
                <c:pt idx="267">
                  <c:v>5.8239985466946251</c:v>
                </c:pt>
                <c:pt idx="268">
                  <c:v>5.824326933095108</c:v>
                </c:pt>
                <c:pt idx="269">
                  <c:v>5.824655688520636</c:v>
                </c:pt>
                <c:pt idx="270">
                  <c:v>5.8249848129711808</c:v>
                </c:pt>
                <c:pt idx="271">
                  <c:v>5.8253143064467707</c:v>
                </c:pt>
                <c:pt idx="272">
                  <c:v>5.8256441689474059</c:v>
                </c:pt>
                <c:pt idx="273">
                  <c:v>5.825974400473072</c:v>
                </c:pt>
                <c:pt idx="274">
                  <c:v>5.8263050010237833</c:v>
                </c:pt>
                <c:pt idx="275">
                  <c:v>5.8266359705994972</c:v>
                </c:pt>
                <c:pt idx="276">
                  <c:v>5.8269673092002989</c:v>
                </c:pt>
                <c:pt idx="277">
                  <c:v>5.8272990168261032</c:v>
                </c:pt>
                <c:pt idx="278">
                  <c:v>5.8276310934769668</c:v>
                </c:pt>
                <c:pt idx="279">
                  <c:v>5.8279635391528615</c:v>
                </c:pt>
                <c:pt idx="280">
                  <c:v>5.8282963538537871</c:v>
                </c:pt>
                <c:pt idx="281">
                  <c:v>5.8286295375797721</c:v>
                </c:pt>
                <c:pt idx="282">
                  <c:v>5.8289630903307739</c:v>
                </c:pt>
                <c:pt idx="283">
                  <c:v>5.829297012106835</c:v>
                </c:pt>
                <c:pt idx="284">
                  <c:v>5.829631302907913</c:v>
                </c:pt>
                <c:pt idx="285">
                  <c:v>5.8299659627340361</c:v>
                </c:pt>
                <c:pt idx="286">
                  <c:v>5.8303009915852044</c:v>
                </c:pt>
                <c:pt idx="287">
                  <c:v>5.8306363894614037</c:v>
                </c:pt>
                <c:pt idx="288">
                  <c:v>5.8309721563626482</c:v>
                </c:pt>
                <c:pt idx="289">
                  <c:v>5.8313082922889237</c:v>
                </c:pt>
                <c:pt idx="290">
                  <c:v>5.8316447972402443</c:v>
                </c:pt>
                <c:pt idx="291">
                  <c:v>5.8319816712165959</c:v>
                </c:pt>
                <c:pt idx="292">
                  <c:v>5.8323189142179928</c:v>
                </c:pt>
                <c:pt idx="293">
                  <c:v>5.8326565262443921</c:v>
                </c:pt>
                <c:pt idx="294">
                  <c:v>5.8329945072958935</c:v>
                </c:pt>
                <c:pt idx="295">
                  <c:v>5.8333328573723691</c:v>
                </c:pt>
                <c:pt idx="296">
                  <c:v>5.8336715764739182</c:v>
                </c:pt>
                <c:pt idx="297">
                  <c:v>5.8340106646005125</c:v>
                </c:pt>
                <c:pt idx="298">
                  <c:v>5.8343501217521236</c:v>
                </c:pt>
                <c:pt idx="299">
                  <c:v>5.8346899479287799</c:v>
                </c:pt>
                <c:pt idx="300">
                  <c:v>5.8350301431304814</c:v>
                </c:pt>
                <c:pt idx="301">
                  <c:v>5.8353707073572281</c:v>
                </c:pt>
                <c:pt idx="302">
                  <c:v>5.8357116406089915</c:v>
                </c:pt>
                <c:pt idx="303">
                  <c:v>5.8360529428858001</c:v>
                </c:pt>
                <c:pt idx="304">
                  <c:v>5.8363946141876539</c:v>
                </c:pt>
                <c:pt idx="305">
                  <c:v>5.8367366545145529</c:v>
                </c:pt>
                <c:pt idx="306">
                  <c:v>5.8370790638664829</c:v>
                </c:pt>
                <c:pt idx="307">
                  <c:v>5.8374218422434438</c:v>
                </c:pt>
                <c:pt idx="308">
                  <c:v>5.83776498964545</c:v>
                </c:pt>
                <c:pt idx="309">
                  <c:v>5.8381085060724871</c:v>
                </c:pt>
                <c:pt idx="310">
                  <c:v>5.8384523915245694</c:v>
                </c:pt>
                <c:pt idx="311">
                  <c:v>5.8387966460016543</c:v>
                </c:pt>
                <c:pt idx="312">
                  <c:v>5.8391412695038412</c:v>
                </c:pt>
                <c:pt idx="313">
                  <c:v>5.8394862620310022</c:v>
                </c:pt>
                <c:pt idx="314">
                  <c:v>5.8398316235832368</c:v>
                </c:pt>
                <c:pt idx="315">
                  <c:v>5.8401773541605166</c:v>
                </c:pt>
                <c:pt idx="316">
                  <c:v>5.8405234537628274</c:v>
                </c:pt>
                <c:pt idx="317">
                  <c:v>5.8408699223901692</c:v>
                </c:pt>
                <c:pt idx="318">
                  <c:v>5.8412167600425562</c:v>
                </c:pt>
                <c:pt idx="319">
                  <c:v>5.8415639667199741</c:v>
                </c:pt>
                <c:pt idx="320">
                  <c:v>5.8419115424224373</c:v>
                </c:pt>
                <c:pt idx="321">
                  <c:v>5.8422594871499314</c:v>
                </c:pt>
                <c:pt idx="322">
                  <c:v>5.8426078009024707</c:v>
                </c:pt>
                <c:pt idx="323">
                  <c:v>5.8429564836800552</c:v>
                </c:pt>
                <c:pt idx="324">
                  <c:v>5.8433055354826706</c:v>
                </c:pt>
                <c:pt idx="325">
                  <c:v>5.8436549563103171</c:v>
                </c:pt>
                <c:pt idx="326">
                  <c:v>5.8440047461630087</c:v>
                </c:pt>
                <c:pt idx="327">
                  <c:v>5.8443549050407313</c:v>
                </c:pt>
                <c:pt idx="328">
                  <c:v>5.8447054329435133</c:v>
                </c:pt>
                <c:pt idx="329">
                  <c:v>5.8450563298713121</c:v>
                </c:pt>
                <c:pt idx="330">
                  <c:v>5.8454075958241418</c:v>
                </c:pt>
                <c:pt idx="331">
                  <c:v>5.8457592308020025</c:v>
                </c:pt>
                <c:pt idx="332">
                  <c:v>5.8461112348049227</c:v>
                </c:pt>
                <c:pt idx="333">
                  <c:v>5.846463607832888</c:v>
                </c:pt>
                <c:pt idx="334">
                  <c:v>5.8468163498858843</c:v>
                </c:pt>
                <c:pt idx="335">
                  <c:v>5.8471694609639115</c:v>
                </c:pt>
                <c:pt idx="336">
                  <c:v>5.847522941066984</c:v>
                </c:pt>
                <c:pt idx="337">
                  <c:v>5.8478767901951016</c:v>
                </c:pt>
                <c:pt idx="338">
                  <c:v>5.8482310083482503</c:v>
                </c:pt>
                <c:pt idx="339">
                  <c:v>5.8485855955264299</c:v>
                </c:pt>
                <c:pt idx="340">
                  <c:v>5.8489405517296547</c:v>
                </c:pt>
                <c:pt idx="341">
                  <c:v>5.8492958769579246</c:v>
                </c:pt>
                <c:pt idx="342">
                  <c:v>5.8496515712112256</c:v>
                </c:pt>
                <c:pt idx="343">
                  <c:v>5.8500076344895575</c:v>
                </c:pt>
                <c:pt idx="344">
                  <c:v>5.8503640667929346</c:v>
                </c:pt>
                <c:pt idx="345">
                  <c:v>5.8507208681213427</c:v>
                </c:pt>
                <c:pt idx="346">
                  <c:v>5.8510780384748102</c:v>
                </c:pt>
                <c:pt idx="347">
                  <c:v>5.8514355778532945</c:v>
                </c:pt>
                <c:pt idx="348">
                  <c:v>5.8517934862568239</c:v>
                </c:pt>
                <c:pt idx="349">
                  <c:v>5.8521517636853559</c:v>
                </c:pt>
                <c:pt idx="350">
                  <c:v>5.8525104101389758</c:v>
                </c:pt>
                <c:pt idx="351">
                  <c:v>5.8528694256176266</c:v>
                </c:pt>
                <c:pt idx="352">
                  <c:v>5.8532288101212941</c:v>
                </c:pt>
                <c:pt idx="353">
                  <c:v>5.8535885636500211</c:v>
                </c:pt>
                <c:pt idx="354">
                  <c:v>5.8539486862037791</c:v>
                </c:pt>
                <c:pt idx="355">
                  <c:v>5.8543091777825822</c:v>
                </c:pt>
                <c:pt idx="356">
                  <c:v>5.8546700383864163</c:v>
                </c:pt>
                <c:pt idx="357">
                  <c:v>5.8550312680152814</c:v>
                </c:pt>
                <c:pt idx="358">
                  <c:v>5.8553928666691917</c:v>
                </c:pt>
                <c:pt idx="359">
                  <c:v>5.8557548343481471</c:v>
                </c:pt>
                <c:pt idx="360">
                  <c:v>5.8561171710521336</c:v>
                </c:pt>
                <c:pt idx="361">
                  <c:v>5.8564798767811652</c:v>
                </c:pt>
                <c:pt idx="362">
                  <c:v>5.8568429515352278</c:v>
                </c:pt>
                <c:pt idx="363">
                  <c:v>5.8572063953143214</c:v>
                </c:pt>
                <c:pt idx="364">
                  <c:v>5.8575702081184744</c:v>
                </c:pt>
                <c:pt idx="365">
                  <c:v>5.8579343899476441</c:v>
                </c:pt>
                <c:pt idx="366">
                  <c:v>5.8582989408018591</c:v>
                </c:pt>
                <c:pt idx="367">
                  <c:v>5.8586638606811192</c:v>
                </c:pt>
                <c:pt idx="368">
                  <c:v>5.8590291495853819</c:v>
                </c:pt>
                <c:pt idx="369">
                  <c:v>5.8593948075147182</c:v>
                </c:pt>
                <c:pt idx="370">
                  <c:v>5.8597608344690855</c:v>
                </c:pt>
                <c:pt idx="371">
                  <c:v>5.8601272304484837</c:v>
                </c:pt>
                <c:pt idx="372">
                  <c:v>5.8604939954529414</c:v>
                </c:pt>
                <c:pt idx="373">
                  <c:v>5.86086112948243</c:v>
                </c:pt>
                <c:pt idx="374">
                  <c:v>5.8612286325369354</c:v>
                </c:pt>
                <c:pt idx="375">
                  <c:v>5.8615965046165002</c:v>
                </c:pt>
                <c:pt idx="376">
                  <c:v>5.8619647457210959</c:v>
                </c:pt>
                <c:pt idx="377">
                  <c:v>5.8623333558507369</c:v>
                </c:pt>
                <c:pt idx="378">
                  <c:v>5.8627023350054088</c:v>
                </c:pt>
                <c:pt idx="379">
                  <c:v>5.8630716831851259</c:v>
                </c:pt>
                <c:pt idx="380">
                  <c:v>5.863441400389874</c:v>
                </c:pt>
                <c:pt idx="381">
                  <c:v>5.8638114866196673</c:v>
                </c:pt>
                <c:pt idx="382">
                  <c:v>5.8641819418744916</c:v>
                </c:pt>
                <c:pt idx="383">
                  <c:v>5.8645527661543611</c:v>
                </c:pt>
                <c:pt idx="384">
                  <c:v>5.8649239594592615</c:v>
                </c:pt>
                <c:pt idx="385">
                  <c:v>5.8652955217891929</c:v>
                </c:pt>
                <c:pt idx="386">
                  <c:v>5.8656674531441553</c:v>
                </c:pt>
                <c:pt idx="387">
                  <c:v>5.8660397535241771</c:v>
                </c:pt>
                <c:pt idx="388">
                  <c:v>5.8664124229292298</c:v>
                </c:pt>
                <c:pt idx="389">
                  <c:v>5.8667854613593278</c:v>
                </c:pt>
                <c:pt idx="390">
                  <c:v>5.8671588688144567</c:v>
                </c:pt>
                <c:pt idx="391">
                  <c:v>5.8675326452946308</c:v>
                </c:pt>
                <c:pt idx="392">
                  <c:v>5.8679067907998359</c:v>
                </c:pt>
                <c:pt idx="393">
                  <c:v>5.868281305330072</c:v>
                </c:pt>
                <c:pt idx="394">
                  <c:v>5.8686561888853674</c:v>
                </c:pt>
                <c:pt idx="395">
                  <c:v>5.8690314414656939</c:v>
                </c:pt>
                <c:pt idx="396">
                  <c:v>5.8694070630710513</c:v>
                </c:pt>
                <c:pt idx="397">
                  <c:v>5.8697830537014539</c:v>
                </c:pt>
                <c:pt idx="398">
                  <c:v>5.8701594133568875</c:v>
                </c:pt>
                <c:pt idx="399">
                  <c:v>5.8705361420373663</c:v>
                </c:pt>
                <c:pt idx="400">
                  <c:v>5.870913239742876</c:v>
                </c:pt>
                <c:pt idx="401">
                  <c:v>5.871290706473431</c:v>
                </c:pt>
                <c:pt idx="402">
                  <c:v>5.8716685422290169</c:v>
                </c:pt>
                <c:pt idx="403">
                  <c:v>5.872046747009648</c:v>
                </c:pt>
                <c:pt idx="404">
                  <c:v>5.8724253208152817</c:v>
                </c:pt>
                <c:pt idx="405">
                  <c:v>5.8728042636460174</c:v>
                </c:pt>
                <c:pt idx="406">
                  <c:v>5.8731835755017414</c:v>
                </c:pt>
                <c:pt idx="407">
                  <c:v>5.8735632563825106</c:v>
                </c:pt>
                <c:pt idx="408">
                  <c:v>5.8739433062883393</c:v>
                </c:pt>
                <c:pt idx="409">
                  <c:v>5.8743237252191989</c:v>
                </c:pt>
                <c:pt idx="410">
                  <c:v>5.8747045131750895</c:v>
                </c:pt>
                <c:pt idx="411">
                  <c:v>5.875085670156011</c:v>
                </c:pt>
                <c:pt idx="412">
                  <c:v>5.875467196161992</c:v>
                </c:pt>
                <c:pt idx="413">
                  <c:v>5.8758490911930039</c:v>
                </c:pt>
                <c:pt idx="414">
                  <c:v>5.876231355249061</c:v>
                </c:pt>
                <c:pt idx="415">
                  <c:v>5.8766139883301349</c:v>
                </c:pt>
                <c:pt idx="416">
                  <c:v>5.8769969904362682</c:v>
                </c:pt>
                <c:pt idx="417">
                  <c:v>5.8773803615674325</c:v>
                </c:pt>
                <c:pt idx="418">
                  <c:v>5.8777641017236277</c:v>
                </c:pt>
                <c:pt idx="419">
                  <c:v>5.8781482109048682</c:v>
                </c:pt>
                <c:pt idx="420">
                  <c:v>5.8785326891111396</c:v>
                </c:pt>
                <c:pt idx="421">
                  <c:v>5.8789175363424562</c:v>
                </c:pt>
                <c:pt idx="422">
                  <c:v>5.8793027525987895</c:v>
                </c:pt>
                <c:pt idx="423">
                  <c:v>5.8796883378802107</c:v>
                </c:pt>
                <c:pt idx="424">
                  <c:v>5.880074292186606</c:v>
                </c:pt>
                <c:pt idx="425">
                  <c:v>5.880460615518075</c:v>
                </c:pt>
                <c:pt idx="426">
                  <c:v>5.8808473078745749</c:v>
                </c:pt>
                <c:pt idx="427">
                  <c:v>5.8812343692561342</c:v>
                </c:pt>
                <c:pt idx="428">
                  <c:v>5.8816217996627103</c:v>
                </c:pt>
                <c:pt idx="429">
                  <c:v>5.8820095990943173</c:v>
                </c:pt>
                <c:pt idx="430">
                  <c:v>5.8823977675509838</c:v>
                </c:pt>
                <c:pt idx="431">
                  <c:v>5.8827863050326812</c:v>
                </c:pt>
                <c:pt idx="432">
                  <c:v>5.8831752115394238</c:v>
                </c:pt>
                <c:pt idx="433">
                  <c:v>5.8835644870711974</c:v>
                </c:pt>
                <c:pt idx="434">
                  <c:v>5.883954131628002</c:v>
                </c:pt>
                <c:pt idx="435">
                  <c:v>5.8843441452098517</c:v>
                </c:pt>
                <c:pt idx="436">
                  <c:v>5.8847345278167467</c:v>
                </c:pt>
                <c:pt idx="437">
                  <c:v>5.8851252794486726</c:v>
                </c:pt>
                <c:pt idx="438">
                  <c:v>5.8855164001056295</c:v>
                </c:pt>
                <c:pt idx="439">
                  <c:v>5.8859078897876316</c:v>
                </c:pt>
                <c:pt idx="440">
                  <c:v>5.8862997484946789</c:v>
                </c:pt>
                <c:pt idx="441">
                  <c:v>5.8866919762267571</c:v>
                </c:pt>
                <c:pt idx="442">
                  <c:v>5.8870845729838379</c:v>
                </c:pt>
                <c:pt idx="443">
                  <c:v>5.8874775387659923</c:v>
                </c:pt>
                <c:pt idx="444">
                  <c:v>5.8878708735731919</c:v>
                </c:pt>
                <c:pt idx="445">
                  <c:v>5.8882645774054225</c:v>
                </c:pt>
                <c:pt idx="446">
                  <c:v>5.8886586502626841</c:v>
                </c:pt>
                <c:pt idx="447">
                  <c:v>5.8890530921449908</c:v>
                </c:pt>
                <c:pt idx="448">
                  <c:v>5.8894479030523428</c:v>
                </c:pt>
                <c:pt idx="449">
                  <c:v>5.8898430829847257</c:v>
                </c:pt>
                <c:pt idx="450">
                  <c:v>5.8902386319421538</c:v>
                </c:pt>
                <c:pt idx="451">
                  <c:v>5.8906345499246129</c:v>
                </c:pt>
                <c:pt idx="452">
                  <c:v>5.8910308369321029</c:v>
                </c:pt>
                <c:pt idx="453">
                  <c:v>5.8914274929646382</c:v>
                </c:pt>
                <c:pt idx="454">
                  <c:v>5.8918245180222186</c:v>
                </c:pt>
                <c:pt idx="455">
                  <c:v>5.89222191210483</c:v>
                </c:pt>
                <c:pt idx="456">
                  <c:v>5.8926196752124724</c:v>
                </c:pt>
                <c:pt idx="457">
                  <c:v>5.89301780734516</c:v>
                </c:pt>
                <c:pt idx="458">
                  <c:v>5.8934163085028928</c:v>
                </c:pt>
                <c:pt idx="459">
                  <c:v>5.8938151786856565</c:v>
                </c:pt>
                <c:pt idx="460">
                  <c:v>5.894214417893437</c:v>
                </c:pt>
                <c:pt idx="461">
                  <c:v>5.8946140261262769</c:v>
                </c:pt>
                <c:pt idx="462">
                  <c:v>5.895014003384162</c:v>
                </c:pt>
                <c:pt idx="463">
                  <c:v>5.8954143496670781</c:v>
                </c:pt>
                <c:pt idx="464">
                  <c:v>5.8958150649750252</c:v>
                </c:pt>
                <c:pt idx="465">
                  <c:v>5.8962161493080174</c:v>
                </c:pt>
                <c:pt idx="466">
                  <c:v>5.8966176026660548</c:v>
                </c:pt>
                <c:pt idx="467">
                  <c:v>5.8970194250491232</c:v>
                </c:pt>
                <c:pt idx="468">
                  <c:v>5.8974216164572368</c:v>
                </c:pt>
                <c:pt idx="469">
                  <c:v>5.8978241768903814</c:v>
                </c:pt>
                <c:pt idx="470">
                  <c:v>5.8982271063485712</c:v>
                </c:pt>
                <c:pt idx="471">
                  <c:v>5.8986304048317919</c:v>
                </c:pt>
                <c:pt idx="472">
                  <c:v>5.8990340723400578</c:v>
                </c:pt>
                <c:pt idx="473">
                  <c:v>5.8994381088733547</c:v>
                </c:pt>
                <c:pt idx="474">
                  <c:v>5.8998425144316826</c:v>
                </c:pt>
                <c:pt idx="475">
                  <c:v>5.9002472890150557</c:v>
                </c:pt>
                <c:pt idx="476">
                  <c:v>5.9006524326234739</c:v>
                </c:pt>
                <c:pt idx="477">
                  <c:v>5.9010579452569374</c:v>
                </c:pt>
                <c:pt idx="478">
                  <c:v>5.9014638269154176</c:v>
                </c:pt>
                <c:pt idx="479">
                  <c:v>5.9018700775989146</c:v>
                </c:pt>
                <c:pt idx="480">
                  <c:v>5.9022766973074852</c:v>
                </c:pt>
                <c:pt idx="481">
                  <c:v>5.9026836860411009</c:v>
                </c:pt>
                <c:pt idx="482">
                  <c:v>5.9030910437997335</c:v>
                </c:pt>
                <c:pt idx="483">
                  <c:v>5.9034987705834112</c:v>
                </c:pt>
                <c:pt idx="484">
                  <c:v>5.9039068663921341</c:v>
                </c:pt>
                <c:pt idx="485">
                  <c:v>5.904315331225888</c:v>
                </c:pt>
                <c:pt idx="486">
                  <c:v>5.9047241650846871</c:v>
                </c:pt>
                <c:pt idx="487">
                  <c:v>5.9051333679685172</c:v>
                </c:pt>
                <c:pt idx="488">
                  <c:v>5.9055429398773924</c:v>
                </c:pt>
                <c:pt idx="489">
                  <c:v>5.9059528808112987</c:v>
                </c:pt>
                <c:pt idx="490">
                  <c:v>5.9063631907702501</c:v>
                </c:pt>
                <c:pt idx="491">
                  <c:v>5.9067738697542325</c:v>
                </c:pt>
                <c:pt idx="492">
                  <c:v>5.90718491776326</c:v>
                </c:pt>
                <c:pt idx="493">
                  <c:v>5.9075963347973186</c:v>
                </c:pt>
                <c:pt idx="494">
                  <c:v>5.9080081208564224</c:v>
                </c:pt>
                <c:pt idx="495">
                  <c:v>5.9084202759405713</c:v>
                </c:pt>
                <c:pt idx="496">
                  <c:v>5.908832800049737</c:v>
                </c:pt>
                <c:pt idx="497">
                  <c:v>5.9092456931839337</c:v>
                </c:pt>
                <c:pt idx="498">
                  <c:v>5.9096589553431755</c:v>
                </c:pt>
                <c:pt idx="499">
                  <c:v>5.9100725865274768</c:v>
                </c:pt>
                <c:pt idx="500">
                  <c:v>5.910486586736809</c:v>
                </c:pt>
                <c:pt idx="501">
                  <c:v>5.9109009559711723</c:v>
                </c:pt>
                <c:pt idx="502">
                  <c:v>5.9113156942305665</c:v>
                </c:pt>
                <c:pt idx="503">
                  <c:v>5.9117308015150201</c:v>
                </c:pt>
                <c:pt idx="504">
                  <c:v>5.9121462778245046</c:v>
                </c:pt>
                <c:pt idx="505">
                  <c:v>5.9125621231590202</c:v>
                </c:pt>
                <c:pt idx="506">
                  <c:v>5.9129783375185809</c:v>
                </c:pt>
                <c:pt idx="507">
                  <c:v>5.9133949209031726</c:v>
                </c:pt>
                <c:pt idx="508">
                  <c:v>5.9138118733128238</c:v>
                </c:pt>
                <c:pt idx="509">
                  <c:v>5.9142291947474916</c:v>
                </c:pt>
                <c:pt idx="510">
                  <c:v>5.9146468852071905</c:v>
                </c:pt>
                <c:pt idx="511">
                  <c:v>5.9150649446919488</c:v>
                </c:pt>
                <c:pt idx="512">
                  <c:v>5.915483373201738</c:v>
                </c:pt>
                <c:pt idx="513">
                  <c:v>5.9159021707365582</c:v>
                </c:pt>
                <c:pt idx="514">
                  <c:v>5.9163213372964236</c:v>
                </c:pt>
                <c:pt idx="515">
                  <c:v>5.9167408728812916</c:v>
                </c:pt>
                <c:pt idx="516">
                  <c:v>5.9171607774912616</c:v>
                </c:pt>
                <c:pt idx="517">
                  <c:v>5.9175810511262199</c:v>
                </c:pt>
                <c:pt idx="518">
                  <c:v>5.9180016937862376</c:v>
                </c:pt>
                <c:pt idx="519">
                  <c:v>5.9184227054712863</c:v>
                </c:pt>
                <c:pt idx="520">
                  <c:v>5.9188440861813802</c:v>
                </c:pt>
                <c:pt idx="521">
                  <c:v>5.9192658359165051</c:v>
                </c:pt>
                <c:pt idx="522">
                  <c:v>5.9196879546766894</c:v>
                </c:pt>
                <c:pt idx="523">
                  <c:v>5.9201104424618904</c:v>
                </c:pt>
                <c:pt idx="524">
                  <c:v>5.9205332992721367</c:v>
                </c:pt>
                <c:pt idx="525">
                  <c:v>5.9209565251074139</c:v>
                </c:pt>
                <c:pt idx="526">
                  <c:v>5.9213801199677363</c:v>
                </c:pt>
                <c:pt idx="527">
                  <c:v>5.9218040838531039</c:v>
                </c:pt>
                <c:pt idx="528">
                  <c:v>5.9222284167634882</c:v>
                </c:pt>
                <c:pt idx="529">
                  <c:v>5.922653118698932</c:v>
                </c:pt>
                <c:pt idx="530">
                  <c:v>5.9230781896594067</c:v>
                </c:pt>
                <c:pt idx="531">
                  <c:v>5.9235036296449266</c:v>
                </c:pt>
                <c:pt idx="532">
                  <c:v>5.9239294386554775</c:v>
                </c:pt>
                <c:pt idx="533">
                  <c:v>5.9243556166910309</c:v>
                </c:pt>
                <c:pt idx="534">
                  <c:v>5.9247821637516864</c:v>
                </c:pt>
                <c:pt idx="535">
                  <c:v>5.9252090798373303</c:v>
                </c:pt>
                <c:pt idx="536">
                  <c:v>5.9256363649480193</c:v>
                </c:pt>
                <c:pt idx="537">
                  <c:v>5.9260640190837677</c:v>
                </c:pt>
                <c:pt idx="538">
                  <c:v>5.9264920422445471</c:v>
                </c:pt>
                <c:pt idx="539">
                  <c:v>5.9269204344303716</c:v>
                </c:pt>
                <c:pt idx="540">
                  <c:v>5.9273491956412272</c:v>
                </c:pt>
                <c:pt idx="541">
                  <c:v>5.9277783258771137</c:v>
                </c:pt>
                <c:pt idx="542">
                  <c:v>5.9282078251380455</c:v>
                </c:pt>
                <c:pt idx="543">
                  <c:v>5.9286376934240224</c:v>
                </c:pt>
                <c:pt idx="544">
                  <c:v>5.9290679307350302</c:v>
                </c:pt>
                <c:pt idx="545">
                  <c:v>5.9294985370710691</c:v>
                </c:pt>
                <c:pt idx="546">
                  <c:v>5.9299295124321532</c:v>
                </c:pt>
                <c:pt idx="547">
                  <c:v>5.9303608568182824</c:v>
                </c:pt>
                <c:pt idx="548">
                  <c:v>5.9307925702294426</c:v>
                </c:pt>
                <c:pt idx="549">
                  <c:v>5.931224652665648</c:v>
                </c:pt>
                <c:pt idx="550">
                  <c:v>5.9316571041268844</c:v>
                </c:pt>
                <c:pt idx="551">
                  <c:v>5.9320899246131233</c:v>
                </c:pt>
                <c:pt idx="552">
                  <c:v>5.9325231141244643</c:v>
                </c:pt>
                <c:pt idx="553">
                  <c:v>5.9329566726607936</c:v>
                </c:pt>
                <c:pt idx="554">
                  <c:v>5.9333906002221823</c:v>
                </c:pt>
                <c:pt idx="555">
                  <c:v>5.933824896808602</c:v>
                </c:pt>
                <c:pt idx="556">
                  <c:v>5.9342595624200669</c:v>
                </c:pt>
                <c:pt idx="557">
                  <c:v>5.934694597056577</c:v>
                </c:pt>
                <c:pt idx="558">
                  <c:v>5.9351300007181322</c:v>
                </c:pt>
                <c:pt idx="559">
                  <c:v>5.9355657734047043</c:v>
                </c:pt>
                <c:pt idx="560">
                  <c:v>5.9360019151163215</c:v>
                </c:pt>
                <c:pt idx="561">
                  <c:v>5.9364384258529839</c:v>
                </c:pt>
                <c:pt idx="562">
                  <c:v>5.9368753056146772</c:v>
                </c:pt>
                <c:pt idx="563">
                  <c:v>5.9373125544014158</c:v>
                </c:pt>
                <c:pt idx="564">
                  <c:v>5.9377501722131711</c:v>
                </c:pt>
                <c:pt idx="565">
                  <c:v>5.9381881590499859</c:v>
                </c:pt>
                <c:pt idx="566">
                  <c:v>5.9386265149118458</c:v>
                </c:pt>
                <c:pt idx="567">
                  <c:v>5.9390652397987225</c:v>
                </c:pt>
                <c:pt idx="568">
                  <c:v>5.9395043337106443</c:v>
                </c:pt>
                <c:pt idx="569">
                  <c:v>5.9399437966476114</c:v>
                </c:pt>
                <c:pt idx="570">
                  <c:v>5.9403836286096094</c:v>
                </c:pt>
                <c:pt idx="571">
                  <c:v>5.9408238295966243</c:v>
                </c:pt>
                <c:pt idx="572">
                  <c:v>5.9412643996086985</c:v>
                </c:pt>
                <c:pt idx="573">
                  <c:v>5.9417053386458036</c:v>
                </c:pt>
                <c:pt idx="574">
                  <c:v>5.9421466467079682</c:v>
                </c:pt>
                <c:pt idx="575">
                  <c:v>5.9425883237951638</c:v>
                </c:pt>
                <c:pt idx="576">
                  <c:v>5.9430303699073903</c:v>
                </c:pt>
                <c:pt idx="577">
                  <c:v>5.943472785044662</c:v>
                </c:pt>
                <c:pt idx="578">
                  <c:v>5.9439155692069647</c:v>
                </c:pt>
                <c:pt idx="579">
                  <c:v>5.9443587223942984</c:v>
                </c:pt>
                <c:pt idx="580">
                  <c:v>5.9448022446066915</c:v>
                </c:pt>
                <c:pt idx="581">
                  <c:v>5.9452461358441155</c:v>
                </c:pt>
                <c:pt idx="582">
                  <c:v>5.9456903961065564</c:v>
                </c:pt>
                <c:pt idx="583">
                  <c:v>5.9461350253940566</c:v>
                </c:pt>
                <c:pt idx="584">
                  <c:v>5.946580023706602</c:v>
                </c:pt>
                <c:pt idx="585">
                  <c:v>5.9470253910441784</c:v>
                </c:pt>
                <c:pt idx="586">
                  <c:v>5.9474711274067857</c:v>
                </c:pt>
                <c:pt idx="587">
                  <c:v>5.9479172327944383</c:v>
                </c:pt>
                <c:pt idx="588">
                  <c:v>5.9483637072071218</c:v>
                </c:pt>
                <c:pt idx="589">
                  <c:v>5.9488105506448221</c:v>
                </c:pt>
                <c:pt idx="590">
                  <c:v>5.9492577631075818</c:v>
                </c:pt>
                <c:pt idx="591">
                  <c:v>5.9497053445953725</c:v>
                </c:pt>
                <c:pt idx="592">
                  <c:v>5.9501532951082226</c:v>
                </c:pt>
                <c:pt idx="593">
                  <c:v>5.9506016146461036</c:v>
                </c:pt>
                <c:pt idx="594">
                  <c:v>5.9510503032090156</c:v>
                </c:pt>
                <c:pt idx="595">
                  <c:v>5.9514993607969728</c:v>
                </c:pt>
                <c:pt idx="596">
                  <c:v>5.951948787409961</c:v>
                </c:pt>
                <c:pt idx="597">
                  <c:v>5.9523985830479944</c:v>
                </c:pt>
                <c:pt idx="598">
                  <c:v>5.952848747711073</c:v>
                </c:pt>
                <c:pt idx="599">
                  <c:v>5.9532992813991683</c:v>
                </c:pt>
                <c:pt idx="600">
                  <c:v>5.9537501841123088</c:v>
                </c:pt>
                <c:pt idx="601">
                  <c:v>5.9542014558504945</c:v>
                </c:pt>
                <c:pt idx="602">
                  <c:v>5.9546530966137254</c:v>
                </c:pt>
                <c:pt idx="603">
                  <c:v>5.9551051064019873</c:v>
                </c:pt>
                <c:pt idx="604">
                  <c:v>5.9555574852152802</c:v>
                </c:pt>
                <c:pt idx="605">
                  <c:v>5.9560102330536182</c:v>
                </c:pt>
                <c:pt idx="606">
                  <c:v>5.9564633499169872</c:v>
                </c:pt>
                <c:pt idx="607">
                  <c:v>5.9569168358054014</c:v>
                </c:pt>
                <c:pt idx="608">
                  <c:v>5.9573706907188182</c:v>
                </c:pt>
                <c:pt idx="609">
                  <c:v>5.9578249146573086</c:v>
                </c:pt>
                <c:pt idx="610">
                  <c:v>5.9582795076208299</c:v>
                </c:pt>
                <c:pt idx="611">
                  <c:v>5.9587344696093965</c:v>
                </c:pt>
                <c:pt idx="612">
                  <c:v>5.9591898006230082</c:v>
                </c:pt>
                <c:pt idx="613">
                  <c:v>5.9596455006616509</c:v>
                </c:pt>
                <c:pt idx="614">
                  <c:v>5.9601015697253246</c:v>
                </c:pt>
                <c:pt idx="615">
                  <c:v>5.9605580078140434</c:v>
                </c:pt>
                <c:pt idx="616">
                  <c:v>5.9610148149278075</c:v>
                </c:pt>
                <c:pt idx="617">
                  <c:v>5.9614719910665883</c:v>
                </c:pt>
                <c:pt idx="618">
                  <c:v>5.9619295362304143</c:v>
                </c:pt>
                <c:pt idx="619">
                  <c:v>5.9623874504192855</c:v>
                </c:pt>
                <c:pt idx="620">
                  <c:v>5.9628457336332019</c:v>
                </c:pt>
                <c:pt idx="621">
                  <c:v>5.9633043858721493</c:v>
                </c:pt>
                <c:pt idx="622">
                  <c:v>5.9637634071361418</c:v>
                </c:pt>
                <c:pt idx="623">
                  <c:v>5.9642227974251654</c:v>
                </c:pt>
                <c:pt idx="624">
                  <c:v>5.9646825567392199</c:v>
                </c:pt>
                <c:pt idx="625">
                  <c:v>5.9651426850783196</c:v>
                </c:pt>
                <c:pt idx="626">
                  <c:v>5.9656031824424218</c:v>
                </c:pt>
                <c:pt idx="627">
                  <c:v>5.9660640488316261</c:v>
                </c:pt>
                <c:pt idx="628">
                  <c:v>5.9665252842458187</c:v>
                </c:pt>
                <c:pt idx="629">
                  <c:v>5.9669868886850708</c:v>
                </c:pt>
                <c:pt idx="630">
                  <c:v>5.967448862149368</c:v>
                </c:pt>
                <c:pt idx="631">
                  <c:v>5.967911204638682</c:v>
                </c:pt>
                <c:pt idx="632">
                  <c:v>5.9683739161530553</c:v>
                </c:pt>
                <c:pt idx="633">
                  <c:v>5.9688369966924597</c:v>
                </c:pt>
                <c:pt idx="634">
                  <c:v>5.9693004462569093</c:v>
                </c:pt>
                <c:pt idx="635">
                  <c:v>5.9697642648463756</c:v>
                </c:pt>
                <c:pt idx="636">
                  <c:v>5.9702284524609013</c:v>
                </c:pt>
                <c:pt idx="637">
                  <c:v>5.970693009100458</c:v>
                </c:pt>
                <c:pt idx="638">
                  <c:v>5.9711579347650456</c:v>
                </c:pt>
                <c:pt idx="639">
                  <c:v>5.9716232294546927</c:v>
                </c:pt>
                <c:pt idx="640">
                  <c:v>5.9720888931693565</c:v>
                </c:pt>
                <c:pt idx="641">
                  <c:v>5.9725549259090656</c:v>
                </c:pt>
                <c:pt idx="642">
                  <c:v>5.9730213276738198</c:v>
                </c:pt>
                <c:pt idx="643">
                  <c:v>5.973488098463605</c:v>
                </c:pt>
                <c:pt idx="644">
                  <c:v>5.9739552382783927</c:v>
                </c:pt>
                <c:pt idx="645">
                  <c:v>5.9744227471182825</c:v>
                </c:pt>
                <c:pt idx="646">
                  <c:v>5.9748906249831606</c:v>
                </c:pt>
                <c:pt idx="647">
                  <c:v>5.9753588718730981</c:v>
                </c:pt>
                <c:pt idx="648">
                  <c:v>5.9758274877880808</c:v>
                </c:pt>
                <c:pt idx="649">
                  <c:v>5.9762964727280945</c:v>
                </c:pt>
                <c:pt idx="650">
                  <c:v>5.9767658266931392</c:v>
                </c:pt>
                <c:pt idx="651">
                  <c:v>5.977235549683229</c:v>
                </c:pt>
                <c:pt idx="652">
                  <c:v>5.977705641698364</c:v>
                </c:pt>
                <c:pt idx="653">
                  <c:v>5.9781761027385301</c:v>
                </c:pt>
                <c:pt idx="654">
                  <c:v>5.9786469328037271</c:v>
                </c:pt>
                <c:pt idx="655">
                  <c:v>5.9791181318939692</c:v>
                </c:pt>
                <c:pt idx="656">
                  <c:v>5.9795897000092566</c:v>
                </c:pt>
                <c:pt idx="657">
                  <c:v>5.9800616371495892</c:v>
                </c:pt>
                <c:pt idx="658">
                  <c:v>5.9805339433149385</c:v>
                </c:pt>
                <c:pt idx="659">
                  <c:v>5.981006618505333</c:v>
                </c:pt>
                <c:pt idx="660">
                  <c:v>5.9814796627207727</c:v>
                </c:pt>
                <c:pt idx="661">
                  <c:v>5.9819530759612434</c:v>
                </c:pt>
                <c:pt idx="662">
                  <c:v>5.9824268582267308</c:v>
                </c:pt>
                <c:pt idx="663">
                  <c:v>5.9829010095172919</c:v>
                </c:pt>
                <c:pt idx="664">
                  <c:v>5.9833755298328555</c:v>
                </c:pt>
                <c:pt idx="665">
                  <c:v>5.9838504191734927</c:v>
                </c:pt>
                <c:pt idx="666">
                  <c:v>5.9843256775391609</c:v>
                </c:pt>
                <c:pt idx="667">
                  <c:v>5.9848013049298601</c:v>
                </c:pt>
                <c:pt idx="668">
                  <c:v>5.9852773013455902</c:v>
                </c:pt>
                <c:pt idx="669">
                  <c:v>5.9857536667863656</c:v>
                </c:pt>
                <c:pt idx="670">
                  <c:v>5.9862304012521861</c:v>
                </c:pt>
                <c:pt idx="671">
                  <c:v>5.9867075047430376</c:v>
                </c:pt>
                <c:pt idx="672">
                  <c:v>5.9871849772589343</c:v>
                </c:pt>
                <c:pt idx="673">
                  <c:v>5.987662818799862</c:v>
                </c:pt>
                <c:pt idx="674">
                  <c:v>5.9881410293658348</c:v>
                </c:pt>
                <c:pt idx="675">
                  <c:v>5.9886196089568386</c:v>
                </c:pt>
                <c:pt idx="676">
                  <c:v>5.9890985575728877</c:v>
                </c:pt>
                <c:pt idx="677">
                  <c:v>5.9895778752139677</c:v>
                </c:pt>
                <c:pt idx="678">
                  <c:v>5.9900575618800929</c:v>
                </c:pt>
                <c:pt idx="679">
                  <c:v>5.990537617571249</c:v>
                </c:pt>
                <c:pt idx="680">
                  <c:v>5.9910180422874504</c:v>
                </c:pt>
                <c:pt idx="681">
                  <c:v>5.9914988360286827</c:v>
                </c:pt>
                <c:pt idx="682">
                  <c:v>5.9919799987949318</c:v>
                </c:pt>
                <c:pt idx="683">
                  <c:v>5.9924615305862403</c:v>
                </c:pt>
                <c:pt idx="684">
                  <c:v>5.992943431402594</c:v>
                </c:pt>
                <c:pt idx="685">
                  <c:v>5.9934257012439787</c:v>
                </c:pt>
                <c:pt idx="686">
                  <c:v>5.9939083401104085</c:v>
                </c:pt>
                <c:pt idx="687">
                  <c:v>5.9943913480018693</c:v>
                </c:pt>
                <c:pt idx="688">
                  <c:v>5.9948747249183754</c:v>
                </c:pt>
                <c:pt idx="689">
                  <c:v>5.9953584708599124</c:v>
                </c:pt>
                <c:pt idx="690">
                  <c:v>5.9958425858264945</c:v>
                </c:pt>
                <c:pt idx="691">
                  <c:v>5.9963270698181077</c:v>
                </c:pt>
                <c:pt idx="692">
                  <c:v>5.9968119228347661</c:v>
                </c:pt>
                <c:pt idx="693">
                  <c:v>5.9972971448764696</c:v>
                </c:pt>
                <c:pt idx="694">
                  <c:v>5.9977827359431899</c:v>
                </c:pt>
                <c:pt idx="695">
                  <c:v>5.9982686960349696</c:v>
                </c:pt>
                <c:pt idx="696">
                  <c:v>5.9987550251517661</c:v>
                </c:pt>
                <c:pt idx="697">
                  <c:v>5.9992417232936219</c:v>
                </c:pt>
                <c:pt idx="698">
                  <c:v>5.9997287904605088</c:v>
                </c:pt>
                <c:pt idx="699">
                  <c:v>6.0002162266524266</c:v>
                </c:pt>
                <c:pt idx="700">
                  <c:v>6.0007040318693612</c:v>
                </c:pt>
                <c:pt idx="701">
                  <c:v>6.0011922061113552</c:v>
                </c:pt>
                <c:pt idx="702">
                  <c:v>6.0016807493783944</c:v>
                </c:pt>
                <c:pt idx="703">
                  <c:v>6.0021696616704645</c:v>
                </c:pt>
                <c:pt idx="704">
                  <c:v>6.0026589429875798</c:v>
                </c:pt>
                <c:pt idx="705">
                  <c:v>6.0031485933297404</c:v>
                </c:pt>
                <c:pt idx="706">
                  <c:v>6.0036386126969319</c:v>
                </c:pt>
                <c:pt idx="707">
                  <c:v>6.0041290010891544</c:v>
                </c:pt>
                <c:pt idx="708">
                  <c:v>6.0046197585064078</c:v>
                </c:pt>
                <c:pt idx="709">
                  <c:v>6.0051108849487207</c:v>
                </c:pt>
                <c:pt idx="710">
                  <c:v>6.0056023804160645</c:v>
                </c:pt>
                <c:pt idx="711">
                  <c:v>6.0060942449084536</c:v>
                </c:pt>
                <c:pt idx="712">
                  <c:v>6.0065864784258594</c:v>
                </c:pt>
                <c:pt idx="713">
                  <c:v>6.0070790809683245</c:v>
                </c:pt>
                <c:pt idx="714">
                  <c:v>6.0075720525358207</c:v>
                </c:pt>
                <c:pt idx="715">
                  <c:v>6.0080653931283479</c:v>
                </c:pt>
                <c:pt idx="716">
                  <c:v>6.0085591027459202</c:v>
                </c:pt>
                <c:pt idx="717">
                  <c:v>6.0090531813885235</c:v>
                </c:pt>
                <c:pt idx="718">
                  <c:v>6.009547629056172</c:v>
                </c:pt>
                <c:pt idx="719">
                  <c:v>6.0100424457488373</c:v>
                </c:pt>
                <c:pt idx="720">
                  <c:v>6.0105376314665619</c:v>
                </c:pt>
                <c:pt idx="721">
                  <c:v>6.0110331862093176</c:v>
                </c:pt>
                <c:pt idx="722">
                  <c:v>6.0115291099771184</c:v>
                </c:pt>
                <c:pt idx="723">
                  <c:v>6.0120254027699644</c:v>
                </c:pt>
                <c:pt idx="724">
                  <c:v>6.0125220645878414</c:v>
                </c:pt>
                <c:pt idx="725">
                  <c:v>6.0130190954307494</c:v>
                </c:pt>
                <c:pt idx="726">
                  <c:v>6.0135164952987026</c:v>
                </c:pt>
                <c:pt idx="727">
                  <c:v>6.0140142641916867</c:v>
                </c:pt>
                <c:pt idx="728">
                  <c:v>6.0145124021097303</c:v>
                </c:pt>
                <c:pt idx="729">
                  <c:v>6.0150109090527906</c:v>
                </c:pt>
                <c:pt idx="730">
                  <c:v>6.0155097850208961</c:v>
                </c:pt>
                <c:pt idx="731">
                  <c:v>6.0160090300140467</c:v>
                </c:pt>
                <c:pt idx="732">
                  <c:v>6.0165086440322284</c:v>
                </c:pt>
                <c:pt idx="733">
                  <c:v>6.017008627075441</c:v>
                </c:pt>
                <c:pt idx="734">
                  <c:v>6.0175089791436989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39-4583-A697-05DFC2DE4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902943"/>
        <c:axId val="1511881263"/>
      </c:lineChart>
      <c:dateAx>
        <c:axId val="162290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81263"/>
        <c:crosses val="autoZero"/>
        <c:auto val="1"/>
        <c:lblOffset val="100"/>
        <c:baseTimeUnit val="months"/>
        <c:majorUnit val="60"/>
        <c:majorTimeUnit val="months"/>
      </c:dateAx>
      <c:valAx>
        <c:axId val="1511881263"/>
        <c:scaling>
          <c:orientation val="minMax"/>
          <c:min val="5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Log-Co2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90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Detrended Log-Co2 and its Cyclical Component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 Co2'!$J$1</c:f>
              <c:strCache>
                <c:ptCount val="1"/>
                <c:pt idx="0">
                  <c:v>Detrended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'Log 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'Log Co2'!$J$2:$J$736</c:f>
              <c:numCache>
                <c:formatCode>General</c:formatCode>
                <c:ptCount val="735"/>
                <c:pt idx="0">
                  <c:v>5.3017151210452695E-3</c:v>
                </c:pt>
                <c:pt idx="1">
                  <c:v>1.0568113318481842E-2</c:v>
                </c:pt>
                <c:pt idx="2">
                  <c:v>1.0495380294444523E-2</c:v>
                </c:pt>
                <c:pt idx="3">
                  <c:v>9.004148740630491E-3</c:v>
                </c:pt>
                <c:pt idx="4">
                  <c:v>4.8550808478369234E-3</c:v>
                </c:pt>
                <c:pt idx="5">
                  <c:v>1.6750624988768337E-3</c:v>
                </c:pt>
                <c:pt idx="6">
                  <c:v>-4.0650671333466448E-3</c:v>
                </c:pt>
                <c:pt idx="7">
                  <c:v>-6.0227639663379406E-3</c:v>
                </c:pt>
                <c:pt idx="8">
                  <c:v>-4.1145937645890029E-3</c:v>
                </c:pt>
                <c:pt idx="9">
                  <c:v>-7.9880280030586448E-5</c:v>
                </c:pt>
                <c:pt idx="10">
                  <c:v>2.7014294576908071E-3</c:v>
                </c:pt>
                <c:pt idx="11">
                  <c:v>4.8729469424628746E-3</c:v>
                </c:pt>
                <c:pt idx="12">
                  <c:v>5.6815368510374498E-3</c:v>
                </c:pt>
                <c:pt idx="13">
                  <c:v>8.6312149304914598E-3</c:v>
                </c:pt>
                <c:pt idx="14">
                  <c:v>1.0188986017010571E-2</c:v>
                </c:pt>
                <c:pt idx="15">
                  <c:v>9.5140157377668899E-3</c:v>
                </c:pt>
                <c:pt idx="16">
                  <c:v>4.2052698732453209E-3</c:v>
                </c:pt>
                <c:pt idx="17">
                  <c:v>-1.5425906045321014E-3</c:v>
                </c:pt>
                <c:pt idx="18">
                  <c:v>-4.8329353874025927E-3</c:v>
                </c:pt>
                <c:pt idx="19">
                  <c:v>-6.9192198041765351E-3</c:v>
                </c:pt>
                <c:pt idx="20">
                  <c:v>-2.2520881024545858E-3</c:v>
                </c:pt>
                <c:pt idx="21">
                  <c:v>-1.462625423442887E-5</c:v>
                </c:pt>
                <c:pt idx="22">
                  <c:v>2.4375999835601903E-3</c:v>
                </c:pt>
                <c:pt idx="23">
                  <c:v>3.9047088059467328E-3</c:v>
                </c:pt>
                <c:pt idx="24">
                  <c:v>5.5889874378136639E-3</c:v>
                </c:pt>
                <c:pt idx="25">
                  <c:v>9.8743157679574978E-3</c:v>
                </c:pt>
                <c:pt idx="26">
                  <c:v>1.2796178081918796E-2</c:v>
                </c:pt>
                <c:pt idx="27">
                  <c:v>1.1180909607348966E-2</c:v>
                </c:pt>
                <c:pt idx="28">
                  <c:v>6.5194253018985293E-3</c:v>
                </c:pt>
                <c:pt idx="29">
                  <c:v>-8.8066159733202198E-4</c:v>
                </c:pt>
                <c:pt idx="30">
                  <c:v>-6.6761726631909823E-3</c:v>
                </c:pt>
                <c:pt idx="31">
                  <c:v>-7.9680723756165861E-3</c:v>
                </c:pt>
                <c:pt idx="32">
                  <c:v>-4.4881680652295586E-3</c:v>
                </c:pt>
                <c:pt idx="33">
                  <c:v>-9.5917368553433136E-4</c:v>
                </c:pt>
                <c:pt idx="34">
                  <c:v>1.1364223547207786E-3</c:v>
                </c:pt>
                <c:pt idx="35">
                  <c:v>3.3206307599931151E-3</c:v>
                </c:pt>
                <c:pt idx="36">
                  <c:v>5.7183727165384113E-3</c:v>
                </c:pt>
                <c:pt idx="37">
                  <c:v>8.421849325427111E-3</c:v>
                </c:pt>
                <c:pt idx="38">
                  <c:v>1.1615519832264276E-2</c:v>
                </c:pt>
                <c:pt idx="39">
                  <c:v>8.8417723369440537E-3</c:v>
                </c:pt>
                <c:pt idx="40">
                  <c:v>4.8377673598807291E-3</c:v>
                </c:pt>
                <c:pt idx="41">
                  <c:v>-1.0099876553004705E-3</c:v>
                </c:pt>
                <c:pt idx="42">
                  <c:v>-7.5565516393991672E-3</c:v>
                </c:pt>
                <c:pt idx="43">
                  <c:v>-5.9611629720990322E-3</c:v>
                </c:pt>
                <c:pt idx="44">
                  <c:v>-3.9265295199060191E-3</c:v>
                </c:pt>
                <c:pt idx="45">
                  <c:v>-1.2979234373835524E-3</c:v>
                </c:pt>
                <c:pt idx="46">
                  <c:v>1.3849803322782961E-3</c:v>
                </c:pt>
                <c:pt idx="47">
                  <c:v>3.086303048394079E-3</c:v>
                </c:pt>
                <c:pt idx="48">
                  <c:v>6.3487573006062448E-3</c:v>
                </c:pt>
                <c:pt idx="49">
                  <c:v>9.0685022686463057E-3</c:v>
                </c:pt>
                <c:pt idx="50">
                  <c:v>1.000502827390104E-2</c:v>
                </c:pt>
                <c:pt idx="51">
                  <c:v>8.3227154472123033E-3</c:v>
                </c:pt>
                <c:pt idx="52">
                  <c:v>5.0434017329452629E-3</c:v>
                </c:pt>
                <c:pt idx="53">
                  <c:v>-2.0504699032333207E-3</c:v>
                </c:pt>
                <c:pt idx="54">
                  <c:v>-5.898032942718956E-3</c:v>
                </c:pt>
                <c:pt idx="55">
                  <c:v>-8.807393045799472E-3</c:v>
                </c:pt>
                <c:pt idx="56">
                  <c:v>-5.0392527751368377E-3</c:v>
                </c:pt>
                <c:pt idx="57">
                  <c:v>-2.1370877703770219E-3</c:v>
                </c:pt>
                <c:pt idx="58">
                  <c:v>9.1167997399832501E-4</c:v>
                </c:pt>
                <c:pt idx="59">
                  <c:v>1.7265514179376495E-3</c:v>
                </c:pt>
                <c:pt idx="60">
                  <c:v>3.916467245200117E-3</c:v>
                </c:pt>
                <c:pt idx="61">
                  <c:v>8.4364079074736864E-3</c:v>
                </c:pt>
                <c:pt idx="62">
                  <c:v>1.0856343541570723E-2</c:v>
                </c:pt>
                <c:pt idx="63">
                  <c:v>8.1801921812010292E-3</c:v>
                </c:pt>
                <c:pt idx="64">
                  <c:v>2.5310256986648128E-3</c:v>
                </c:pt>
                <c:pt idx="65">
                  <c:v>-3.9027635021389173E-3</c:v>
                </c:pt>
                <c:pt idx="66">
                  <c:v>-9.0779076698312977E-3</c:v>
                </c:pt>
                <c:pt idx="67">
                  <c:v>-1.0028102349833645E-2</c:v>
                </c:pt>
                <c:pt idx="68">
                  <c:v>-6.7130001176085585E-3</c:v>
                </c:pt>
                <c:pt idx="69">
                  <c:v>-3.2224509802754042E-3</c:v>
                </c:pt>
                <c:pt idx="70">
                  <c:v>4.7282103210921633E-4</c:v>
                </c:pt>
                <c:pt idx="71">
                  <c:v>1.7805122835055087E-3</c:v>
                </c:pt>
                <c:pt idx="72">
                  <c:v>3.5843806125255284E-3</c:v>
                </c:pt>
                <c:pt idx="73">
                  <c:v>6.5653110075398757E-3</c:v>
                </c:pt>
                <c:pt idx="74">
                  <c:v>7.7991526772169806E-3</c:v>
                </c:pt>
                <c:pt idx="75">
                  <c:v>6.4242185637199967E-3</c:v>
                </c:pt>
                <c:pt idx="76">
                  <c:v>1.6518640435672083E-3</c:v>
                </c:pt>
                <c:pt idx="77">
                  <c:v>-4.0508684982452081E-3</c:v>
                </c:pt>
                <c:pt idx="78">
                  <c:v>-1.0604408020160605E-2</c:v>
                </c:pt>
                <c:pt idx="79">
                  <c:v>-1.057890844751963E-2</c:v>
                </c:pt>
                <c:pt idx="80">
                  <c:v>-7.686224649813056E-3</c:v>
                </c:pt>
                <c:pt idx="81">
                  <c:v>-5.054792242678019E-3</c:v>
                </c:pt>
                <c:pt idx="82">
                  <c:v>-3.02667563308745E-3</c:v>
                </c:pt>
                <c:pt idx="83">
                  <c:v>-1.6120380955353397E-4</c:v>
                </c:pt>
                <c:pt idx="84">
                  <c:v>9.8164432445013716E-4</c:v>
                </c:pt>
                <c:pt idx="85">
                  <c:v>4.5775950083468686E-3</c:v>
                </c:pt>
                <c:pt idx="86">
                  <c:v>4.4094969312382659E-3</c:v>
                </c:pt>
                <c:pt idx="87">
                  <c:v>3.2473248362352436E-3</c:v>
                </c:pt>
                <c:pt idx="88">
                  <c:v>1.4929645684338411E-3</c:v>
                </c:pt>
                <c:pt idx="89">
                  <c:v>-6.829391240045446E-3</c:v>
                </c:pt>
                <c:pt idx="90">
                  <c:v>-1.0233685297890815E-2</c:v>
                </c:pt>
                <c:pt idx="91">
                  <c:v>-1.2102775616019912E-2</c:v>
                </c:pt>
                <c:pt idx="92">
                  <c:v>-7.4304159853353369E-3</c:v>
                </c:pt>
                <c:pt idx="93">
                  <c:v>-5.9708679895695838E-3</c:v>
                </c:pt>
                <c:pt idx="94">
                  <c:v>-2.4852740000476103E-3</c:v>
                </c:pt>
                <c:pt idx="95">
                  <c:v>2.7100196355522854E-4</c:v>
                </c:pt>
                <c:pt idx="96">
                  <c:v>2.4906383573455315E-3</c:v>
                </c:pt>
                <c:pt idx="97">
                  <c:v>6.8055631649848181E-3</c:v>
                </c:pt>
                <c:pt idx="98">
                  <c:v>6.9720898262604081E-3</c:v>
                </c:pt>
                <c:pt idx="99">
                  <c:v>5.9033021574110833E-3</c:v>
                </c:pt>
                <c:pt idx="100">
                  <c:v>1.4272917312911915E-3</c:v>
                </c:pt>
                <c:pt idx="101">
                  <c:v>-5.1248824179452868E-3</c:v>
                </c:pt>
                <c:pt idx="102">
                  <c:v>-1.0806649640266563E-2</c:v>
                </c:pt>
                <c:pt idx="103">
                  <c:v>-1.2770287027734639E-2</c:v>
                </c:pt>
                <c:pt idx="104">
                  <c:v>-7.7394217095694273E-3</c:v>
                </c:pt>
                <c:pt idx="105">
                  <c:v>-3.9818741329344931E-3</c:v>
                </c:pt>
                <c:pt idx="106">
                  <c:v>-1.1718785179191116E-3</c:v>
                </c:pt>
                <c:pt idx="107">
                  <c:v>-1.066288741125021E-4</c:v>
                </c:pt>
                <c:pt idx="108">
                  <c:v>1.2970470602127193E-3</c:v>
                </c:pt>
                <c:pt idx="109">
                  <c:v>5.2901536982759012E-3</c:v>
                </c:pt>
                <c:pt idx="110">
                  <c:v>6.8062829615929132E-3</c:v>
                </c:pt>
                <c:pt idx="111">
                  <c:v>3.7319061593761305E-3</c:v>
                </c:pt>
                <c:pt idx="112">
                  <c:v>-1.3020043539038184E-3</c:v>
                </c:pt>
                <c:pt idx="113">
                  <c:v>-6.6394839662580196E-3</c:v>
                </c:pt>
                <c:pt idx="114">
                  <c:v>-1.1940493656756423E-2</c:v>
                </c:pt>
                <c:pt idx="115">
                  <c:v>-1.2212419226391269E-2</c:v>
                </c:pt>
                <c:pt idx="116">
                  <c:v>-8.0786632263949443E-3</c:v>
                </c:pt>
                <c:pt idx="117">
                  <c:v>-4.4924809548243516E-3</c:v>
                </c:pt>
                <c:pt idx="118">
                  <c:v>-2.8726608785891727E-3</c:v>
                </c:pt>
                <c:pt idx="119">
                  <c:v>-1.3496177859959602E-3</c:v>
                </c:pt>
                <c:pt idx="120">
                  <c:v>6.6395178448885872E-4</c:v>
                </c:pt>
                <c:pt idx="121">
                  <c:v>3.8725789882523287E-3</c:v>
                </c:pt>
                <c:pt idx="122">
                  <c:v>5.2888436368139224E-3</c:v>
                </c:pt>
                <c:pt idx="123">
                  <c:v>4.3687351745251846E-3</c:v>
                </c:pt>
                <c:pt idx="124">
                  <c:v>3.3674801054406345E-4</c:v>
                </c:pt>
                <c:pt idx="125">
                  <c:v>-6.4696801330281772E-3</c:v>
                </c:pt>
                <c:pt idx="126">
                  <c:v>-1.1788948191100879E-2</c:v>
                </c:pt>
                <c:pt idx="127">
                  <c:v>-1.2564786977767639E-2</c:v>
                </c:pt>
                <c:pt idx="128">
                  <c:v>-9.5370614517005237E-3</c:v>
                </c:pt>
                <c:pt idx="129">
                  <c:v>-5.0636981137168746E-3</c:v>
                </c:pt>
                <c:pt idx="130">
                  <c:v>-1.7544877227866351E-3</c:v>
                </c:pt>
                <c:pt idx="131">
                  <c:v>-7.368608633910867E-4</c:v>
                </c:pt>
                <c:pt idx="132">
                  <c:v>2.7384442251419117E-3</c:v>
                </c:pt>
                <c:pt idx="133">
                  <c:v>5.5872741240241552E-3</c:v>
                </c:pt>
                <c:pt idx="134">
                  <c:v>7.3878485314029518E-3</c:v>
                </c:pt>
                <c:pt idx="135">
                  <c:v>5.3351128569225637E-3</c:v>
                </c:pt>
                <c:pt idx="136">
                  <c:v>2.3586967302673401E-3</c:v>
                </c:pt>
                <c:pt idx="137">
                  <c:v>-4.7260846013017499E-3</c:v>
                </c:pt>
                <c:pt idx="138">
                  <c:v>-9.0000020093929933E-3</c:v>
                </c:pt>
                <c:pt idx="139">
                  <c:v>-1.1143675925851859E-2</c:v>
                </c:pt>
                <c:pt idx="140">
                  <c:v>-8.1050902718446949E-3</c:v>
                </c:pt>
                <c:pt idx="141">
                  <c:v>-4.4914652189564919E-3</c:v>
                </c:pt>
                <c:pt idx="142">
                  <c:v>-1.9388330486638239E-3</c:v>
                </c:pt>
                <c:pt idx="143">
                  <c:v>7.2812896826768281E-4</c:v>
                </c:pt>
                <c:pt idx="144">
                  <c:v>3.1413339580064203E-3</c:v>
                </c:pt>
                <c:pt idx="145">
                  <c:v>6.7056706271584332E-3</c:v>
                </c:pt>
                <c:pt idx="146">
                  <c:v>6.2394342049634233E-3</c:v>
                </c:pt>
                <c:pt idx="147">
                  <c:v>4.7051849776007515E-3</c:v>
                </c:pt>
                <c:pt idx="148">
                  <c:v>4.1502127081116669E-4</c:v>
                </c:pt>
                <c:pt idx="149">
                  <c:v>-4.9689952561946527E-3</c:v>
                </c:pt>
                <c:pt idx="150">
                  <c:v>-1.0162844846867358E-2</c:v>
                </c:pt>
                <c:pt idx="151">
                  <c:v>-1.0262371536832404E-2</c:v>
                </c:pt>
                <c:pt idx="152">
                  <c:v>-8.0137221523992608E-3</c:v>
                </c:pt>
                <c:pt idx="153">
                  <c:v>-4.7563538144226314E-3</c:v>
                </c:pt>
                <c:pt idx="154">
                  <c:v>-1.8490558717472183E-3</c:v>
                </c:pt>
                <c:pt idx="155">
                  <c:v>-5.7336179269729115E-4</c:v>
                </c:pt>
                <c:pt idx="156">
                  <c:v>6.6896228704926841E-4</c:v>
                </c:pt>
                <c:pt idx="157">
                  <c:v>2.213711135456542E-3</c:v>
                </c:pt>
                <c:pt idx="158">
                  <c:v>5.3978259561908715E-3</c:v>
                </c:pt>
                <c:pt idx="159">
                  <c:v>4.0450082085747852E-3</c:v>
                </c:pt>
                <c:pt idx="160">
                  <c:v>5.9575635678044137E-6</c:v>
                </c:pt>
                <c:pt idx="161">
                  <c:v>-6.0427630031032464E-3</c:v>
                </c:pt>
                <c:pt idx="162">
                  <c:v>-1.2805345326706075E-2</c:v>
                </c:pt>
                <c:pt idx="163">
                  <c:v>-1.2445763912442231E-2</c:v>
                </c:pt>
                <c:pt idx="164">
                  <c:v>-8.9416372624366858E-3</c:v>
                </c:pt>
                <c:pt idx="165">
                  <c:v>-5.51356662867164E-3</c:v>
                </c:pt>
                <c:pt idx="166">
                  <c:v>-3.475808711665529E-3</c:v>
                </c:pt>
                <c:pt idx="167">
                  <c:v>-1.1385602119649008E-3</c:v>
                </c:pt>
                <c:pt idx="168">
                  <c:v>-1.063844342563236E-3</c:v>
                </c:pt>
                <c:pt idx="169">
                  <c:v>4.63698953694891E-3</c:v>
                </c:pt>
                <c:pt idx="170">
                  <c:v>5.405711323309248E-3</c:v>
                </c:pt>
                <c:pt idx="171">
                  <c:v>2.1396367600949873E-3</c:v>
                </c:pt>
                <c:pt idx="172">
                  <c:v>-1.3185570325218166E-3</c:v>
                </c:pt>
                <c:pt idx="173">
                  <c:v>-6.8994268359636735E-3</c:v>
                </c:pt>
                <c:pt idx="174">
                  <c:v>-1.1461845376399715E-2</c:v>
                </c:pt>
                <c:pt idx="175">
                  <c:v>-1.1355906289059803E-2</c:v>
                </c:pt>
                <c:pt idx="176">
                  <c:v>-7.2301743445688516E-3</c:v>
                </c:pt>
                <c:pt idx="177">
                  <c:v>-4.3142130051654348E-3</c:v>
                </c:pt>
                <c:pt idx="178">
                  <c:v>-1.5915062170375194E-3</c:v>
                </c:pt>
                <c:pt idx="179">
                  <c:v>1.2127859452109035E-3</c:v>
                </c:pt>
                <c:pt idx="180">
                  <c:v>3.1597746974485474E-3</c:v>
                </c:pt>
                <c:pt idx="181">
                  <c:v>6.4899707044592247E-3</c:v>
                </c:pt>
                <c:pt idx="182">
                  <c:v>9.1452187422396136E-3</c:v>
                </c:pt>
                <c:pt idx="183">
                  <c:v>7.6142816247521949E-3</c:v>
                </c:pt>
                <c:pt idx="184">
                  <c:v>3.6966522480339492E-3</c:v>
                </c:pt>
                <c:pt idx="185">
                  <c:v>-1.3270976931112344E-3</c:v>
                </c:pt>
                <c:pt idx="186">
                  <c:v>-7.10619144749014E-3</c:v>
                </c:pt>
                <c:pt idx="187">
                  <c:v>-8.4127976141434857E-3</c:v>
                </c:pt>
                <c:pt idx="188">
                  <c:v>-5.7208458535340512E-3</c:v>
                </c:pt>
                <c:pt idx="189">
                  <c:v>-4.5584468598791617E-3</c:v>
                </c:pt>
                <c:pt idx="190">
                  <c:v>-2.6999609608679975E-3</c:v>
                </c:pt>
                <c:pt idx="191">
                  <c:v>1.120910897670413E-3</c:v>
                </c:pt>
                <c:pt idx="192">
                  <c:v>3.1461879631535794E-3</c:v>
                </c:pt>
                <c:pt idx="193">
                  <c:v>6.3688886475885553E-3</c:v>
                </c:pt>
                <c:pt idx="194">
                  <c:v>7.7198342047299917E-3</c:v>
                </c:pt>
                <c:pt idx="195">
                  <c:v>4.2922568768295477E-3</c:v>
                </c:pt>
                <c:pt idx="196">
                  <c:v>7.0349312241457795E-4</c:v>
                </c:pt>
                <c:pt idx="197">
                  <c:v>-5.5060999764906526E-3</c:v>
                </c:pt>
                <c:pt idx="198">
                  <c:v>-1.1292794869773637E-2</c:v>
                </c:pt>
                <c:pt idx="199">
                  <c:v>-1.1717930580645408E-2</c:v>
                </c:pt>
                <c:pt idx="200">
                  <c:v>-8.9094723921068208E-3</c:v>
                </c:pt>
                <c:pt idx="201">
                  <c:v>-5.3218420400078514E-3</c:v>
                </c:pt>
                <c:pt idx="202">
                  <c:v>-2.1426568356659459E-3</c:v>
                </c:pt>
                <c:pt idx="203">
                  <c:v>-2.4225044813519503E-4</c:v>
                </c:pt>
                <c:pt idx="204">
                  <c:v>7.7956078437857457E-4</c:v>
                </c:pt>
                <c:pt idx="205">
                  <c:v>4.2935744601697579E-3</c:v>
                </c:pt>
                <c:pt idx="206">
                  <c:v>6.296533508062474E-3</c:v>
                </c:pt>
                <c:pt idx="207">
                  <c:v>4.5222505924140677E-3</c:v>
                </c:pt>
                <c:pt idx="208">
                  <c:v>-2.0219724601133748E-4</c:v>
                </c:pt>
                <c:pt idx="209">
                  <c:v>-6.6424094778829712E-3</c:v>
                </c:pt>
                <c:pt idx="210">
                  <c:v>-1.1353682330907944E-2</c:v>
                </c:pt>
                <c:pt idx="211">
                  <c:v>-1.2148215362506321E-2</c:v>
                </c:pt>
                <c:pt idx="212">
                  <c:v>-9.3238543124636308E-3</c:v>
                </c:pt>
                <c:pt idx="213">
                  <c:v>-5.9649957613885363E-3</c:v>
                </c:pt>
                <c:pt idx="214">
                  <c:v>-3.2530344876890993E-3</c:v>
                </c:pt>
                <c:pt idx="215">
                  <c:v>-3.9513097243926154E-5</c:v>
                </c:pt>
                <c:pt idx="216">
                  <c:v>1.9626661015736957E-3</c:v>
                </c:pt>
                <c:pt idx="217">
                  <c:v>5.005593539442188E-3</c:v>
                </c:pt>
                <c:pt idx="218">
                  <c:v>5.0840601226536108E-3</c:v>
                </c:pt>
                <c:pt idx="219">
                  <c:v>2.4410794920504131E-3</c:v>
                </c:pt>
                <c:pt idx="220">
                  <c:v>-6.579921851770365E-4</c:v>
                </c:pt>
                <c:pt idx="221">
                  <c:v>-8.1405479544987003E-3</c:v>
                </c:pt>
                <c:pt idx="222">
                  <c:v>-1.3697336055683351E-2</c:v>
                </c:pt>
                <c:pt idx="223">
                  <c:v>-1.4617296369477728E-2</c:v>
                </c:pt>
                <c:pt idx="224">
                  <c:v>-1.0679932519678914E-2</c:v>
                </c:pt>
                <c:pt idx="225">
                  <c:v>-6.5498124108707145E-3</c:v>
                </c:pt>
                <c:pt idx="226">
                  <c:v>-3.7314874705778323E-3</c:v>
                </c:pt>
                <c:pt idx="227">
                  <c:v>-2.6328870185485798E-3</c:v>
                </c:pt>
                <c:pt idx="228">
                  <c:v>2.5019503484502437E-3</c:v>
                </c:pt>
                <c:pt idx="229">
                  <c:v>5.7046788669312676E-3</c:v>
                </c:pt>
                <c:pt idx="230">
                  <c:v>7.7675191642017083E-3</c:v>
                </c:pt>
                <c:pt idx="231">
                  <c:v>5.1945774405020018E-3</c:v>
                </c:pt>
                <c:pt idx="232">
                  <c:v>1.0347502456724555E-3</c:v>
                </c:pt>
                <c:pt idx="233">
                  <c:v>-6.2326840317776799E-3</c:v>
                </c:pt>
                <c:pt idx="234">
                  <c:v>-1.0374693798198109E-2</c:v>
                </c:pt>
                <c:pt idx="235">
                  <c:v>-1.075127426328315E-2</c:v>
                </c:pt>
                <c:pt idx="236">
                  <c:v>-7.6324579341848775E-3</c:v>
                </c:pt>
                <c:pt idx="237">
                  <c:v>-4.3758808385199188E-3</c:v>
                </c:pt>
                <c:pt idx="238">
                  <c:v>-6.5460001814710012E-4</c:v>
                </c:pt>
                <c:pt idx="239">
                  <c:v>-7.7029484993218489E-5</c:v>
                </c:pt>
                <c:pt idx="240">
                  <c:v>3.801913644738697E-3</c:v>
                </c:pt>
                <c:pt idx="241">
                  <c:v>6.5382868007013428E-3</c:v>
                </c:pt>
                <c:pt idx="242">
                  <c:v>7.2258291206406255E-3</c:v>
                </c:pt>
                <c:pt idx="243">
                  <c:v>6.8475002495231863E-3</c:v>
                </c:pt>
                <c:pt idx="244">
                  <c:v>1.7831437788053961E-3</c:v>
                </c:pt>
                <c:pt idx="245">
                  <c:v>-4.4996241491732647E-3</c:v>
                </c:pt>
                <c:pt idx="246">
                  <c:v>-1.0938870867755135E-2</c:v>
                </c:pt>
                <c:pt idx="247">
                  <c:v>-1.1139167178504827E-2</c:v>
                </c:pt>
                <c:pt idx="248">
                  <c:v>-7.4371101283841057E-3</c:v>
                </c:pt>
                <c:pt idx="249">
                  <c:v>-4.3187149674368541E-3</c:v>
                </c:pt>
                <c:pt idx="250">
                  <c:v>-9.446988689578717E-4</c:v>
                </c:pt>
                <c:pt idx="251">
                  <c:v>3.6807400405258761E-4</c:v>
                </c:pt>
                <c:pt idx="252">
                  <c:v>4.7273594748391545E-3</c:v>
                </c:pt>
                <c:pt idx="253">
                  <c:v>6.4127191599894218E-3</c:v>
                </c:pt>
                <c:pt idx="254">
                  <c:v>6.8562798483284837E-3</c:v>
                </c:pt>
                <c:pt idx="255">
                  <c:v>6.6800812256611053E-3</c:v>
                </c:pt>
                <c:pt idx="256">
                  <c:v>1.2733698663973669E-3</c:v>
                </c:pt>
                <c:pt idx="257">
                  <c:v>-4.3681436636084925E-3</c:v>
                </c:pt>
                <c:pt idx="258">
                  <c:v>-9.9785642727709956E-3</c:v>
                </c:pt>
                <c:pt idx="259">
                  <c:v>-9.6750468808490808E-3</c:v>
                </c:pt>
                <c:pt idx="260">
                  <c:v>-6.6546975267387509E-3</c:v>
                </c:pt>
                <c:pt idx="261">
                  <c:v>-2.5170046787801326E-3</c:v>
                </c:pt>
                <c:pt idx="262">
                  <c:v>3.8784365242605645E-4</c:v>
                </c:pt>
                <c:pt idx="263">
                  <c:v>1.3626157040427245E-3</c:v>
                </c:pt>
                <c:pt idx="264">
                  <c:v>5.959427298962261E-3</c:v>
                </c:pt>
                <c:pt idx="265">
                  <c:v>8.3342966498118898E-3</c:v>
                </c:pt>
                <c:pt idx="266">
                  <c:v>9.6185828229042869E-3</c:v>
                </c:pt>
                <c:pt idx="267">
                  <c:v>8.8512045640340986E-3</c:v>
                </c:pt>
                <c:pt idx="268">
                  <c:v>2.8524197050181499E-3</c:v>
                </c:pt>
                <c:pt idx="269">
                  <c:v>-2.4977611291143731E-3</c:v>
                </c:pt>
                <c:pt idx="270">
                  <c:v>-7.3083366389141702E-3</c:v>
                </c:pt>
                <c:pt idx="271">
                  <c:v>-7.7568175317255239E-3</c:v>
                </c:pt>
                <c:pt idx="272">
                  <c:v>-4.7603724303586503E-3</c:v>
                </c:pt>
                <c:pt idx="273">
                  <c:v>-1.9822073088384684E-3</c:v>
                </c:pt>
                <c:pt idx="274">
                  <c:v>5.5019788881427445E-4</c:v>
                </c:pt>
                <c:pt idx="275">
                  <c:v>3.9259870878298742E-3</c:v>
                </c:pt>
                <c:pt idx="276">
                  <c:v>6.7024262903245813E-3</c:v>
                </c:pt>
                <c:pt idx="277">
                  <c:v>9.0602282811635959E-3</c:v>
                </c:pt>
                <c:pt idx="278">
                  <c:v>1.0186813421110053E-2</c:v>
                </c:pt>
                <c:pt idx="279">
                  <c:v>8.424900051361206E-3</c:v>
                </c:pt>
                <c:pt idx="280">
                  <c:v>2.9407539333057287E-3</c:v>
                </c:pt>
                <c:pt idx="281">
                  <c:v>-4.2827135234722036E-3</c:v>
                </c:pt>
                <c:pt idx="282">
                  <c:v>-9.0285389385478254E-3</c:v>
                </c:pt>
                <c:pt idx="283">
                  <c:v>-8.9767212026821142E-3</c:v>
                </c:pt>
                <c:pt idx="284">
                  <c:v>-4.8709016988093268E-3</c:v>
                </c:pt>
                <c:pt idx="285">
                  <c:v>-1.3733485986957561E-3</c:v>
                </c:pt>
                <c:pt idx="286">
                  <c:v>1.4641767651024651E-3</c:v>
                </c:pt>
                <c:pt idx="287">
                  <c:v>3.3845621185264463E-3</c:v>
                </c:pt>
                <c:pt idx="288">
                  <c:v>6.2042014640839582E-3</c:v>
                </c:pt>
                <c:pt idx="289">
                  <c:v>9.2461519791973146E-3</c:v>
                </c:pt>
                <c:pt idx="290">
                  <c:v>1.0826580522226514E-2</c:v>
                </c:pt>
                <c:pt idx="291">
                  <c:v>8.0493346308259106E-3</c:v>
                </c:pt>
                <c:pt idx="292">
                  <c:v>3.4270578905681859E-3</c:v>
                </c:pt>
                <c:pt idx="293">
                  <c:v>-3.4462377802526589E-3</c:v>
                </c:pt>
                <c:pt idx="294">
                  <c:v>-9.120552381872038E-3</c:v>
                </c:pt>
                <c:pt idx="295">
                  <c:v>-9.4293415851174345E-3</c:v>
                </c:pt>
                <c:pt idx="296">
                  <c:v>-5.9031220367256054E-3</c:v>
                </c:pt>
                <c:pt idx="297">
                  <c:v>-2.4214854566553257E-3</c:v>
                </c:pt>
                <c:pt idx="298">
                  <c:v>-4.7549521891276925E-4</c:v>
                </c:pt>
                <c:pt idx="299">
                  <c:v>2.7489115400944897E-3</c:v>
                </c:pt>
                <c:pt idx="300">
                  <c:v>3.6619406400957288E-3</c:v>
                </c:pt>
                <c:pt idx="301">
                  <c:v>8.8980849321735889E-3</c:v>
                </c:pt>
                <c:pt idx="302">
                  <c:v>1.0813835892365731E-2</c:v>
                </c:pt>
                <c:pt idx="303">
                  <c:v>9.3158958322714369E-3</c:v>
                </c:pt>
                <c:pt idx="304">
                  <c:v>4.7992162915075909E-3</c:v>
                </c:pt>
                <c:pt idx="305">
                  <c:v>-1.1367552381651436E-3</c:v>
                </c:pt>
                <c:pt idx="306">
                  <c:v>-7.1045639725220155E-3</c:v>
                </c:pt>
                <c:pt idx="307">
                  <c:v>-7.359201676912619E-3</c:v>
                </c:pt>
                <c:pt idx="308">
                  <c:v>-4.1538021642111289E-3</c:v>
                </c:pt>
                <c:pt idx="309">
                  <c:v>-2.3229693558679543E-4</c:v>
                </c:pt>
                <c:pt idx="310">
                  <c:v>2.4799212788657599E-3</c:v>
                </c:pt>
                <c:pt idx="311">
                  <c:v>4.1388900471224233E-3</c:v>
                </c:pt>
                <c:pt idx="312">
                  <c:v>5.9092591486047397E-3</c:v>
                </c:pt>
                <c:pt idx="313">
                  <c:v>9.3773164779573648E-3</c:v>
                </c:pt>
                <c:pt idx="314">
                  <c:v>1.1307072182807687E-2</c:v>
                </c:pt>
                <c:pt idx="315">
                  <c:v>9.0897872376656252E-3</c:v>
                </c:pt>
                <c:pt idx="316">
                  <c:v>4.556016355505399E-3</c:v>
                </c:pt>
                <c:pt idx="317">
                  <c:v>-1.5372609130839265E-3</c:v>
                </c:pt>
                <c:pt idx="318">
                  <c:v>-8.1619496822158411E-3</c:v>
                </c:pt>
                <c:pt idx="319">
                  <c:v>-7.7186077656046237E-3</c:v>
                </c:pt>
                <c:pt idx="320">
                  <c:v>-3.8895925580328949E-3</c:v>
                </c:pt>
                <c:pt idx="321">
                  <c:v>4.1498637288839291E-4</c:v>
                </c:pt>
                <c:pt idx="322">
                  <c:v>1.5451266010062525E-3</c:v>
                </c:pt>
                <c:pt idx="323">
                  <c:v>3.9446122365740521E-3</c:v>
                </c:pt>
                <c:pt idx="324">
                  <c:v>8.1495386169727624E-3</c:v>
                </c:pt>
                <c:pt idx="325">
                  <c:v>9.5240579933220104E-3</c:v>
                </c:pt>
                <c:pt idx="326">
                  <c:v>1.1239081033681764E-2</c:v>
                </c:pt>
                <c:pt idx="327">
                  <c:v>8.9389330085847263E-3</c:v>
                </c:pt>
                <c:pt idx="328">
                  <c:v>3.8121048445356465E-3</c:v>
                </c:pt>
                <c:pt idx="329">
                  <c:v>-1.4539435057141503E-3</c:v>
                </c:pt>
                <c:pt idx="330">
                  <c:v>-6.8902863039363993E-3</c:v>
                </c:pt>
                <c:pt idx="331">
                  <c:v>-7.6498466953793809E-3</c:v>
                </c:pt>
                <c:pt idx="332">
                  <c:v>-4.0461723487146273E-3</c:v>
                </c:pt>
                <c:pt idx="333">
                  <c:v>-3.7171374065891882E-4</c:v>
                </c:pt>
                <c:pt idx="334">
                  <c:v>1.2396139267414341E-3</c:v>
                </c:pt>
                <c:pt idx="335">
                  <c:v>2.9619100274267396E-3</c:v>
                </c:pt>
                <c:pt idx="336">
                  <c:v>4.7082739268136109E-3</c:v>
                </c:pt>
                <c:pt idx="337">
                  <c:v>9.3990054182082616E-3</c:v>
                </c:pt>
                <c:pt idx="338">
                  <c:v>1.0787271459425263E-2</c:v>
                </c:pt>
                <c:pt idx="339">
                  <c:v>9.1475389543624885E-3</c:v>
                </c:pt>
                <c:pt idx="340">
                  <c:v>3.7215924978681869E-3</c:v>
                </c:pt>
                <c:pt idx="341">
                  <c:v>-2.6259147531764171E-3</c:v>
                </c:pt>
                <c:pt idx="342">
                  <c:v>-5.4696762526820208E-3</c:v>
                </c:pt>
                <c:pt idx="343">
                  <c:v>-7.8845168809387189E-3</c:v>
                </c:pt>
                <c:pt idx="344">
                  <c:v>-4.1276243418000291E-3</c:v>
                </c:pt>
                <c:pt idx="345">
                  <c:v>-7.910839065949915E-4</c:v>
                </c:pt>
                <c:pt idx="346">
                  <c:v>2.6175788882758511E-3</c:v>
                </c:pt>
                <c:pt idx="347">
                  <c:v>2.8624059675896874E-3</c:v>
                </c:pt>
                <c:pt idx="348">
                  <c:v>5.3679419510714865E-3</c:v>
                </c:pt>
                <c:pt idx="349">
                  <c:v>9.5172608801181724E-3</c:v>
                </c:pt>
                <c:pt idx="350">
                  <c:v>1.1376414596277584E-2</c:v>
                </c:pt>
                <c:pt idx="351">
                  <c:v>9.4256304975175453E-3</c:v>
                </c:pt>
                <c:pt idx="352">
                  <c:v>5.0185806990414861E-3</c:v>
                </c:pt>
                <c:pt idx="353">
                  <c:v>-1.1562252375965087E-3</c:v>
                </c:pt>
                <c:pt idx="354">
                  <c:v>-6.0081491818397836E-3</c:v>
                </c:pt>
                <c:pt idx="355">
                  <c:v>-6.1666526195454097E-3</c:v>
                </c:pt>
                <c:pt idx="356">
                  <c:v>-2.58250774707669E-3</c:v>
                </c:pt>
                <c:pt idx="357">
                  <c:v>4.990018518675754E-4</c:v>
                </c:pt>
                <c:pt idx="358">
                  <c:v>3.6539531730195307E-3</c:v>
                </c:pt>
                <c:pt idx="359">
                  <c:v>6.8530906348307497E-3</c:v>
                </c:pt>
                <c:pt idx="360">
                  <c:v>8.649723009891197E-3</c:v>
                </c:pt>
                <c:pt idx="361">
                  <c:v>1.1940946483237624E-2</c:v>
                </c:pt>
                <c:pt idx="362">
                  <c:v>1.3047006051900567E-2</c:v>
                </c:pt>
                <c:pt idx="363">
                  <c:v>1.1299244393213392E-2</c:v>
                </c:pt>
                <c:pt idx="364">
                  <c:v>8.0192760139023989E-3</c:v>
                </c:pt>
                <c:pt idx="365">
                  <c:v>1.1409691145924938E-3</c:v>
                </c:pt>
                <c:pt idx="366">
                  <c:v>-3.456271236840891E-3</c:v>
                </c:pt>
                <c:pt idx="367">
                  <c:v>-3.2481580364134288E-3</c:v>
                </c:pt>
                <c:pt idx="368">
                  <c:v>-5.2472973363038022E-4</c:v>
                </c:pt>
                <c:pt idx="369">
                  <c:v>2.5588254315476178E-3</c:v>
                </c:pt>
                <c:pt idx="370">
                  <c:v>6.4522324499387551E-3</c:v>
                </c:pt>
                <c:pt idx="371">
                  <c:v>7.1054066401448068E-3</c:v>
                </c:pt>
                <c:pt idx="372">
                  <c:v>8.6899169462082426E-3</c:v>
                </c:pt>
                <c:pt idx="373">
                  <c:v>1.3057853770508387E-2</c:v>
                </c:pt>
                <c:pt idx="374">
                  <c:v>1.3308762541754504E-2</c:v>
                </c:pt>
                <c:pt idx="375">
                  <c:v>1.1562995610943538E-2</c:v>
                </c:pt>
                <c:pt idx="376">
                  <c:v>7.3039184261087797E-3</c:v>
                </c:pt>
                <c:pt idx="377">
                  <c:v>7.5790129034558618E-4</c:v>
                </c:pt>
                <c:pt idx="378">
                  <c:v>-4.6263335822018803E-3</c:v>
                </c:pt>
                <c:pt idx="379">
                  <c:v>-4.4244979680092555E-3</c:v>
                </c:pt>
                <c:pt idx="380">
                  <c:v>-1.2601390459829886E-3</c:v>
                </c:pt>
                <c:pt idx="381">
                  <c:v>2.2315508271724127E-3</c:v>
                </c:pt>
                <c:pt idx="382">
                  <c:v>4.5498398511929494E-3</c:v>
                </c:pt>
                <c:pt idx="383">
                  <c:v>7.6776930299224944E-3</c:v>
                </c:pt>
                <c:pt idx="384">
                  <c:v>9.2480566752435323E-3</c:v>
                </c:pt>
                <c:pt idx="385">
                  <c:v>1.0533681719864241E-2</c:v>
                </c:pt>
                <c:pt idx="386">
                  <c:v>1.2964285689482935E-2</c:v>
                </c:pt>
                <c:pt idx="387">
                  <c:v>9.8455777316468485E-3</c:v>
                </c:pt>
                <c:pt idx="388">
                  <c:v>5.2545607231566649E-3</c:v>
                </c:pt>
                <c:pt idx="389">
                  <c:v>-2.8907621538021289E-4</c:v>
                </c:pt>
                <c:pt idx="390">
                  <c:v>-5.4898442489825783E-3</c:v>
                </c:pt>
                <c:pt idx="391">
                  <c:v>-4.9815982799872316E-3</c:v>
                </c:pt>
                <c:pt idx="392">
                  <c:v>-1.2404532421550485E-3</c:v>
                </c:pt>
                <c:pt idx="393">
                  <c:v>1.9473769617937009E-3</c:v>
                </c:pt>
                <c:pt idx="394">
                  <c:v>3.0107947670190427E-3</c:v>
                </c:pt>
                <c:pt idx="395">
                  <c:v>5.1405746688111265E-3</c:v>
                </c:pt>
                <c:pt idx="396">
                  <c:v>8.9727689667693511E-3</c:v>
                </c:pt>
                <c:pt idx="397">
                  <c:v>1.2591810818824101E-2</c:v>
                </c:pt>
                <c:pt idx="398">
                  <c:v>1.3525026574500387E-2</c:v>
                </c:pt>
                <c:pt idx="399">
                  <c:v>1.0359906939759966E-2</c:v>
                </c:pt>
                <c:pt idx="400">
                  <c:v>4.5510566029340893E-3</c:v>
                </c:pt>
                <c:pt idx="401">
                  <c:v>-2.4176119516372552E-3</c:v>
                </c:pt>
                <c:pt idx="402">
                  <c:v>-7.3273914502269832E-3</c:v>
                </c:pt>
                <c:pt idx="403">
                  <c:v>-7.4217472366164827E-3</c:v>
                </c:pt>
                <c:pt idx="404">
                  <c:v>-3.6652749327856782E-3</c:v>
                </c:pt>
                <c:pt idx="405">
                  <c:v>-3.4850312023770869E-4</c:v>
                </c:pt>
                <c:pt idx="406">
                  <c:v>2.4491560811190638E-3</c:v>
                </c:pt>
                <c:pt idx="407">
                  <c:v>4.4806011862084105E-3</c:v>
                </c:pt>
                <c:pt idx="408">
                  <c:v>6.1985421753769643E-3</c:v>
                </c:pt>
                <c:pt idx="409">
                  <c:v>9.2493282288241829E-3</c:v>
                </c:pt>
                <c:pt idx="410">
                  <c:v>1.0259980359400345E-2</c:v>
                </c:pt>
                <c:pt idx="411">
                  <c:v>9.15551616394783E-3</c:v>
                </c:pt>
                <c:pt idx="412">
                  <c:v>2.296596429822273E-3</c:v>
                </c:pt>
                <c:pt idx="413">
                  <c:v>-3.9003300865854129E-3</c:v>
                </c:pt>
                <c:pt idx="414">
                  <c:v>-9.8766191839230189E-3</c:v>
                </c:pt>
                <c:pt idx="415">
                  <c:v>-9.2398264532036478E-3</c:v>
                </c:pt>
                <c:pt idx="416">
                  <c:v>-6.7965308213251419E-3</c:v>
                </c:pt>
                <c:pt idx="417">
                  <c:v>-3.658225941006954E-3</c:v>
                </c:pt>
                <c:pt idx="418">
                  <c:v>-2.8319943988996954E-5</c:v>
                </c:pt>
                <c:pt idx="419">
                  <c:v>4.5554141826631422E-4</c:v>
                </c:pt>
                <c:pt idx="420">
                  <c:v>3.312285418632932E-3</c:v>
                </c:pt>
                <c:pt idx="421">
                  <c:v>5.1566586050020291E-3</c:v>
                </c:pt>
                <c:pt idx="422">
                  <c:v>7.3289174034369964E-3</c:v>
                </c:pt>
                <c:pt idx="423">
                  <c:v>5.0814705568082985E-3</c:v>
                </c:pt>
                <c:pt idx="424">
                  <c:v>-1.4145676256864803E-3</c:v>
                </c:pt>
                <c:pt idx="425">
                  <c:v>-6.5416322651365988E-3</c:v>
                </c:pt>
                <c:pt idx="426">
                  <c:v>-1.146565256880816E-2</c:v>
                </c:pt>
                <c:pt idx="427">
                  <c:v>-1.1598530513285965E-2</c:v>
                </c:pt>
                <c:pt idx="428">
                  <c:v>-8.3497470279327857E-3</c:v>
                </c:pt>
                <c:pt idx="429">
                  <c:v>-4.5259499377729995E-3</c:v>
                </c:pt>
                <c:pt idx="430">
                  <c:v>-1.194614700539276E-3</c:v>
                </c:pt>
                <c:pt idx="431">
                  <c:v>3.1321739717604657E-4</c:v>
                </c:pt>
                <c:pt idx="432">
                  <c:v>2.9010417471448946E-3</c:v>
                </c:pt>
                <c:pt idx="433">
                  <c:v>5.9503875010396001E-3</c:v>
                </c:pt>
                <c:pt idx="434">
                  <c:v>6.722761667287358E-3</c:v>
                </c:pt>
                <c:pt idx="435">
                  <c:v>4.0073587807833988E-3</c:v>
                </c:pt>
                <c:pt idx="436">
                  <c:v>-3.5420331843916131E-4</c:v>
                </c:pt>
                <c:pt idx="437">
                  <c:v>-6.101811686439973E-3</c:v>
                </c:pt>
                <c:pt idx="438">
                  <c:v>-1.1344383971124472E-2</c:v>
                </c:pt>
                <c:pt idx="439">
                  <c:v>-1.0752465080032358E-2</c:v>
                </c:pt>
                <c:pt idx="440">
                  <c:v>-7.0804737974583531E-3</c:v>
                </c:pt>
                <c:pt idx="441">
                  <c:v>-3.4252995967616329E-3</c:v>
                </c:pt>
                <c:pt idx="442">
                  <c:v>-1.2027884509206999E-3</c:v>
                </c:pt>
                <c:pt idx="443">
                  <c:v>1.0125327141601304E-3</c:v>
                </c:pt>
                <c:pt idx="444">
                  <c:v>3.3036146900693453E-3</c:v>
                </c:pt>
                <c:pt idx="445">
                  <c:v>6.9643618217334335E-3</c:v>
                </c:pt>
                <c:pt idx="446">
                  <c:v>7.6432061639177817E-3</c:v>
                </c:pt>
                <c:pt idx="447">
                  <c:v>5.8730211634587803E-3</c:v>
                </c:pt>
                <c:pt idx="448">
                  <c:v>1.2013388168226058E-3</c:v>
                </c:pt>
                <c:pt idx="449">
                  <c:v>-6.1864885110489709E-3</c:v>
                </c:pt>
                <c:pt idx="450">
                  <c:v>-9.2308979167468053E-3</c:v>
                </c:pt>
                <c:pt idx="451">
                  <c:v>-1.0129496874938582E-2</c:v>
                </c:pt>
                <c:pt idx="452">
                  <c:v>-6.4557515022221068E-3</c:v>
                </c:pt>
                <c:pt idx="453">
                  <c:v>-3.4363543329325452E-3</c:v>
                </c:pt>
                <c:pt idx="454">
                  <c:v>1.3045275697898262E-5</c:v>
                </c:pt>
                <c:pt idx="455">
                  <c:v>2.8418607167974841E-3</c:v>
                </c:pt>
                <c:pt idx="456">
                  <c:v>5.0011163653493895E-3</c:v>
                </c:pt>
                <c:pt idx="457">
                  <c:v>5.7007695612316667E-3</c:v>
                </c:pt>
                <c:pt idx="458">
                  <c:v>6.8371460516827298E-3</c:v>
                </c:pt>
                <c:pt idx="459">
                  <c:v>5.8629727916175156E-3</c:v>
                </c:pt>
                <c:pt idx="460">
                  <c:v>1.7024212026290897E-3</c:v>
                </c:pt>
                <c:pt idx="461">
                  <c:v>-4.6839898425918847E-3</c:v>
                </c:pt>
                <c:pt idx="462">
                  <c:v>-1.0188566765892304E-2</c:v>
                </c:pt>
                <c:pt idx="463">
                  <c:v>-1.0505476578678952E-2</c:v>
                </c:pt>
                <c:pt idx="464">
                  <c:v>-7.2418622166816604E-3</c:v>
                </c:pt>
                <c:pt idx="465">
                  <c:v>-3.9091737332537235E-3</c:v>
                </c:pt>
                <c:pt idx="466">
                  <c:v>-1.9668652474331694E-3</c:v>
                </c:pt>
                <c:pt idx="467">
                  <c:v>2.1685677389271518E-4</c:v>
                </c:pt>
                <c:pt idx="468">
                  <c:v>1.1323694573972531E-3</c:v>
                </c:pt>
                <c:pt idx="469">
                  <c:v>5.7649837155917538E-3</c:v>
                </c:pt>
                <c:pt idx="470">
                  <c:v>6.1533338522972159E-3</c:v>
                </c:pt>
                <c:pt idx="471">
                  <c:v>2.8820820765291799E-3</c:v>
                </c:pt>
                <c:pt idx="472">
                  <c:v>-1.0289187983563153E-3</c:v>
                </c:pt>
                <c:pt idx="473">
                  <c:v>-7.1035276725632812E-3</c:v>
                </c:pt>
                <c:pt idx="474">
                  <c:v>-1.2933251711706006E-2</c:v>
                </c:pt>
                <c:pt idx="475">
                  <c:v>-1.1868069990399022E-2</c:v>
                </c:pt>
                <c:pt idx="476">
                  <c:v>-7.6555449161475053E-3</c:v>
                </c:pt>
                <c:pt idx="477">
                  <c:v>-2.8606661193988359E-3</c:v>
                </c:pt>
                <c:pt idx="478">
                  <c:v>-8.270207679768049E-4</c:v>
                </c:pt>
                <c:pt idx="479">
                  <c:v>7.0860950062634487E-4</c:v>
                </c:pt>
                <c:pt idx="480">
                  <c:v>3.7388879680140263E-3</c:v>
                </c:pt>
                <c:pt idx="481">
                  <c:v>7.1911240269271204E-3</c:v>
                </c:pt>
                <c:pt idx="482">
                  <c:v>8.8431643514406133E-3</c:v>
                </c:pt>
                <c:pt idx="483">
                  <c:v>7.2707728188943221E-3</c:v>
                </c:pt>
                <c:pt idx="484">
                  <c:v>3.6868216787011576E-3</c:v>
                </c:pt>
                <c:pt idx="485">
                  <c:v>-1.8186191786515593E-3</c:v>
                </c:pt>
                <c:pt idx="486">
                  <c:v>-7.5153539024253035E-3</c:v>
                </c:pt>
                <c:pt idx="487">
                  <c:v>-6.8812025827140744E-3</c:v>
                </c:pt>
                <c:pt idx="488">
                  <c:v>-4.2219426223768508E-3</c:v>
                </c:pt>
                <c:pt idx="489">
                  <c:v>-2.3687204579481147E-4</c:v>
                </c:pt>
                <c:pt idx="490">
                  <c:v>2.2087582481660206E-3</c:v>
                </c:pt>
                <c:pt idx="491">
                  <c:v>4.2124581921836324E-3</c:v>
                </c:pt>
                <c:pt idx="492">
                  <c:v>5.4528487987512975E-3</c:v>
                </c:pt>
                <c:pt idx="493">
                  <c:v>8.5787732689484031E-3</c:v>
                </c:pt>
                <c:pt idx="494">
                  <c:v>8.0861192267827064E-3</c:v>
                </c:pt>
                <c:pt idx="495">
                  <c:v>5.8932119789956161E-3</c:v>
                </c:pt>
                <c:pt idx="496">
                  <c:v>3.1826131849195249E-3</c:v>
                </c:pt>
                <c:pt idx="497">
                  <c:v>-4.1563618226971855E-3</c:v>
                </c:pt>
                <c:pt idx="498">
                  <c:v>-1.028228523800756E-2</c:v>
                </c:pt>
                <c:pt idx="499">
                  <c:v>-9.1620477603475692E-3</c:v>
                </c:pt>
                <c:pt idx="500">
                  <c:v>-5.887972650488571E-3</c:v>
                </c:pt>
                <c:pt idx="501">
                  <c:v>-2.54631558619689E-3</c:v>
                </c:pt>
                <c:pt idx="502">
                  <c:v>2.6654900516831503E-4</c:v>
                </c:pt>
                <c:pt idx="503">
                  <c:v>5.5524771587567301E-4</c:v>
                </c:pt>
                <c:pt idx="504">
                  <c:v>2.977036026754476E-3</c:v>
                </c:pt>
                <c:pt idx="505">
                  <c:v>5.8477430430512456E-3</c:v>
                </c:pt>
                <c:pt idx="506">
                  <c:v>4.7858466594439264E-3</c:v>
                </c:pt>
                <c:pt idx="507">
                  <c:v>4.6921564000337312E-3</c:v>
                </c:pt>
                <c:pt idx="508">
                  <c:v>-6.8731765609353346E-4</c:v>
                </c:pt>
                <c:pt idx="509">
                  <c:v>-5.7930580909255625E-3</c:v>
                </c:pt>
                <c:pt idx="510">
                  <c:v>-9.2850371526198572E-3</c:v>
                </c:pt>
                <c:pt idx="511">
                  <c:v>-9.621356109017043E-3</c:v>
                </c:pt>
                <c:pt idx="512">
                  <c:v>-6.3955053612065882E-3</c:v>
                </c:pt>
                <c:pt idx="513">
                  <c:v>-3.2914549624027956E-3</c:v>
                </c:pt>
                <c:pt idx="514">
                  <c:v>-1.2250070795918333E-3</c:v>
                </c:pt>
                <c:pt idx="515">
                  <c:v>8.3490881464598488E-4</c:v>
                </c:pt>
                <c:pt idx="516">
                  <c:v>2.8883232061911457E-3</c:v>
                </c:pt>
                <c:pt idx="517">
                  <c:v>4.9888339578174623E-3</c:v>
                </c:pt>
                <c:pt idx="518">
                  <c:v>5.8529536596871878E-3</c:v>
                </c:pt>
                <c:pt idx="519">
                  <c:v>3.7453526340396337E-3</c:v>
                </c:pt>
                <c:pt idx="520">
                  <c:v>-1.2683044854426839E-3</c:v>
                </c:pt>
                <c:pt idx="521">
                  <c:v>-6.8174402379339583E-3</c:v>
                </c:pt>
                <c:pt idx="522">
                  <c:v>-1.1116005658273309E-2</c:v>
                </c:pt>
                <c:pt idx="523">
                  <c:v>-1.0805425248881839E-2</c:v>
                </c:pt>
                <c:pt idx="524">
                  <c:v>-7.6791527460660092E-3</c:v>
                </c:pt>
                <c:pt idx="525">
                  <c:v>-4.1077713802222249E-3</c:v>
                </c:pt>
                <c:pt idx="526">
                  <c:v>-1.0625484782931238E-3</c:v>
                </c:pt>
                <c:pt idx="527">
                  <c:v>3.103851200849661E-4</c:v>
                </c:pt>
                <c:pt idx="528">
                  <c:v>2.3481848028623631E-3</c:v>
                </c:pt>
                <c:pt idx="529">
                  <c:v>4.3262391826406343E-3</c:v>
                </c:pt>
                <c:pt idx="530">
                  <c:v>5.8724520593331775E-3</c:v>
                </c:pt>
                <c:pt idx="531">
                  <c:v>4.8081024577868448E-3</c:v>
                </c:pt>
                <c:pt idx="532">
                  <c:v>3.5309636951552648E-4</c:v>
                </c:pt>
                <c:pt idx="533">
                  <c:v>-5.8650695417217236E-3</c:v>
                </c:pt>
                <c:pt idx="534">
                  <c:v>-9.2541827336445337E-3</c:v>
                </c:pt>
                <c:pt idx="535">
                  <c:v>-1.0220691439962515E-2</c:v>
                </c:pt>
                <c:pt idx="536">
                  <c:v>-6.0706933839007604E-3</c:v>
                </c:pt>
                <c:pt idx="537">
                  <c:v>-2.3698766940967175E-3</c:v>
                </c:pt>
                <c:pt idx="538">
                  <c:v>1.1393251493885259E-4</c:v>
                </c:pt>
                <c:pt idx="539">
                  <c:v>1.7108035060413584E-3</c:v>
                </c:pt>
                <c:pt idx="540">
                  <c:v>3.4360406549041045E-3</c:v>
                </c:pt>
                <c:pt idx="541">
                  <c:v>6.4013288046051997E-3</c:v>
                </c:pt>
                <c:pt idx="542">
                  <c:v>8.2724136371767898E-3</c:v>
                </c:pt>
                <c:pt idx="543">
                  <c:v>6.9969687232891431E-3</c:v>
                </c:pt>
                <c:pt idx="544">
                  <c:v>2.3811839629654941E-3</c:v>
                </c:pt>
                <c:pt idx="545">
                  <c:v>-4.2272126978861735E-3</c:v>
                </c:pt>
                <c:pt idx="546">
                  <c:v>-7.8954325421705107E-3</c:v>
                </c:pt>
                <c:pt idx="547">
                  <c:v>-8.3803732408860299E-3</c:v>
                </c:pt>
                <c:pt idx="548">
                  <c:v>-4.7736221965299919E-3</c:v>
                </c:pt>
                <c:pt idx="549">
                  <c:v>-1.66210537410727E-3</c:v>
                </c:pt>
                <c:pt idx="550">
                  <c:v>5.8808332112647577E-4</c:v>
                </c:pt>
                <c:pt idx="551">
                  <c:v>2.4602965101045982E-3</c:v>
                </c:pt>
                <c:pt idx="552">
                  <c:v>4.6964181311217601E-3</c:v>
                </c:pt>
                <c:pt idx="553">
                  <c:v>8.135208782516834E-3</c:v>
                </c:pt>
                <c:pt idx="554">
                  <c:v>8.4109018666991275E-3</c:v>
                </c:pt>
                <c:pt idx="555">
                  <c:v>5.5302335008287073E-3</c:v>
                </c:pt>
                <c:pt idx="556">
                  <c:v>-7.6846708758626647E-4</c:v>
                </c:pt>
                <c:pt idx="557">
                  <c:v>-5.0788582756622347E-3</c:v>
                </c:pt>
                <c:pt idx="558">
                  <c:v>-1.0205977418394241E-2</c:v>
                </c:pt>
                <c:pt idx="559">
                  <c:v>-1.0080785230697664E-2</c:v>
                </c:pt>
                <c:pt idx="560">
                  <c:v>-5.9873303245616682E-3</c:v>
                </c:pt>
                <c:pt idx="561">
                  <c:v>-2.8413674485348039E-3</c:v>
                </c:pt>
                <c:pt idx="562">
                  <c:v>-7.6491863877325983E-4</c:v>
                </c:pt>
                <c:pt idx="563">
                  <c:v>2.1479194597704421E-3</c:v>
                </c:pt>
                <c:pt idx="564">
                  <c:v>4.4453460880076179E-3</c:v>
                </c:pt>
                <c:pt idx="565">
                  <c:v>7.991323842311715E-3</c:v>
                </c:pt>
                <c:pt idx="566">
                  <c:v>7.9714108560295927E-3</c:v>
                </c:pt>
                <c:pt idx="567">
                  <c:v>6.9049559770490987E-3</c:v>
                </c:pt>
                <c:pt idx="568">
                  <c:v>2.6123937669986219E-3</c:v>
                </c:pt>
                <c:pt idx="569">
                  <c:v>-3.0938428128521878E-3</c:v>
                </c:pt>
                <c:pt idx="570">
                  <c:v>-8.9345139116137062E-3</c:v>
                </c:pt>
                <c:pt idx="571">
                  <c:v>-8.578642148613369E-3</c:v>
                </c:pt>
                <c:pt idx="572">
                  <c:v>-5.4447064681681923E-3</c:v>
                </c:pt>
                <c:pt idx="573">
                  <c:v>-1.2446541305850545E-3</c:v>
                </c:pt>
                <c:pt idx="574">
                  <c:v>1.6496066985123292E-3</c:v>
                </c:pt>
                <c:pt idx="575">
                  <c:v>3.3295433568385491E-3</c:v>
                </c:pt>
                <c:pt idx="576">
                  <c:v>4.1426290674664301E-3</c:v>
                </c:pt>
                <c:pt idx="577">
                  <c:v>8.7570488120380929E-3</c:v>
                </c:pt>
                <c:pt idx="578">
                  <c:v>9.4056841229743782E-3</c:v>
                </c:pt>
                <c:pt idx="579">
                  <c:v>6.4140300503927605E-3</c:v>
                </c:pt>
                <c:pt idx="580">
                  <c:v>1.8218280281363519E-3</c:v>
                </c:pt>
                <c:pt idx="581">
                  <c:v>-3.9965174006360016E-3</c:v>
                </c:pt>
                <c:pt idx="582">
                  <c:v>-8.550047729174004E-3</c:v>
                </c:pt>
                <c:pt idx="583">
                  <c:v>-8.2558712098297349E-3</c:v>
                </c:pt>
                <c:pt idx="584">
                  <c:v>-6.0141120321564046E-3</c:v>
                </c:pt>
                <c:pt idx="585">
                  <c:v>-2.0760976776648121E-3</c:v>
                </c:pt>
                <c:pt idx="586">
                  <c:v>2.7661425592295785E-4</c:v>
                </c:pt>
                <c:pt idx="587">
                  <c:v>2.4648692123134808E-3</c:v>
                </c:pt>
                <c:pt idx="588">
                  <c:v>3.7881225153189035E-3</c:v>
                </c:pt>
                <c:pt idx="589">
                  <c:v>8.321317382654847E-3</c:v>
                </c:pt>
                <c:pt idx="590">
                  <c:v>8.0293321988138544E-3</c:v>
                </c:pt>
                <c:pt idx="591">
                  <c:v>6.3910586748185949E-3</c:v>
                </c:pt>
                <c:pt idx="592">
                  <c:v>1.7904938374764257E-3</c:v>
                </c:pt>
                <c:pt idx="593">
                  <c:v>-5.2071843926499994E-3</c:v>
                </c:pt>
                <c:pt idx="594">
                  <c:v>-8.3559204704632961E-3</c:v>
                </c:pt>
                <c:pt idx="595">
                  <c:v>-8.3850746300377921E-3</c:v>
                </c:pt>
                <c:pt idx="596">
                  <c:v>-5.350861642085647E-3</c:v>
                </c:pt>
                <c:pt idx="597">
                  <c:v>-1.8862472714422651E-3</c:v>
                </c:pt>
                <c:pt idx="598">
                  <c:v>1.7443246210042673E-3</c:v>
                </c:pt>
                <c:pt idx="599">
                  <c:v>2.0716580605748547E-3</c:v>
                </c:pt>
                <c:pt idx="600">
                  <c:v>2.1649025397172394E-3</c:v>
                </c:pt>
                <c:pt idx="601">
                  <c:v>4.76572566471134E-3</c:v>
                </c:pt>
                <c:pt idx="602">
                  <c:v>7.7430279969092908E-3</c:v>
                </c:pt>
                <c:pt idx="603">
                  <c:v>5.2814851351330461E-3</c:v>
                </c:pt>
                <c:pt idx="604">
                  <c:v>1.2120920958151871E-3</c:v>
                </c:pt>
                <c:pt idx="605">
                  <c:v>-5.1333329274205752E-3</c:v>
                </c:pt>
                <c:pt idx="606">
                  <c:v>-7.9584972491408834E-3</c:v>
                </c:pt>
                <c:pt idx="607">
                  <c:v>-8.9079566261931475E-3</c:v>
                </c:pt>
                <c:pt idx="608">
                  <c:v>-6.2334688334582111E-3</c:v>
                </c:pt>
                <c:pt idx="609">
                  <c:v>-3.1280917415408283E-3</c:v>
                </c:pt>
                <c:pt idx="610">
                  <c:v>-9.865370488526537E-6</c:v>
                </c:pt>
                <c:pt idx="611">
                  <c:v>9.2976494878804772E-4</c:v>
                </c:pt>
                <c:pt idx="612">
                  <c:v>3.9267109694858249E-3</c:v>
                </c:pt>
                <c:pt idx="613">
                  <c:v>5.3467261152162493E-3</c:v>
                </c:pt>
                <c:pt idx="614">
                  <c:v>6.4040793414621433E-3</c:v>
                </c:pt>
                <c:pt idx="615">
                  <c:v>4.2545082965119718E-3</c:v>
                </c:pt>
                <c:pt idx="616">
                  <c:v>6.7841294089099335E-5</c:v>
                </c:pt>
                <c:pt idx="617">
                  <c:v>-5.3496881058974211E-3</c:v>
                </c:pt>
                <c:pt idx="618">
                  <c:v>-9.3617547523789924E-3</c:v>
                </c:pt>
                <c:pt idx="619">
                  <c:v>-1.0625732663925191E-2</c:v>
                </c:pt>
                <c:pt idx="620">
                  <c:v>-6.9565520391403624E-3</c:v>
                </c:pt>
                <c:pt idx="621">
                  <c:v>-3.7950100057182468E-3</c:v>
                </c:pt>
                <c:pt idx="622">
                  <c:v>-9.5556927796458524E-4</c:v>
                </c:pt>
                <c:pt idx="623">
                  <c:v>2.436630763845038E-3</c:v>
                </c:pt>
                <c:pt idx="624">
                  <c:v>4.4596913642704905E-3</c:v>
                </c:pt>
                <c:pt idx="625">
                  <c:v>7.2919361228569457E-3</c:v>
                </c:pt>
                <c:pt idx="626">
                  <c:v>8.2064294268393567E-3</c:v>
                </c:pt>
                <c:pt idx="627">
                  <c:v>5.5803708270492081E-3</c:v>
                </c:pt>
                <c:pt idx="628">
                  <c:v>1.3414394319166689E-4</c:v>
                </c:pt>
                <c:pt idx="629">
                  <c:v>-5.0798938194143162E-3</c:v>
                </c:pt>
                <c:pt idx="630">
                  <c:v>-9.4118411539048097E-3</c:v>
                </c:pt>
                <c:pt idx="631">
                  <c:v>-8.8665487868109238E-3</c:v>
                </c:pt>
                <c:pt idx="632">
                  <c:v>-5.6432616181725237E-3</c:v>
                </c:pt>
                <c:pt idx="633">
                  <c:v>-3.2288641297046894E-3</c:v>
                </c:pt>
                <c:pt idx="634">
                  <c:v>2.5074753918108428E-4</c:v>
                </c:pt>
                <c:pt idx="635">
                  <c:v>1.1403682962454198E-3</c:v>
                </c:pt>
                <c:pt idx="636">
                  <c:v>2.5628293814596859E-3</c:v>
                </c:pt>
                <c:pt idx="637">
                  <c:v>3.752532837928868E-3</c:v>
                </c:pt>
                <c:pt idx="638">
                  <c:v>5.6750917982180127E-3</c:v>
                </c:pt>
                <c:pt idx="639">
                  <c:v>4.0675635372489083E-3</c:v>
                </c:pt>
                <c:pt idx="640">
                  <c:v>4.7312143556155206E-4</c:v>
                </c:pt>
                <c:pt idx="641">
                  <c:v>-6.0749089952532032E-3</c:v>
                </c:pt>
                <c:pt idx="642">
                  <c:v>-9.2363496725802463E-3</c:v>
                </c:pt>
                <c:pt idx="643">
                  <c:v>-9.9087548451590735E-3</c:v>
                </c:pt>
                <c:pt idx="644">
                  <c:v>-7.0908080386438144E-3</c:v>
                </c:pt>
                <c:pt idx="645">
                  <c:v>-3.5181139756614854E-3</c:v>
                </c:pt>
                <c:pt idx="646">
                  <c:v>-7.7571621029193238E-4</c:v>
                </c:pt>
                <c:pt idx="647">
                  <c:v>6.3664433095222961E-4</c:v>
                </c:pt>
                <c:pt idx="648">
                  <c:v>1.5381349403993383E-3</c:v>
                </c:pt>
                <c:pt idx="649">
                  <c:v>5.5721807064408324E-3</c:v>
                </c:pt>
                <c:pt idx="650">
                  <c:v>6.5153276068237176E-3</c:v>
                </c:pt>
                <c:pt idx="651">
                  <c:v>3.4460700592839899E-3</c:v>
                </c:pt>
                <c:pt idx="652">
                  <c:v>-4.4144399152301617E-4</c:v>
                </c:pt>
                <c:pt idx="653">
                  <c:v>-5.9198595718461533E-3</c:v>
                </c:pt>
                <c:pt idx="654">
                  <c:v>-9.6580824609295846E-3</c:v>
                </c:pt>
                <c:pt idx="655">
                  <c:v>-1.0282702846348357E-2</c:v>
                </c:pt>
                <c:pt idx="656">
                  <c:v>-5.8309800202067663E-3</c:v>
                </c:pt>
                <c:pt idx="657">
                  <c:v>-2.8481558114679117E-3</c:v>
                </c:pt>
                <c:pt idx="658">
                  <c:v>-2.5674184753299301E-4</c:v>
                </c:pt>
                <c:pt idx="659">
                  <c:v>2.4257569053851569E-3</c:v>
                </c:pt>
                <c:pt idx="660">
                  <c:v>3.5391552371466517E-3</c:v>
                </c:pt>
                <c:pt idx="661">
                  <c:v>5.5285498357964258E-3</c:v>
                </c:pt>
                <c:pt idx="662">
                  <c:v>8.4875375757702543E-3</c:v>
                </c:pt>
                <c:pt idx="663">
                  <c:v>5.0573982614023905E-3</c:v>
                </c:pt>
                <c:pt idx="664">
                  <c:v>1.3664715142995831E-3</c:v>
                </c:pt>
                <c:pt idx="665">
                  <c:v>-4.4584532997795634E-3</c:v>
                </c:pt>
                <c:pt idx="666">
                  <c:v>-9.3716825581688923E-3</c:v>
                </c:pt>
                <c:pt idx="667">
                  <c:v>-9.2121069801684996E-3</c:v>
                </c:pt>
                <c:pt idx="668">
                  <c:v>-5.9865551693167873E-3</c:v>
                </c:pt>
                <c:pt idx="669">
                  <c:v>-2.2204900046638443E-3</c:v>
                </c:pt>
                <c:pt idx="670">
                  <c:v>-1.5535142864209206E-4</c:v>
                </c:pt>
                <c:pt idx="671">
                  <c:v>-2.3037414610271867E-4</c:v>
                </c:pt>
                <c:pt idx="672">
                  <c:v>3.7044044731509018E-3</c:v>
                </c:pt>
                <c:pt idx="673">
                  <c:v>7.245790710674882E-3</c:v>
                </c:pt>
                <c:pt idx="674">
                  <c:v>7.763645768168459E-3</c:v>
                </c:pt>
                <c:pt idx="675">
                  <c:v>5.9650654873868447E-3</c:v>
                </c:pt>
                <c:pt idx="676">
                  <c:v>1.1345448180044571E-4</c:v>
                </c:pt>
                <c:pt idx="677">
                  <c:v>-5.5660306311704488E-3</c:v>
                </c:pt>
                <c:pt idx="678">
                  <c:v>-1.0210234112301819E-2</c:v>
                </c:pt>
                <c:pt idx="679">
                  <c:v>-9.0476516104711635E-3</c:v>
                </c:pt>
                <c:pt idx="680">
                  <c:v>-6.376720527594415E-3</c:v>
                </c:pt>
                <c:pt idx="681">
                  <c:v>-2.7630084919580966E-3</c:v>
                </c:pt>
                <c:pt idx="682">
                  <c:v>-5.6545293699183929E-4</c:v>
                </c:pt>
                <c:pt idx="683">
                  <c:v>-2.9722836398526908E-4</c:v>
                </c:pt>
                <c:pt idx="684">
                  <c:v>2.3637234228379711E-3</c:v>
                </c:pt>
                <c:pt idx="685">
                  <c:v>6.2054085303966389E-3</c:v>
                </c:pt>
                <c:pt idx="686">
                  <c:v>7.4075230479477838E-3</c:v>
                </c:pt>
                <c:pt idx="687">
                  <c:v>4.0488128425382186E-3</c:v>
                </c:pt>
                <c:pt idx="688">
                  <c:v>-1.4052894277050143E-4</c:v>
                </c:pt>
                <c:pt idx="689">
                  <c:v>-6.5725079576912648E-3</c:v>
                </c:pt>
                <c:pt idx="690">
                  <c:v>-1.0320661174191059E-2</c:v>
                </c:pt>
                <c:pt idx="691">
                  <c:v>-9.1466866491778376E-3</c:v>
                </c:pt>
                <c:pt idx="692">
                  <c:v>-4.9474557054569601E-3</c:v>
                </c:pt>
                <c:pt idx="693">
                  <c:v>-1.2182602177421842E-3</c:v>
                </c:pt>
                <c:pt idx="694">
                  <c:v>6.1418128830759144E-5</c:v>
                </c:pt>
                <c:pt idx="695">
                  <c:v>3.4431675245620852E-3</c:v>
                </c:pt>
                <c:pt idx="696">
                  <c:v>4.811002772887818E-3</c:v>
                </c:pt>
                <c:pt idx="697">
                  <c:v>1.0676502472606764E-2</c:v>
                </c:pt>
                <c:pt idx="698">
                  <c:v>1.085187383970343E-2</c:v>
                </c:pt>
                <c:pt idx="699">
                  <c:v>8.1791811155369487E-3</c:v>
                </c:pt>
                <c:pt idx="700">
                  <c:v>1.7251829633107008E-3</c:v>
                </c:pt>
                <c:pt idx="701">
                  <c:v>-4.0687011516951088E-3</c:v>
                </c:pt>
                <c:pt idx="702">
                  <c:v>-7.5946415654604138E-3</c:v>
                </c:pt>
                <c:pt idx="703">
                  <c:v>-6.7379940013712059E-3</c:v>
                </c:pt>
                <c:pt idx="704">
                  <c:v>-2.3585472171987476E-3</c:v>
                </c:pt>
                <c:pt idx="705">
                  <c:v>-6.2047386577912533E-4</c:v>
                </c:pt>
                <c:pt idx="706">
                  <c:v>3.1331784781976069E-3</c:v>
                </c:pt>
                <c:pt idx="707">
                  <c:v>3.3565220730062961E-3</c:v>
                </c:pt>
                <c:pt idx="708">
                  <c:v>4.7338214373144893E-3</c:v>
                </c:pt>
                <c:pt idx="709">
                  <c:v>8.7020658230230197E-3</c:v>
                </c:pt>
                <c:pt idx="710">
                  <c:v>9.7983957353875439E-3</c:v>
                </c:pt>
                <c:pt idx="711">
                  <c:v>7.3274695515701538E-3</c:v>
                </c:pt>
                <c:pt idx="712">
                  <c:v>2.5215038547177215E-3</c:v>
                </c:pt>
                <c:pt idx="713">
                  <c:v>-2.871077712979897E-3</c:v>
                </c:pt>
                <c:pt idx="714">
                  <c:v>-7.7177976542150972E-3</c:v>
                </c:pt>
                <c:pt idx="715">
                  <c:v>-7.5667763904947449E-3</c:v>
                </c:pt>
                <c:pt idx="716">
                  <c:v>-4.3757832301638544E-3</c:v>
                </c:pt>
                <c:pt idx="717">
                  <c:v>-7.0693541202526688E-4</c:v>
                </c:pt>
                <c:pt idx="718">
                  <c:v>1.6215013261451361E-3</c:v>
                </c:pt>
                <c:pt idx="719">
                  <c:v>2.0087349675330657E-3</c:v>
                </c:pt>
                <c:pt idx="720">
                  <c:v>4.1794674515704955E-3</c:v>
                </c:pt>
                <c:pt idx="721">
                  <c:v>5.7091680829328695E-3</c:v>
                </c:pt>
                <c:pt idx="722">
                  <c:v>7.6478756973994422E-3</c:v>
                </c:pt>
                <c:pt idx="723">
                  <c:v>6.0567322422873104E-3</c:v>
                </c:pt>
                <c:pt idx="724">
                  <c:v>4.837935078683131E-4</c:v>
                </c:pt>
                <c:pt idx="725">
                  <c:v>-4.2304803145727377E-3</c:v>
                </c:pt>
                <c:pt idx="726">
                  <c:v>-8.3709611348563584E-3</c:v>
                </c:pt>
                <c:pt idx="727">
                  <c:v>-7.6611045899541708E-3</c:v>
                </c:pt>
                <c:pt idx="728">
                  <c:v>-3.1962092991468793E-3</c:v>
                </c:pt>
                <c:pt idx="729">
                  <c:v>-1.1246185100786121E-3</c:v>
                </c:pt>
                <c:pt idx="730">
                  <c:v>2.6697186046602539E-3</c:v>
                </c:pt>
                <c:pt idx="731">
                  <c:v>4.4073390437029403E-3</c:v>
                </c:pt>
                <c:pt idx="732">
                  <c:v>4.4418871321374453E-3</c:v>
                </c:pt>
                <c:pt idx="733">
                  <c:v>7.2134842707134439E-3</c:v>
                </c:pt>
                <c:pt idx="734">
                  <c:v>9.9499281876589407E-3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9-40E4-9445-8736C196909C}"/>
            </c:ext>
          </c:extLst>
        </c:ser>
        <c:ser>
          <c:idx val="1"/>
          <c:order val="1"/>
          <c:tx>
            <c:strRef>
              <c:f>'Log Co2'!$K$1</c:f>
              <c:strCache>
                <c:ptCount val="1"/>
                <c:pt idx="0">
                  <c:v>Cycle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'Log 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'Log Co2'!$K$2:$K$736</c:f>
              <c:numCache>
                <c:formatCode>General</c:formatCode>
                <c:ptCount val="735"/>
                <c:pt idx="6">
                  <c:v>3.1440853021694492E-3</c:v>
                </c:pt>
                <c:pt idx="7">
                  <c:v>3.4002006721268485E-3</c:v>
                </c:pt>
                <c:pt idx="8">
                  <c:v>3.3710370335521354E-3</c:v>
                </c:pt>
                <c:pt idx="9">
                  <c:v>3.2955474522692405E-3</c:v>
                </c:pt>
                <c:pt idx="10">
                  <c:v>2.9264029240088428E-3</c:v>
                </c:pt>
                <c:pt idx="11">
                  <c:v>2.4342743507496868E-3</c:v>
                </c:pt>
                <c:pt idx="12">
                  <c:v>1.9336591287281925E-3</c:v>
                </c:pt>
                <c:pt idx="13">
                  <c:v>1.7141089232797395E-3</c:v>
                </c:pt>
                <c:pt idx="14">
                  <c:v>2.0041609128092284E-3</c:v>
                </c:pt>
                <c:pt idx="15">
                  <c:v>2.3195430289903495E-3</c:v>
                </c:pt>
                <c:pt idx="16">
                  <c:v>2.5131953569588706E-3</c:v>
                </c:pt>
                <c:pt idx="17">
                  <c:v>2.605755306824711E-3</c:v>
                </c:pt>
                <c:pt idx="18">
                  <c:v>2.6608353449286181E-3</c:v>
                </c:pt>
                <c:pt idx="19">
                  <c:v>2.9833568000763142E-3</c:v>
                </c:pt>
                <c:pt idx="20">
                  <c:v>3.3037385809553399E-3</c:v>
                </c:pt>
                <c:pt idx="21">
                  <c:v>3.380040395596755E-3</c:v>
                </c:pt>
                <c:pt idx="22">
                  <c:v>3.1496872851453426E-3</c:v>
                </c:pt>
                <c:pt idx="23">
                  <c:v>2.7584617874086238E-3</c:v>
                </c:pt>
                <c:pt idx="24">
                  <c:v>2.3635708598194792E-3</c:v>
                </c:pt>
                <c:pt idx="25">
                  <c:v>2.1224064761107106E-3</c:v>
                </c:pt>
                <c:pt idx="26">
                  <c:v>2.3094104560297088E-3</c:v>
                </c:pt>
                <c:pt idx="27">
                  <c:v>2.4088654111774207E-3</c:v>
                </c:pt>
                <c:pt idx="28">
                  <c:v>2.4974076118662826E-3</c:v>
                </c:pt>
                <c:pt idx="29">
                  <c:v>2.5653330562072771E-3</c:v>
                </c:pt>
                <c:pt idx="30">
                  <c:v>2.7048456647143291E-3</c:v>
                </c:pt>
                <c:pt idx="31">
                  <c:v>2.9227581176076711E-3</c:v>
                </c:pt>
                <c:pt idx="32">
                  <c:v>3.0566968917851156E-3</c:v>
                </c:pt>
                <c:pt idx="33">
                  <c:v>2.7525118344793663E-3</c:v>
                </c:pt>
                <c:pt idx="34">
                  <c:v>2.2645778154433481E-3</c:v>
                </c:pt>
                <c:pt idx="35">
                  <c:v>1.6853922033511172E-3</c:v>
                </c:pt>
                <c:pt idx="36">
                  <c:v>1.171862200115183E-3</c:v>
                </c:pt>
                <c:pt idx="37">
                  <c:v>1.2268629455837944E-3</c:v>
                </c:pt>
                <c:pt idx="38">
                  <c:v>1.5377508575615305E-3</c:v>
                </c:pt>
                <c:pt idx="39">
                  <c:v>1.7831542904727616E-3</c:v>
                </c:pt>
                <c:pt idx="40">
                  <c:v>1.9634738303045021E-3</c:v>
                </c:pt>
                <c:pt idx="41">
                  <c:v>2.1134646528947563E-3</c:v>
                </c:pt>
                <c:pt idx="42">
                  <c:v>2.3463974637111507E-3</c:v>
                </c:pt>
                <c:pt idx="43">
                  <c:v>2.6040997369502195E-3</c:v>
                </c:pt>
                <c:pt idx="44">
                  <c:v>2.7258827329866755E-3</c:v>
                </c:pt>
                <c:pt idx="45">
                  <c:v>2.4725900879826778E-3</c:v>
                </c:pt>
                <c:pt idx="46">
                  <c:v>2.1804077338289244E-3</c:v>
                </c:pt>
                <c:pt idx="47">
                  <c:v>1.6505433289739978E-3</c:v>
                </c:pt>
                <c:pt idx="48">
                  <c:v>1.2745398453264218E-3</c:v>
                </c:pt>
                <c:pt idx="49">
                  <c:v>1.1783212756033214E-3</c:v>
                </c:pt>
                <c:pt idx="50">
                  <c:v>1.2492374446004134E-3</c:v>
                </c:pt>
                <c:pt idx="51">
                  <c:v>1.3868868099487979E-3</c:v>
                </c:pt>
                <c:pt idx="52">
                  <c:v>1.5568563031320192E-3</c:v>
                </c:pt>
                <c:pt idx="53">
                  <c:v>1.5831310020288925E-3</c:v>
                </c:pt>
                <c:pt idx="54">
                  <c:v>1.6469897863985877E-3</c:v>
                </c:pt>
                <c:pt idx="55">
                  <c:v>1.80757829461916E-3</c:v>
                </c:pt>
                <c:pt idx="56">
                  <c:v>1.9451045463825768E-3</c:v>
                </c:pt>
                <c:pt idx="57">
                  <c:v>1.8047325392518067E-3</c:v>
                </c:pt>
                <c:pt idx="58">
                  <c:v>1.3592179432096922E-3</c:v>
                </c:pt>
                <c:pt idx="59">
                  <c:v>6.7105138666475521E-4</c:v>
                </c:pt>
                <c:pt idx="60">
                  <c:v>1.3047925077260312E-4</c:v>
                </c:pt>
                <c:pt idx="61">
                  <c:v>-1.8721839592852682E-4</c:v>
                </c:pt>
                <c:pt idx="62">
                  <c:v>-2.6111247606148863E-5</c:v>
                </c:pt>
                <c:pt idx="63">
                  <c:v>1.136427366139614E-4</c:v>
                </c:pt>
                <c:pt idx="64">
                  <c:v>3.1440495218982591E-4</c:v>
                </c:pt>
                <c:pt idx="65">
                  <c:v>3.8123820676730157E-4</c:v>
                </c:pt>
                <c:pt idx="66">
                  <c:v>5.2414814481252297E-4</c:v>
                </c:pt>
                <c:pt idx="67">
                  <c:v>7.2790535730019674E-4</c:v>
                </c:pt>
                <c:pt idx="68">
                  <c:v>6.7888572420352707E-4</c:v>
                </c:pt>
                <c:pt idx="69">
                  <c:v>3.3795303359962503E-4</c:v>
                </c:pt>
                <c:pt idx="70">
                  <c:v>-1.6422605391066888E-4</c:v>
                </c:pt>
                <c:pt idx="71">
                  <c:v>-6.7052560751913206E-4</c:v>
                </c:pt>
                <c:pt idx="72">
                  <c:v>-1.1860367242900311E-3</c:v>
                </c:pt>
                <c:pt idx="73">
                  <c:v>-1.3014983225737491E-3</c:v>
                </c:pt>
                <c:pt idx="74">
                  <c:v>-1.1213538841106268E-3</c:v>
                </c:pt>
                <c:pt idx="75">
                  <c:v>-9.9379943219289287E-4</c:v>
                </c:pt>
                <c:pt idx="76">
                  <c:v>-9.7873979010151173E-4</c:v>
                </c:pt>
                <c:pt idx="77">
                  <c:v>-1.0275109317678772E-3</c:v>
                </c:pt>
                <c:pt idx="78">
                  <c:v>-1.0889623132336751E-3</c:v>
                </c:pt>
                <c:pt idx="79">
                  <c:v>-1.0125612058628026E-3</c:v>
                </c:pt>
                <c:pt idx="80">
                  <c:v>-1.1783930578860035E-3</c:v>
                </c:pt>
                <c:pt idx="81">
                  <c:v>-1.5285336610384448E-3</c:v>
                </c:pt>
                <c:pt idx="82">
                  <c:v>-1.9078608914450722E-3</c:v>
                </c:pt>
                <c:pt idx="83">
                  <c:v>-2.560265144030661E-3</c:v>
                </c:pt>
                <c:pt idx="84">
                  <c:v>-3.0358664363110922E-3</c:v>
                </c:pt>
                <c:pt idx="85">
                  <c:v>-3.1511254821464238E-3</c:v>
                </c:pt>
                <c:pt idx="86">
                  <c:v>-2.9089337542860935E-3</c:v>
                </c:pt>
                <c:pt idx="87">
                  <c:v>-2.7769832419596721E-3</c:v>
                </c:pt>
                <c:pt idx="88">
                  <c:v>-2.5793279925265642E-3</c:v>
                </c:pt>
                <c:pt idx="89">
                  <c:v>-2.325660485092512E-3</c:v>
                </c:pt>
                <c:pt idx="90">
                  <c:v>-2.121672626100276E-3</c:v>
                </c:pt>
                <c:pt idx="91">
                  <c:v>-1.6736788691360698E-3</c:v>
                </c:pt>
                <c:pt idx="92">
                  <c:v>-1.4894869600657974E-3</c:v>
                </c:pt>
                <c:pt idx="93">
                  <c:v>-1.3745788657448116E-3</c:v>
                </c:pt>
                <c:pt idx="94">
                  <c:v>-1.5145814122789693E-3</c:v>
                </c:pt>
                <c:pt idx="95">
                  <c:v>-2.0236465650773638E-3</c:v>
                </c:pt>
                <c:pt idx="96">
                  <c:v>-2.3295895189405268E-3</c:v>
                </c:pt>
                <c:pt idx="97">
                  <c:v>-2.5247127289285132E-3</c:v>
                </c:pt>
                <c:pt idx="98">
                  <c:v>-2.1890701207400143E-3</c:v>
                </c:pt>
                <c:pt idx="99">
                  <c:v>-1.923797670555334E-3</c:v>
                </c:pt>
                <c:pt idx="100">
                  <c:v>-1.5546446342745285E-3</c:v>
                </c:pt>
                <c:pt idx="101">
                  <c:v>-1.3716719322795202E-3</c:v>
                </c:pt>
                <c:pt idx="102">
                  <c:v>-1.2927453863827902E-3</c:v>
                </c:pt>
                <c:pt idx="103">
                  <c:v>-1.0773980524650694E-3</c:v>
                </c:pt>
                <c:pt idx="104">
                  <c:v>-1.077342683495216E-3</c:v>
                </c:pt>
                <c:pt idx="105">
                  <c:v>-1.3265875809478527E-3</c:v>
                </c:pt>
                <c:pt idx="106">
                  <c:v>-1.8808419279720758E-3</c:v>
                </c:pt>
                <c:pt idx="107">
                  <c:v>-2.5013631354758614E-3</c:v>
                </c:pt>
                <c:pt idx="108">
                  <c:v>-3.0256409230767179E-3</c:v>
                </c:pt>
                <c:pt idx="109">
                  <c:v>-3.1337770450863109E-3</c:v>
                </c:pt>
                <c:pt idx="110">
                  <c:v>-2.7728829065217188E-3</c:v>
                </c:pt>
                <c:pt idx="111">
                  <c:v>-2.5231182330797898E-3</c:v>
                </c:pt>
                <c:pt idx="112">
                  <c:v>-2.4377941365916886E-3</c:v>
                </c:pt>
                <c:pt idx="113">
                  <c:v>-2.4514663879822152E-3</c:v>
                </c:pt>
                <c:pt idx="114">
                  <c:v>-2.3921909527051875E-3</c:v>
                </c:pt>
                <c:pt idx="115">
                  <c:v>-2.1940731120867561E-3</c:v>
                </c:pt>
                <c:pt idx="116">
                  <c:v>-2.1941738860453697E-3</c:v>
                </c:pt>
                <c:pt idx="117">
                  <c:v>-2.3816775619736564E-3</c:v>
                </c:pt>
                <c:pt idx="118">
                  <c:v>-2.6428435734222769E-3</c:v>
                </c:pt>
                <c:pt idx="119">
                  <c:v>-3.0403570948933814E-3</c:v>
                </c:pt>
                <c:pt idx="120">
                  <c:v>-3.4364697275736013E-3</c:v>
                </c:pt>
                <c:pt idx="121">
                  <c:v>-3.4844922907283104E-3</c:v>
                </c:pt>
                <c:pt idx="122">
                  <c:v>-3.2786955388290221E-3</c:v>
                </c:pt>
                <c:pt idx="123">
                  <c:v>-3.0467751455460937E-3</c:v>
                </c:pt>
                <c:pt idx="124">
                  <c:v>-2.8361602815431927E-3</c:v>
                </c:pt>
                <c:pt idx="125">
                  <c:v>-2.6718679726818015E-3</c:v>
                </c:pt>
                <c:pt idx="126">
                  <c:v>-2.3574016641327343E-3</c:v>
                </c:pt>
                <c:pt idx="127">
                  <c:v>-1.9786845610915574E-3</c:v>
                </c:pt>
                <c:pt idx="128">
                  <c:v>-1.7082792116184327E-3</c:v>
                </c:pt>
                <c:pt idx="129">
                  <c:v>-1.7047200408408449E-3</c:v>
                </c:pt>
                <c:pt idx="130">
                  <c:v>-1.8593383827068331E-3</c:v>
                </c:pt>
                <c:pt idx="131">
                  <c:v>-2.2487870451565108E-3</c:v>
                </c:pt>
                <c:pt idx="132">
                  <c:v>-2.4434271894922662E-3</c:v>
                </c:pt>
                <c:pt idx="133">
                  <c:v>-2.3937908613961877E-3</c:v>
                </c:pt>
                <c:pt idx="134">
                  <c:v>-2.0507372686328841E-3</c:v>
                </c:pt>
                <c:pt idx="135">
                  <c:v>-1.662614481498728E-3</c:v>
                </c:pt>
                <c:pt idx="136">
                  <c:v>-1.4222402457254163E-3</c:v>
                </c:pt>
                <c:pt idx="137">
                  <c:v>-1.2312697310289304E-3</c:v>
                </c:pt>
                <c:pt idx="138">
                  <c:v>-9.329470524598913E-4</c:v>
                </c:pt>
                <c:pt idx="139">
                  <c:v>-6.2777579076631279E-4</c:v>
                </c:pt>
                <c:pt idx="140">
                  <c:v>-5.7760963069406141E-4</c:v>
                </c:pt>
                <c:pt idx="141">
                  <c:v>-7.8396836560192299E-4</c:v>
                </c:pt>
                <c:pt idx="142">
                  <c:v>-1.1624369491489534E-3</c:v>
                </c:pt>
                <c:pt idx="143">
                  <c:v>-1.7261055634921836E-3</c:v>
                </c:pt>
                <c:pt idx="144">
                  <c:v>-2.1443178900741535E-3</c:v>
                </c:pt>
                <c:pt idx="145">
                  <c:v>-2.2414232383387235E-3</c:v>
                </c:pt>
                <c:pt idx="146">
                  <c:v>-2.0006575634577547E-3</c:v>
                </c:pt>
                <c:pt idx="147">
                  <c:v>-1.743062451348365E-3</c:v>
                </c:pt>
                <c:pt idx="148">
                  <c:v>-1.5398001938707285E-3</c:v>
                </c:pt>
                <c:pt idx="149">
                  <c:v>-1.4347639434117644E-3</c:v>
                </c:pt>
                <c:pt idx="150">
                  <c:v>-1.4393152265824117E-3</c:v>
                </c:pt>
                <c:pt idx="151">
                  <c:v>-1.5106708283170178E-3</c:v>
                </c:pt>
                <c:pt idx="152">
                  <c:v>-1.6112742645452917E-3</c:v>
                </c:pt>
                <c:pt idx="153">
                  <c:v>-1.7800762642674948E-3</c:v>
                </c:pt>
                <c:pt idx="154">
                  <c:v>-2.1415552961161831E-3</c:v>
                </c:pt>
                <c:pt idx="155">
                  <c:v>-2.6383079325711378E-3</c:v>
                </c:pt>
                <c:pt idx="156">
                  <c:v>-3.2411040918412471E-3</c:v>
                </c:pt>
                <c:pt idx="157">
                  <c:v>-3.4167132507316221E-3</c:v>
                </c:pt>
                <c:pt idx="158">
                  <c:v>-3.3151183065473358E-3</c:v>
                </c:pt>
                <c:pt idx="159">
                  <c:v>-3.1227986508759807E-3</c:v>
                </c:pt>
                <c:pt idx="160">
                  <c:v>-3.0242951814331265E-3</c:v>
                </c:pt>
                <c:pt idx="161">
                  <c:v>-2.969641669142179E-3</c:v>
                </c:pt>
                <c:pt idx="162">
                  <c:v>-3.0073710960549439E-3</c:v>
                </c:pt>
                <c:pt idx="163">
                  <c:v>-2.7021382306780485E-3</c:v>
                </c:pt>
                <c:pt idx="164">
                  <c:v>-2.456599754689379E-3</c:v>
                </c:pt>
                <c:pt idx="165">
                  <c:v>-2.7072296928506009E-3</c:v>
                </c:pt>
                <c:pt idx="166">
                  <c:v>-3.1198116344734162E-3</c:v>
                </c:pt>
                <c:pt idx="167">
                  <c:v>-3.6509950498219913E-3</c:v>
                </c:pt>
                <c:pt idx="168">
                  <c:v>-4.0678475400755662E-3</c:v>
                </c:pt>
                <c:pt idx="169">
                  <c:v>-3.9563522294873915E-3</c:v>
                </c:pt>
                <c:pt idx="170">
                  <c:v>-3.5551530319586698E-3</c:v>
                </c:pt>
                <c:pt idx="171">
                  <c:v>-3.1991973198608812E-3</c:v>
                </c:pt>
                <c:pt idx="172">
                  <c:v>-2.897500365119795E-3</c:v>
                </c:pt>
                <c:pt idx="173">
                  <c:v>-2.5368392376677617E-3</c:v>
                </c:pt>
                <c:pt idx="174">
                  <c:v>-2.206198090789804E-3</c:v>
                </c:pt>
                <c:pt idx="175">
                  <c:v>-1.6251353948649994E-3</c:v>
                </c:pt>
                <c:pt idx="176">
                  <c:v>-1.2783485329195608E-3</c:v>
                </c:pt>
                <c:pt idx="177">
                  <c:v>-1.1084585097316418E-3</c:v>
                </c:pt>
                <c:pt idx="178">
                  <c:v>-9.8868808758249089E-4</c:v>
                </c:pt>
                <c:pt idx="179">
                  <c:v>-9.8934506147398452E-4</c:v>
                </c:pt>
                <c:pt idx="180">
                  <c:v>-1.0052500315914049E-3</c:v>
                </c:pt>
                <c:pt idx="181">
                  <c:v>-7.7070789603323343E-4</c:v>
                </c:pt>
                <c:pt idx="182">
                  <c:v>-3.3724170868509873E-4</c:v>
                </c:pt>
                <c:pt idx="183">
                  <c:v>-1.317242098628149E-4</c:v>
                </c:pt>
                <c:pt idx="184">
                  <c:v>-7.5509756860889447E-6</c:v>
                </c:pt>
                <c:pt idx="185">
                  <c:v>2.0109649467605969E-4</c:v>
                </c:pt>
                <c:pt idx="186">
                  <c:v>3.4981972682549629E-4</c:v>
                </c:pt>
                <c:pt idx="187">
                  <c:v>5.9667464606703532E-4</c:v>
                </c:pt>
                <c:pt idx="188">
                  <c:v>6.9127953070324821E-4</c:v>
                </c:pt>
                <c:pt idx="189">
                  <c:v>3.1797477182555085E-4</c:v>
                </c:pt>
                <c:pt idx="190">
                  <c:v>-2.1362434373888123E-4</c:v>
                </c:pt>
                <c:pt idx="191">
                  <c:v>-9.2152836101000446E-4</c:v>
                </c:pt>
                <c:pt idx="192">
                  <c:v>-1.6881204515224969E-3</c:v>
                </c:pt>
                <c:pt idx="193">
                  <c:v>-2.0428696156113636E-3</c:v>
                </c:pt>
                <c:pt idx="194">
                  <c:v>-2.0810753677623895E-3</c:v>
                </c:pt>
                <c:pt idx="195">
                  <c:v>-2.0503827667219124E-3</c:v>
                </c:pt>
                <c:pt idx="196">
                  <c:v>-1.8645527648593575E-3</c:v>
                </c:pt>
                <c:pt idx="197">
                  <c:v>-1.6754981100337574E-3</c:v>
                </c:pt>
                <c:pt idx="198">
                  <c:v>-1.7017558110562065E-3</c:v>
                </c:pt>
                <c:pt idx="199">
                  <c:v>-1.6134953112857313E-3</c:v>
                </c:pt>
                <c:pt idx="200">
                  <c:v>-1.6190610912492759E-3</c:v>
                </c:pt>
                <c:pt idx="201">
                  <c:v>-1.8650290614274239E-3</c:v>
                </c:pt>
                <c:pt idx="202">
                  <c:v>-2.2107563016459534E-3</c:v>
                </c:pt>
                <c:pt idx="203">
                  <c:v>-2.7758257324380729E-3</c:v>
                </c:pt>
                <c:pt idx="204">
                  <c:v>-3.2256397597009412E-3</c:v>
                </c:pt>
                <c:pt idx="205">
                  <c:v>-3.291441336064994E-3</c:v>
                </c:pt>
                <c:pt idx="206">
                  <c:v>-3.1072816231279342E-3</c:v>
                </c:pt>
                <c:pt idx="207">
                  <c:v>-2.8807834207649893E-3</c:v>
                </c:pt>
                <c:pt idx="208">
                  <c:v>-2.7216443782789312E-3</c:v>
                </c:pt>
                <c:pt idx="209">
                  <c:v>-2.5598640907080064E-3</c:v>
                </c:pt>
                <c:pt idx="210">
                  <c:v>-2.3902551253457841E-3</c:v>
                </c:pt>
                <c:pt idx="211">
                  <c:v>-2.0651756826485833E-3</c:v>
                </c:pt>
                <c:pt idx="212">
                  <c:v>-2.0043690932267486E-3</c:v>
                </c:pt>
                <c:pt idx="213">
                  <c:v>-2.3009424790738299E-3</c:v>
                </c:pt>
                <c:pt idx="214">
                  <c:v>-2.6994226927346842E-3</c:v>
                </c:pt>
                <c:pt idx="215">
                  <c:v>-3.31006505492602E-3</c:v>
                </c:pt>
                <c:pt idx="216">
                  <c:v>-3.8527517147568181E-3</c:v>
                </c:pt>
                <c:pt idx="217">
                  <c:v>-4.1037989484929557E-3</c:v>
                </c:pt>
                <c:pt idx="218">
                  <c:v>-3.9908541144293092E-3</c:v>
                </c:pt>
                <c:pt idx="219">
                  <c:v>-3.7774662758452383E-3</c:v>
                </c:pt>
                <c:pt idx="220">
                  <c:v>-3.6056579457828765E-3</c:v>
                </c:pt>
                <c:pt idx="221">
                  <c:v>-3.557954294310529E-3</c:v>
                </c:pt>
                <c:pt idx="222">
                  <c:v>-3.362457106180208E-3</c:v>
                </c:pt>
                <c:pt idx="223">
                  <c:v>-3.0746099703834718E-3</c:v>
                </c:pt>
                <c:pt idx="224">
                  <c:v>-2.8621541530942781E-3</c:v>
                </c:pt>
                <c:pt idx="225">
                  <c:v>-2.853652820952094E-3</c:v>
                </c:pt>
                <c:pt idx="226">
                  <c:v>-2.9618319937503986E-3</c:v>
                </c:pt>
                <c:pt idx="227">
                  <c:v>-3.3906544434889095E-3</c:v>
                </c:pt>
                <c:pt idx="228">
                  <c:v>-3.5625118160811718E-3</c:v>
                </c:pt>
                <c:pt idx="229">
                  <c:v>-3.3358916782042333E-3</c:v>
                </c:pt>
                <c:pt idx="230">
                  <c:v>-2.7985964139509369E-3</c:v>
                </c:pt>
                <c:pt idx="231">
                  <c:v>-2.3136693615540913E-3</c:v>
                </c:pt>
                <c:pt idx="232">
                  <c:v>-1.8601914851907363E-3</c:v>
                </c:pt>
                <c:pt idx="233">
                  <c:v>-1.5790793324534582E-3</c:v>
                </c:pt>
                <c:pt idx="234">
                  <c:v>-1.0840946660467447E-3</c:v>
                </c:pt>
                <c:pt idx="235">
                  <c:v>-7.7360724664281397E-4</c:v>
                </c:pt>
                <c:pt idx="236">
                  <c:v>-6.5659568866517106E-4</c:v>
                </c:pt>
                <c:pt idx="237">
                  <c:v>-7.2736637440967277E-4</c:v>
                </c:pt>
                <c:pt idx="238">
                  <c:v>-9.897843483863346E-4</c:v>
                </c:pt>
                <c:pt idx="239">
                  <c:v>-1.4155054556821594E-3</c:v>
                </c:pt>
                <c:pt idx="240">
                  <c:v>-1.777519827680425E-3</c:v>
                </c:pt>
                <c:pt idx="241">
                  <c:v>-1.8363254723194034E-3</c:v>
                </c:pt>
                <c:pt idx="242">
                  <c:v>-1.5813897696348616E-3</c:v>
                </c:pt>
                <c:pt idx="243">
                  <c:v>-1.3264864645003982E-3</c:v>
                </c:pt>
                <c:pt idx="244">
                  <c:v>-1.0625493899187022E-3</c:v>
                </c:pt>
                <c:pt idx="245">
                  <c:v>-9.8388215744180324E-4</c:v>
                </c:pt>
                <c:pt idx="246">
                  <c:v>-6.14313775916236E-4</c:v>
                </c:pt>
                <c:pt idx="247">
                  <c:v>-4.1348258243541105E-4</c:v>
                </c:pt>
                <c:pt idx="248">
                  <c:v>-3.8902157877178487E-4</c:v>
                </c:pt>
                <c:pt idx="249">
                  <c:v>-4.3100218607790178E-4</c:v>
                </c:pt>
                <c:pt idx="250">
                  <c:v>-8.5978144631834947E-4</c:v>
                </c:pt>
                <c:pt idx="251">
                  <c:v>-1.3329574034271101E-3</c:v>
                </c:pt>
                <c:pt idx="252">
                  <c:v>-1.754414336011551E-3</c:v>
                </c:pt>
                <c:pt idx="253">
                  <c:v>-1.6571971062495467E-3</c:v>
                </c:pt>
                <c:pt idx="254">
                  <c:v>-1.3122379022675408E-3</c:v>
                </c:pt>
                <c:pt idx="255">
                  <c:v>-9.337682522980045E-4</c:v>
                </c:pt>
                <c:pt idx="256">
                  <c:v>-5.7172528153931902E-4</c:v>
                </c:pt>
                <c:pt idx="257">
                  <c:v>-3.942395451546578E-4</c:v>
                </c:pt>
                <c:pt idx="258">
                  <c:v>3.5864554453778599E-5</c:v>
                </c:pt>
                <c:pt idx="259">
                  <c:v>3.1332126022091207E-4</c:v>
                </c:pt>
                <c:pt idx="260">
                  <c:v>5.5992615736820937E-4</c:v>
                </c:pt>
                <c:pt idx="261">
                  <c:v>7.1338190473017979E-4</c:v>
                </c:pt>
                <c:pt idx="262">
                  <c:v>4.1894640314226014E-4</c:v>
                </c:pt>
                <c:pt idx="263">
                  <c:v>1.2885940348751089E-4</c:v>
                </c:pt>
                <c:pt idx="264">
                  <c:v>-9.7309286920618164E-5</c:v>
                </c:pt>
                <c:pt idx="265">
                  <c:v>7.3594308544418124E-5</c:v>
                </c:pt>
                <c:pt idx="266">
                  <c:v>4.5164618935137431E-4</c:v>
                </c:pt>
                <c:pt idx="267">
                  <c:v>8.1106851380524224E-4</c:v>
                </c:pt>
                <c:pt idx="268">
                  <c:v>1.0470071728509657E-3</c:v>
                </c:pt>
                <c:pt idx="269">
                  <c:v>1.3191720524974133E-3</c:v>
                </c:pt>
                <c:pt idx="270">
                  <c:v>1.729926712980633E-3</c:v>
                </c:pt>
                <c:pt idx="271">
                  <c:v>1.9684498654576588E-3</c:v>
                </c:pt>
                <c:pt idx="272">
                  <c:v>2.1109511555575176E-3</c:v>
                </c:pt>
                <c:pt idx="273">
                  <c:v>2.0191294039003573E-3</c:v>
                </c:pt>
                <c:pt idx="274">
                  <c:v>1.5644793553827906E-3</c:v>
                </c:pt>
                <c:pt idx="275">
                  <c:v>1.0156229531912248E-3</c:v>
                </c:pt>
                <c:pt idx="276">
                  <c:v>5.1325542938865159E-4</c:v>
                </c:pt>
                <c:pt idx="277">
                  <c:v>3.8491815525265594E-4</c:v>
                </c:pt>
                <c:pt idx="278">
                  <c:v>6.0691168086159423E-4</c:v>
                </c:pt>
                <c:pt idx="279">
                  <c:v>8.6745197560489373E-4</c:v>
                </c:pt>
                <c:pt idx="280">
                  <c:v>1.1325584428311193E-3</c:v>
                </c:pt>
                <c:pt idx="281">
                  <c:v>1.3505864605012864E-3</c:v>
                </c:pt>
                <c:pt idx="282">
                  <c:v>1.525833720213139E-3</c:v>
                </c:pt>
                <c:pt idx="283">
                  <c:v>1.7215049270495031E-3</c:v>
                </c:pt>
                <c:pt idx="284">
                  <c:v>1.8573781763620355E-3</c:v>
                </c:pt>
                <c:pt idx="285">
                  <c:v>1.6929567309555628E-3</c:v>
                </c:pt>
                <c:pt idx="286">
                  <c:v>1.3085073339714844E-3</c:v>
                </c:pt>
                <c:pt idx="287">
                  <c:v>8.1720027908237767E-4</c:v>
                </c:pt>
                <c:pt idx="288">
                  <c:v>4.4505882843623657E-4</c:v>
                </c:pt>
                <c:pt idx="289">
                  <c:v>4.1422785562318973E-4</c:v>
                </c:pt>
                <c:pt idx="290">
                  <c:v>6.5065856069676737E-4</c:v>
                </c:pt>
                <c:pt idx="291">
                  <c:v>8.390751947086136E-4</c:v>
                </c:pt>
                <c:pt idx="292">
                  <c:v>9.0814083930730485E-4</c:v>
                </c:pt>
                <c:pt idx="293">
                  <c:v>1.0069665912297682E-3</c:v>
                </c:pt>
                <c:pt idx="294">
                  <c:v>1.0283034005812515E-3</c:v>
                </c:pt>
                <c:pt idx="295">
                  <c:v>1.2355252058189154E-3</c:v>
                </c:pt>
                <c:pt idx="296">
                  <c:v>1.3561162760626399E-3</c:v>
                </c:pt>
                <c:pt idx="297">
                  <c:v>1.2399097614507108E-3</c:v>
                </c:pt>
                <c:pt idx="298">
                  <c:v>9.8990065842622472E-4</c:v>
                </c:pt>
                <c:pt idx="299">
                  <c:v>6.3883811006212236E-4</c:v>
                </c:pt>
                <c:pt idx="300">
                  <c:v>3.5742840296447951E-4</c:v>
                </c:pt>
                <c:pt idx="301">
                  <c:v>4.9291691873058871E-4</c:v>
                </c:pt>
                <c:pt idx="302">
                  <c:v>8.987276434156891E-4</c:v>
                </c:pt>
                <c:pt idx="303">
                  <c:v>1.3349449588879053E-3</c:v>
                </c:pt>
                <c:pt idx="304">
                  <c:v>1.7119762462356812E-3</c:v>
                </c:pt>
                <c:pt idx="305">
                  <c:v>2.066928959007619E-3</c:v>
                </c:pt>
                <c:pt idx="306">
                  <c:v>2.3100326212007151E-3</c:v>
                </c:pt>
                <c:pt idx="307">
                  <c:v>2.7496769164208411E-3</c:v>
                </c:pt>
                <c:pt idx="308">
                  <c:v>2.9349836280080791E-3</c:v>
                </c:pt>
                <c:pt idx="309">
                  <c:v>2.8023645007234557E-3</c:v>
                </c:pt>
                <c:pt idx="310">
                  <c:v>2.4362199255876069E-3</c:v>
                </c:pt>
                <c:pt idx="311">
                  <c:v>1.94879860215749E-3</c:v>
                </c:pt>
                <c:pt idx="312">
                  <c:v>1.4083990295382055E-3</c:v>
                </c:pt>
                <c:pt idx="313">
                  <c:v>1.3611648916087742E-3</c:v>
                </c:pt>
                <c:pt idx="314">
                  <c:v>1.6280579007533684E-3</c:v>
                </c:pt>
                <c:pt idx="315">
                  <c:v>1.9795031728379467E-3</c:v>
                </c:pt>
                <c:pt idx="316">
                  <c:v>2.1162280602681815E-3</c:v>
                </c:pt>
                <c:pt idx="317">
                  <c:v>2.2288965954765116E-3</c:v>
                </c:pt>
                <c:pt idx="318">
                  <c:v>2.5374080239265375E-3</c:v>
                </c:pt>
                <c:pt idx="319">
                  <c:v>2.8154694735201737E-3</c:v>
                </c:pt>
                <c:pt idx="320">
                  <c:v>2.95868213165282E-3</c:v>
                </c:pt>
                <c:pt idx="321">
                  <c:v>2.7765175797895151E-3</c:v>
                </c:pt>
                <c:pt idx="322">
                  <c:v>2.3705420110872091E-3</c:v>
                </c:pt>
                <c:pt idx="323">
                  <c:v>1.9082374063780132E-3</c:v>
                </c:pt>
                <c:pt idx="324">
                  <c:v>1.4964662224662844E-3</c:v>
                </c:pt>
                <c:pt idx="325">
                  <c:v>1.5358587599152429E-3</c:v>
                </c:pt>
                <c:pt idx="326">
                  <c:v>1.8183537919837041E-3</c:v>
                </c:pt>
                <c:pt idx="327">
                  <c:v>2.0889598548586253E-3</c:v>
                </c:pt>
                <c:pt idx="328">
                  <c:v>2.1523927436165515E-3</c:v>
                </c:pt>
                <c:pt idx="329">
                  <c:v>2.2613760841104355E-3</c:v>
                </c:pt>
                <c:pt idx="330">
                  <c:v>2.3201192910519398E-3</c:v>
                </c:pt>
                <c:pt idx="331">
                  <c:v>2.4162321219162088E-3</c:v>
                </c:pt>
                <c:pt idx="332">
                  <c:v>2.5134023885395361E-3</c:v>
                </c:pt>
                <c:pt idx="333">
                  <c:v>2.3525145362842071E-3</c:v>
                </c:pt>
                <c:pt idx="334">
                  <c:v>1.9511806508444734E-3</c:v>
                </c:pt>
                <c:pt idx="335">
                  <c:v>1.4559483740973916E-3</c:v>
                </c:pt>
                <c:pt idx="336">
                  <c:v>1.1470458550998631E-3</c:v>
                </c:pt>
                <c:pt idx="337">
                  <c:v>1.0705665799458385E-3</c:v>
                </c:pt>
                <c:pt idx="338">
                  <c:v>1.3415067609904041E-3</c:v>
                </c:pt>
                <c:pt idx="339">
                  <c:v>1.5918981796149913E-3</c:v>
                </c:pt>
                <c:pt idx="340">
                  <c:v>1.8218437664561276E-3</c:v>
                </c:pt>
                <c:pt idx="341">
                  <c:v>1.9466739234444547E-3</c:v>
                </c:pt>
                <c:pt idx="342">
                  <c:v>2.1317533021863585E-3</c:v>
                </c:pt>
                <c:pt idx="343">
                  <c:v>2.5016753755174783E-3</c:v>
                </c:pt>
                <c:pt idx="344">
                  <c:v>2.6537837738305034E-3</c:v>
                </c:pt>
                <c:pt idx="345">
                  <c:v>2.5490421613760636E-3</c:v>
                </c:pt>
                <c:pt idx="346">
                  <c:v>2.2314299878898325E-3</c:v>
                </c:pt>
                <c:pt idx="347">
                  <c:v>1.8562132390079328E-3</c:v>
                </c:pt>
                <c:pt idx="348">
                  <c:v>1.5960413598799816E-3</c:v>
                </c:pt>
                <c:pt idx="349">
                  <c:v>1.5424277931981823E-3</c:v>
                </c:pt>
                <c:pt idx="350">
                  <c:v>1.9502746496491076E-3</c:v>
                </c:pt>
                <c:pt idx="351">
                  <c:v>2.3061689722389234E-3</c:v>
                </c:pt>
                <c:pt idx="352">
                  <c:v>2.6480949014400404E-3</c:v>
                </c:pt>
                <c:pt idx="353">
                  <c:v>2.973903497328879E-3</c:v>
                </c:pt>
                <c:pt idx="354">
                  <c:v>3.4190817313520718E-3</c:v>
                </c:pt>
                <c:pt idx="355">
                  <c:v>3.9246974645956211E-3</c:v>
                </c:pt>
                <c:pt idx="356">
                  <c:v>4.1962163239634975E-3</c:v>
                </c:pt>
                <c:pt idx="357">
                  <c:v>4.1902801544970213E-3</c:v>
                </c:pt>
                <c:pt idx="358">
                  <c:v>4.0820990403727794E-3</c:v>
                </c:pt>
                <c:pt idx="359">
                  <c:v>3.7838212261843951E-3</c:v>
                </c:pt>
                <c:pt idx="360">
                  <c:v>3.6068946108579044E-3</c:v>
                </c:pt>
                <c:pt idx="361">
                  <c:v>3.8192016220445469E-3</c:v>
                </c:pt>
                <c:pt idx="362">
                  <c:v>4.2531956901918572E-3</c:v>
                </c:pt>
                <c:pt idx="363">
                  <c:v>4.6486828577783417E-3</c:v>
                </c:pt>
                <c:pt idx="364">
                  <c:v>5.106623673014587E-3</c:v>
                </c:pt>
                <c:pt idx="365">
                  <c:v>5.3721200935626847E-3</c:v>
                </c:pt>
                <c:pt idx="366">
                  <c:v>5.5134144252071077E-3</c:v>
                </c:pt>
                <c:pt idx="367">
                  <c:v>5.852501406793045E-3</c:v>
                </c:pt>
                <c:pt idx="368">
                  <c:v>5.9577180266789593E-3</c:v>
                </c:pt>
                <c:pt idx="369">
                  <c:v>5.8435633773745721E-3</c:v>
                </c:pt>
                <c:pt idx="370">
                  <c:v>5.5362306106742174E-3</c:v>
                </c:pt>
                <c:pt idx="371">
                  <c:v>4.9776633242467703E-3</c:v>
                </c:pt>
                <c:pt idx="372">
                  <c:v>4.5340246552625875E-3</c:v>
                </c:pt>
                <c:pt idx="373">
                  <c:v>4.4595456759419444E-3</c:v>
                </c:pt>
                <c:pt idx="374">
                  <c:v>4.6124702136673629E-3</c:v>
                </c:pt>
                <c:pt idx="375">
                  <c:v>4.8244917952675777E-3</c:v>
                </c:pt>
                <c:pt idx="376">
                  <c:v>4.9776467506249108E-3</c:v>
                </c:pt>
                <c:pt idx="377">
                  <c:v>5.0719129490851981E-3</c:v>
                </c:pt>
                <c:pt idx="378">
                  <c:v>5.236732182554331E-3</c:v>
                </c:pt>
                <c:pt idx="379">
                  <c:v>5.3785602420663306E-3</c:v>
                </c:pt>
                <c:pt idx="380">
                  <c:v>5.3713626973720657E-3</c:v>
                </c:pt>
                <c:pt idx="381">
                  <c:v>5.1049638658253226E-3</c:v>
                </c:pt>
                <c:pt idx="382">
                  <c:v>4.6196996436878709E-3</c:v>
                </c:pt>
                <c:pt idx="383">
                  <c:v>4.0356231328041023E-3</c:v>
                </c:pt>
                <c:pt idx="384">
                  <c:v>3.5550273220865511E-3</c:v>
                </c:pt>
                <c:pt idx="385">
                  <c:v>3.5276992684107546E-3</c:v>
                </c:pt>
                <c:pt idx="386">
                  <c:v>3.7726257857841551E-3</c:v>
                </c:pt>
                <c:pt idx="387">
                  <c:v>4.0193577863823623E-3</c:v>
                </c:pt>
                <c:pt idx="388">
                  <c:v>4.0792996279090258E-3</c:v>
                </c:pt>
                <c:pt idx="389">
                  <c:v>4.1247407677258091E-3</c:v>
                </c:pt>
                <c:pt idx="390">
                  <c:v>4.2243619936371051E-3</c:v>
                </c:pt>
                <c:pt idx="391">
                  <c:v>4.4815738508356111E-3</c:v>
                </c:pt>
                <c:pt idx="392">
                  <c:v>4.711677301192237E-3</c:v>
                </c:pt>
                <c:pt idx="393">
                  <c:v>4.5113404742904706E-3</c:v>
                </c:pt>
                <c:pt idx="394">
                  <c:v>4.1040696182356434E-3</c:v>
                </c:pt>
                <c:pt idx="395">
                  <c:v>3.5139024894053415E-3</c:v>
                </c:pt>
                <c:pt idx="396">
                  <c:v>2.9724936251863589E-3</c:v>
                </c:pt>
                <c:pt idx="397">
                  <c:v>2.8238857030606743E-3</c:v>
                </c:pt>
                <c:pt idx="398">
                  <c:v>2.9251413451531014E-3</c:v>
                </c:pt>
                <c:pt idx="399">
                  <c:v>2.9937528929928968E-3</c:v>
                </c:pt>
                <c:pt idx="400">
                  <c:v>3.0323512867871552E-3</c:v>
                </c:pt>
                <c:pt idx="401">
                  <c:v>3.1454133190324915E-3</c:v>
                </c:pt>
                <c:pt idx="402">
                  <c:v>3.2267954349221714E-3</c:v>
                </c:pt>
                <c:pt idx="403">
                  <c:v>3.2480692243110044E-3</c:v>
                </c:pt>
                <c:pt idx="404">
                  <c:v>3.0686976505091769E-3</c:v>
                </c:pt>
                <c:pt idx="405">
                  <c:v>2.7325814650820571E-3</c:v>
                </c:pt>
                <c:pt idx="406">
                  <c:v>2.1123268104714654E-3</c:v>
                </c:pt>
                <c:pt idx="407">
                  <c:v>1.4622201420468883E-3</c:v>
                </c:pt>
                <c:pt idx="408">
                  <c:v>8.8845035494798338E-4</c:v>
                </c:pt>
                <c:pt idx="409">
                  <c:v>7.4133997010362464E-4</c:v>
                </c:pt>
                <c:pt idx="410">
                  <c:v>7.8943354051065086E-4</c:v>
                </c:pt>
                <c:pt idx="411">
                  <c:v>7.8997577064747579E-4</c:v>
                </c:pt>
                <c:pt idx="412">
                  <c:v>8.1460524574353049E-4</c:v>
                </c:pt>
                <c:pt idx="413">
                  <c:v>6.6125027167793443E-4</c:v>
                </c:pt>
                <c:pt idx="414">
                  <c:v>5.713798280182822E-4</c:v>
                </c:pt>
                <c:pt idx="415">
                  <c:v>4.9123493798944101E-4</c:v>
                </c:pt>
                <c:pt idx="416">
                  <c:v>3.4351102834427285E-4</c:v>
                </c:pt>
                <c:pt idx="417">
                  <c:v>-5.4835879547423012E-5</c:v>
                </c:pt>
                <c:pt idx="418">
                  <c:v>-8.6791924798083149E-4</c:v>
                </c:pt>
                <c:pt idx="419">
                  <c:v>-1.5477829937468985E-3</c:v>
                </c:pt>
                <c:pt idx="420">
                  <c:v>-2.1297308769948021E-3</c:v>
                </c:pt>
                <c:pt idx="421">
                  <c:v>-2.2621855946381056E-3</c:v>
                </c:pt>
                <c:pt idx="422">
                  <c:v>-2.1937179465403469E-3</c:v>
                </c:pt>
                <c:pt idx="423">
                  <c:v>-2.0190578785747979E-3</c:v>
                </c:pt>
                <c:pt idx="424">
                  <c:v>-1.8295493216157455E-3</c:v>
                </c:pt>
                <c:pt idx="425">
                  <c:v>-1.8032772184492037E-3</c:v>
                </c:pt>
                <c:pt idx="426">
                  <c:v>-1.6151618085354668E-3</c:v>
                </c:pt>
                <c:pt idx="427">
                  <c:v>-1.4122308791195692E-3</c:v>
                </c:pt>
                <c:pt idx="428">
                  <c:v>-1.2917614127899285E-3</c:v>
                </c:pt>
                <c:pt idx="429">
                  <c:v>-1.5472659222248207E-3</c:v>
                </c:pt>
                <c:pt idx="430">
                  <c:v>-1.9653946818592406E-3</c:v>
                </c:pt>
                <c:pt idx="431">
                  <c:v>-2.3259519173018171E-3</c:v>
                </c:pt>
                <c:pt idx="432">
                  <c:v>-2.6953943562239612E-3</c:v>
                </c:pt>
                <c:pt idx="433">
                  <c:v>-2.6405337801642839E-3</c:v>
                </c:pt>
                <c:pt idx="434">
                  <c:v>-2.2929909558698524E-3</c:v>
                </c:pt>
                <c:pt idx="435">
                  <c:v>-1.9141873073182253E-3</c:v>
                </c:pt>
                <c:pt idx="436">
                  <c:v>-1.658559500637279E-3</c:v>
                </c:pt>
                <c:pt idx="437">
                  <c:v>-1.4887789302757864E-3</c:v>
                </c:pt>
                <c:pt idx="438">
                  <c:v>-1.2587483692839941E-3</c:v>
                </c:pt>
                <c:pt idx="439">
                  <c:v>-9.4618528662333726E-4</c:v>
                </c:pt>
                <c:pt idx="440">
                  <c:v>-8.1596846640193869E-4</c:v>
                </c:pt>
                <c:pt idx="441">
                  <c:v>-8.8133312054259846E-4</c:v>
                </c:pt>
                <c:pt idx="442">
                  <c:v>-1.097180810078044E-3</c:v>
                </c:pt>
                <c:pt idx="443">
                  <c:v>-1.5458181325864911E-3</c:v>
                </c:pt>
                <c:pt idx="444">
                  <c:v>-1.7865170733793244E-3</c:v>
                </c:pt>
                <c:pt idx="445">
                  <c:v>-1.6930642198265634E-3</c:v>
                </c:pt>
                <c:pt idx="446">
                  <c:v>-1.3625477907642364E-3</c:v>
                </c:pt>
                <c:pt idx="447">
                  <c:v>-1.0822309088776359E-3</c:v>
                </c:pt>
                <c:pt idx="448">
                  <c:v>-8.1774284176536422E-4</c:v>
                </c:pt>
                <c:pt idx="449">
                  <c:v>-5.0661598271011931E-4</c:v>
                </c:pt>
                <c:pt idx="450">
                  <c:v>-1.9980185569556087E-4</c:v>
                </c:pt>
                <c:pt idx="451">
                  <c:v>-1.5405327144613068E-5</c:v>
                </c:pt>
                <c:pt idx="452">
                  <c:v>-2.5191155610051815E-5</c:v>
                </c:pt>
                <c:pt idx="453">
                  <c:v>-1.6213218424853383E-4</c:v>
                </c:pt>
                <c:pt idx="454">
                  <c:v>-4.8294756585081771E-4</c:v>
                </c:pt>
                <c:pt idx="455">
                  <c:v>-9.3566515503654775E-4</c:v>
                </c:pt>
                <c:pt idx="456">
                  <c:v>-1.243517328486035E-3</c:v>
                </c:pt>
                <c:pt idx="457">
                  <c:v>-1.341561840942354E-3</c:v>
                </c:pt>
                <c:pt idx="458">
                  <c:v>-1.1194360979995138E-3</c:v>
                </c:pt>
                <c:pt idx="459">
                  <c:v>-9.2354550038656119E-4</c:v>
                </c:pt>
                <c:pt idx="460">
                  <c:v>-8.1050787842507077E-4</c:v>
                </c:pt>
                <c:pt idx="461">
                  <c:v>-7.948300708716233E-4</c:v>
                </c:pt>
                <c:pt idx="462">
                  <c:v>-9.2632939851779498E-4</c:v>
                </c:pt>
                <c:pt idx="463">
                  <c:v>-8.6757037157607461E-4</c:v>
                </c:pt>
                <c:pt idx="464">
                  <c:v>-8.327577338018016E-4</c:v>
                </c:pt>
                <c:pt idx="465">
                  <c:v>-1.1369934241982284E-3</c:v>
                </c:pt>
                <c:pt idx="466">
                  <c:v>-1.6671389311192924E-3</c:v>
                </c:pt>
                <c:pt idx="467">
                  <c:v>-2.3445196138263979E-3</c:v>
                </c:pt>
                <c:pt idx="468">
                  <c:v>-2.9790782191428688E-3</c:v>
                </c:pt>
                <c:pt idx="469">
                  <c:v>-3.1082707748741546E-3</c:v>
                </c:pt>
                <c:pt idx="470">
                  <c:v>-2.8890452623717357E-3</c:v>
                </c:pt>
                <c:pt idx="471">
                  <c:v>-2.5520301779653645E-3</c:v>
                </c:pt>
                <c:pt idx="472">
                  <c:v>-2.3149414883286788E-3</c:v>
                </c:pt>
                <c:pt idx="473">
                  <c:v>-2.1091357384779466E-3</c:v>
                </c:pt>
                <c:pt idx="474">
                  <c:v>-1.8382102620070767E-3</c:v>
                </c:pt>
                <c:pt idx="475">
                  <c:v>-1.3721522181970869E-3</c:v>
                </c:pt>
                <c:pt idx="476">
                  <c:v>-1.1353690923625592E-3</c:v>
                </c:pt>
                <c:pt idx="477">
                  <c:v>-1.0494122487781665E-3</c:v>
                </c:pt>
                <c:pt idx="478">
                  <c:v>-9.8750920245724511E-4</c:v>
                </c:pt>
                <c:pt idx="479">
                  <c:v>-1.0482553855568793E-3</c:v>
                </c:pt>
                <c:pt idx="480">
                  <c:v>-1.0799343263154964E-3</c:v>
                </c:pt>
                <c:pt idx="481">
                  <c:v>-6.1439208562380921E-4</c:v>
                </c:pt>
                <c:pt idx="482">
                  <c:v>-2.6228441929796113E-5</c:v>
                </c:pt>
                <c:pt idx="483">
                  <c:v>5.4443870194348799E-4</c:v>
                </c:pt>
                <c:pt idx="484">
                  <c:v>9.3439442252540004E-4</c:v>
                </c:pt>
                <c:pt idx="485">
                  <c:v>1.3220466502300492E-3</c:v>
                </c:pt>
                <c:pt idx="486">
                  <c:v>1.6869881347011994E-3</c:v>
                </c:pt>
                <c:pt idx="487">
                  <c:v>2.0592870040038436E-3</c:v>
                </c:pt>
                <c:pt idx="488">
                  <c:v>2.1281327886081194E-3</c:v>
                </c:pt>
                <c:pt idx="489">
                  <c:v>1.9012133753431198E-3</c:v>
                </c:pt>
                <c:pt idx="490">
                  <c:v>1.5867395573450583E-3</c:v>
                </c:pt>
                <c:pt idx="491">
                  <c:v>9.8341774954518579E-4</c:v>
                </c:pt>
                <c:pt idx="492">
                  <c:v>3.3236651421010886E-4</c:v>
                </c:pt>
                <c:pt idx="493">
                  <c:v>2.0569775590839612E-4</c:v>
                </c:pt>
                <c:pt idx="494">
                  <c:v>2.8210005838728098E-4</c:v>
                </c:pt>
                <c:pt idx="495">
                  <c:v>4.1099444578573952E-4</c:v>
                </c:pt>
                <c:pt idx="496">
                  <c:v>4.4971914201367231E-4</c:v>
                </c:pt>
                <c:pt idx="497">
                  <c:v>3.2252602414518407E-4</c:v>
                </c:pt>
                <c:pt idx="498">
                  <c:v>2.2749354988140278E-4</c:v>
                </c:pt>
                <c:pt idx="499">
                  <c:v>2.5787003021216805E-4</c:v>
                </c:pt>
                <c:pt idx="500">
                  <c:v>-3.3893555134330183E-5</c:v>
                </c:pt>
                <c:pt idx="501">
                  <c:v>-2.9496761873040522E-4</c:v>
                </c:pt>
                <c:pt idx="502">
                  <c:v>-8.011622060449552E-4</c:v>
                </c:pt>
                <c:pt idx="503">
                  <c:v>-1.4915984580330388E-3</c:v>
                </c:pt>
                <c:pt idx="504">
                  <c:v>-1.8861119449501674E-3</c:v>
                </c:pt>
                <c:pt idx="505">
                  <c:v>-1.8352712427201277E-3</c:v>
                </c:pt>
                <c:pt idx="506">
                  <c:v>-1.6224602889400521E-3</c:v>
                </c:pt>
                <c:pt idx="507">
                  <c:v>-1.4227281590873002E-3</c:v>
                </c:pt>
                <c:pt idx="508">
                  <c:v>-1.3210890431946036E-3</c:v>
                </c:pt>
                <c:pt idx="509">
                  <c:v>-1.2773690578501674E-3</c:v>
                </c:pt>
                <c:pt idx="510">
                  <c:v>-1.0979017124412849E-3</c:v>
                </c:pt>
                <c:pt idx="511">
                  <c:v>-9.4314802543643973E-4</c:v>
                </c:pt>
                <c:pt idx="512">
                  <c:v>-9.4274720877213648E-4</c:v>
                </c:pt>
                <c:pt idx="513">
                  <c:v>-1.0227852107263129E-3</c:v>
                </c:pt>
                <c:pt idx="514">
                  <c:v>-1.4812822019168064E-3</c:v>
                </c:pt>
                <c:pt idx="515">
                  <c:v>-1.9528300928276082E-3</c:v>
                </c:pt>
                <c:pt idx="516">
                  <c:v>-2.362287598008204E-3</c:v>
                </c:pt>
                <c:pt idx="517">
                  <c:v>-2.4792405284898953E-3</c:v>
                </c:pt>
                <c:pt idx="518">
                  <c:v>-2.3298402698013541E-3</c:v>
                </c:pt>
                <c:pt idx="519">
                  <c:v>-2.153860732802557E-3</c:v>
                </c:pt>
                <c:pt idx="520">
                  <c:v>-1.9824063878710438E-3</c:v>
                </c:pt>
                <c:pt idx="521">
                  <c:v>-1.864299295588213E-3</c:v>
                </c:pt>
                <c:pt idx="522">
                  <c:v>-1.7478934503407993E-3</c:v>
                </c:pt>
                <c:pt idx="523">
                  <c:v>-1.6372845290754539E-3</c:v>
                </c:pt>
                <c:pt idx="524">
                  <c:v>-1.5693139058819373E-3</c:v>
                </c:pt>
                <c:pt idx="525">
                  <c:v>-1.6496870752588867E-3</c:v>
                </c:pt>
                <c:pt idx="526">
                  <c:v>-1.9106298648376642E-3</c:v>
                </c:pt>
                <c:pt idx="527">
                  <c:v>-2.2642271768591291E-3</c:v>
                </c:pt>
                <c:pt idx="528">
                  <c:v>-2.4516689072984041E-3</c:v>
                </c:pt>
                <c:pt idx="529">
                  <c:v>-2.3827985828129583E-3</c:v>
                </c:pt>
                <c:pt idx="530">
                  <c:v>-2.0185884393528752E-3</c:v>
                </c:pt>
                <c:pt idx="531">
                  <c:v>-1.6101825892013912E-3</c:v>
                </c:pt>
                <c:pt idx="532">
                  <c:v>-1.2854361357274623E-3</c:v>
                </c:pt>
                <c:pt idx="533">
                  <c:v>-1.0721013677017328E-3</c:v>
                </c:pt>
                <c:pt idx="534">
                  <c:v>-8.3166632656179909E-4</c:v>
                </c:pt>
                <c:pt idx="535">
                  <c:v>-5.1988601873542706E-4</c:v>
                </c:pt>
                <c:pt idx="536">
                  <c:v>-2.1633413761726125E-4</c:v>
                </c:pt>
                <c:pt idx="537">
                  <c:v>-1.2983285577449467E-4</c:v>
                </c:pt>
                <c:pt idx="538">
                  <c:v>-3.1651889383767549E-4</c:v>
                </c:pt>
                <c:pt idx="539">
                  <c:v>-6.6885036056088315E-4</c:v>
                </c:pt>
                <c:pt idx="540">
                  <c:v>-8.2503212982617451E-4</c:v>
                </c:pt>
                <c:pt idx="541">
                  <c:v>-7.5781601499859733E-4</c:v>
                </c:pt>
                <c:pt idx="542">
                  <c:v>-3.3881068858071089E-4</c:v>
                </c:pt>
                <c:pt idx="543">
                  <c:v>3.1146601878836361E-7</c:v>
                </c:pt>
                <c:pt idx="544">
                  <c:v>2.2784685180518785E-4</c:v>
                </c:pt>
                <c:pt idx="545">
                  <c:v>4.0833638989486057E-4</c:v>
                </c:pt>
                <c:pt idx="546">
                  <c:v>6.3799905336258376E-4</c:v>
                </c:pt>
                <c:pt idx="547">
                  <c:v>9.9947352471740913E-4</c:v>
                </c:pt>
                <c:pt idx="548">
                  <c:v>1.1540560679554035E-3</c:v>
                </c:pt>
                <c:pt idx="549">
                  <c:v>9.431191343901665E-4</c:v>
                </c:pt>
                <c:pt idx="550">
                  <c:v>3.4577791816898113E-4</c:v>
                </c:pt>
                <c:pt idx="551">
                  <c:v>-2.2807148480238264E-4</c:v>
                </c:pt>
                <c:pt idx="552">
                  <c:v>-6.8797646330300325E-4</c:v>
                </c:pt>
                <c:pt idx="553">
                  <c:v>-8.5608051626663041E-4</c:v>
                </c:pt>
                <c:pt idx="554">
                  <c:v>-6.7200029193398715E-4</c:v>
                </c:pt>
                <c:pt idx="555">
                  <c:v>-5.2336531131897269E-4</c:v>
                </c:pt>
                <c:pt idx="556">
                  <c:v>-4.543509470625104E-4</c:v>
                </c:pt>
                <c:pt idx="557">
                  <c:v>-3.3436355178220533E-4</c:v>
                </c:pt>
                <c:pt idx="558">
                  <c:v>-1.8166743040504995E-4</c:v>
                </c:pt>
                <c:pt idx="559">
                  <c:v>7.1786855071100426E-5</c:v>
                </c:pt>
                <c:pt idx="560">
                  <c:v>5.9187014572081864E-5</c:v>
                </c:pt>
                <c:pt idx="561">
                  <c:v>-5.6654976939458817E-5</c:v>
                </c:pt>
                <c:pt idx="562">
                  <c:v>-2.8110418723408079E-4</c:v>
                </c:pt>
                <c:pt idx="563">
                  <c:v>-4.5997924302376703E-4</c:v>
                </c:pt>
                <c:pt idx="564">
                  <c:v>-7.5656813809695715E-4</c:v>
                </c:pt>
                <c:pt idx="565">
                  <c:v>-6.3138850195996695E-4</c:v>
                </c:pt>
                <c:pt idx="566">
                  <c:v>-2.7476705868846916E-4</c:v>
                </c:pt>
                <c:pt idx="567">
                  <c:v>9.0054187002039588E-5</c:v>
                </c:pt>
                <c:pt idx="568">
                  <c:v>4.3551373677489598E-4</c:v>
                </c:pt>
                <c:pt idx="569">
                  <c:v>7.5047235182195825E-4</c:v>
                </c:pt>
                <c:pt idx="570">
                  <c:v>9.0391155241395732E-4</c:v>
                </c:pt>
                <c:pt idx="571">
                  <c:v>1.2355809927239937E-3</c:v>
                </c:pt>
                <c:pt idx="572">
                  <c:v>1.3443779373903525E-3</c:v>
                </c:pt>
                <c:pt idx="573">
                  <c:v>1.2245794138798271E-3</c:v>
                </c:pt>
                <c:pt idx="574">
                  <c:v>8.3356957165576953E-4</c:v>
                </c:pt>
                <c:pt idx="575">
                  <c:v>3.2519178953002926E-4</c:v>
                </c:pt>
                <c:pt idx="576">
                  <c:v>-9.4516280956264277E-5</c:v>
                </c:pt>
                <c:pt idx="577">
                  <c:v>-4.2312996203651104E-5</c:v>
                </c:pt>
                <c:pt idx="578">
                  <c:v>1.5495855121611541E-4</c:v>
                </c:pt>
                <c:pt idx="579">
                  <c:v>4.1408230433176001E-4</c:v>
                </c:pt>
                <c:pt idx="580">
                  <c:v>5.3110294944776096E-4</c:v>
                </c:pt>
                <c:pt idx="581">
                  <c:v>5.9381545050938797E-4</c:v>
                </c:pt>
                <c:pt idx="582">
                  <c:v>6.2909077039249221E-4</c:v>
                </c:pt>
                <c:pt idx="583">
                  <c:v>9.5052833309929355E-4</c:v>
                </c:pt>
                <c:pt idx="584">
                  <c:v>8.9455013208204434E-4</c:v>
                </c:pt>
                <c:pt idx="585">
                  <c:v>6.6265586683929181E-4</c:v>
                </c:pt>
                <c:pt idx="586">
                  <c:v>3.0699923507649686E-4</c:v>
                </c:pt>
                <c:pt idx="587">
                  <c:v>-2.3369402806091481E-4</c:v>
                </c:pt>
                <c:pt idx="588">
                  <c:v>-5.6903272573993746E-4</c:v>
                </c:pt>
                <c:pt idx="589">
                  <c:v>-5.563424873448442E-4</c:v>
                </c:pt>
                <c:pt idx="590">
                  <c:v>-3.3288021290299132E-4</c:v>
                </c:pt>
                <c:pt idx="591">
                  <c:v>-1.5352154386519053E-5</c:v>
                </c:pt>
                <c:pt idx="592">
                  <c:v>2.785264839726409E-4</c:v>
                </c:pt>
                <c:pt idx="593">
                  <c:v>4.1660677663817145E-4</c:v>
                </c:pt>
                <c:pt idx="594">
                  <c:v>3.9353241720769134E-4</c:v>
                </c:pt>
                <c:pt idx="595">
                  <c:v>4.6873265946864795E-4</c:v>
                </c:pt>
                <c:pt idx="596">
                  <c:v>4.2424886056514368E-4</c:v>
                </c:pt>
                <c:pt idx="597">
                  <c:v>2.1287600951277379E-4</c:v>
                </c:pt>
                <c:pt idx="598">
                  <c:v>-1.8550603502594991E-4</c:v>
                </c:pt>
                <c:pt idx="599">
                  <c:v>-7.1810809386418071E-4</c:v>
                </c:pt>
                <c:pt idx="600">
                  <c:v>-9.2974754436347951E-4</c:v>
                </c:pt>
                <c:pt idx="601">
                  <c:v>-9.7221186403500658E-4</c:v>
                </c:pt>
                <c:pt idx="602">
                  <c:v>-8.0670372583657723E-4</c:v>
                </c:pt>
                <c:pt idx="603">
                  <c:v>-6.3572142579466809E-4</c:v>
                </c:pt>
                <c:pt idx="604">
                  <c:v>-4.9138435649053434E-4</c:v>
                </c:pt>
                <c:pt idx="605">
                  <c:v>-5.5404279281485893E-4</c:v>
                </c:pt>
                <c:pt idx="606">
                  <c:v>-4.1134641520632276E-4</c:v>
                </c:pt>
                <c:pt idx="607">
                  <c:v>-1.665907555525528E-4</c:v>
                </c:pt>
                <c:pt idx="608">
                  <c:v>-4.0563549648644847E-5</c:v>
                </c:pt>
                <c:pt idx="609">
                  <c:v>-3.089112189099771E-4</c:v>
                </c:pt>
                <c:pt idx="610">
                  <c:v>-7.0996074514412678E-4</c:v>
                </c:pt>
                <c:pt idx="611">
                  <c:v>-1.214713068352789E-3</c:v>
                </c:pt>
                <c:pt idx="612">
                  <c:v>-1.5399762856572825E-3</c:v>
                </c:pt>
                <c:pt idx="613">
                  <c:v>-1.7451482406406909E-3</c:v>
                </c:pt>
                <c:pt idx="614">
                  <c:v>-1.5950401954827843E-3</c:v>
                </c:pt>
                <c:pt idx="615">
                  <c:v>-1.407466439502787E-3</c:v>
                </c:pt>
                <c:pt idx="616">
                  <c:v>-1.2403493269199993E-3</c:v>
                </c:pt>
                <c:pt idx="617">
                  <c:v>-1.0521573165866481E-3</c:v>
                </c:pt>
                <c:pt idx="618">
                  <c:v>-7.8062451539569091E-4</c:v>
                </c:pt>
                <c:pt idx="619">
                  <c:v>-5.217610420594509E-4</c:v>
                </c:pt>
                <c:pt idx="620">
                  <c:v>-3.0178386424228876E-4</c:v>
                </c:pt>
                <c:pt idx="621">
                  <c:v>-3.6514605765866837E-4</c:v>
                </c:pt>
                <c:pt idx="622">
                  <c:v>-6.8209716176023032E-4</c:v>
                </c:pt>
                <c:pt idx="623">
                  <c:v>-1.0780767858758777E-3</c:v>
                </c:pt>
                <c:pt idx="624">
                  <c:v>-1.3905500972610613E-3</c:v>
                </c:pt>
                <c:pt idx="625">
                  <c:v>-1.3524573306789023E-3</c:v>
                </c:pt>
                <c:pt idx="626">
                  <c:v>-9.6919032715946628E-4</c:v>
                </c:pt>
                <c:pt idx="627">
                  <c:v>-6.8244510335672222E-4</c:v>
                </c:pt>
                <c:pt idx="628">
                  <c:v>-3.7123298451831213E-4</c:v>
                </c:pt>
                <c:pt idx="629">
                  <c:v>-2.1000701727138868E-4</c:v>
                </c:pt>
                <c:pt idx="630">
                  <c:v>-2.0029943130103116E-4</c:v>
                </c:pt>
                <c:pt idx="631">
                  <c:v>-2.5469624101961751E-4</c:v>
                </c:pt>
                <c:pt idx="632">
                  <c:v>-3.7906888137645851E-4</c:v>
                </c:pt>
                <c:pt idx="633">
                  <c:v>-6.9744318057572371E-4</c:v>
                </c:pt>
                <c:pt idx="634">
                  <c:v>-1.0903085183824666E-3</c:v>
                </c:pt>
                <c:pt idx="635">
                  <c:v>-1.5679279751859181E-3</c:v>
                </c:pt>
                <c:pt idx="636">
                  <c:v>-1.8876553485063742E-3</c:v>
                </c:pt>
                <c:pt idx="637">
                  <c:v>-1.925879478602856E-3</c:v>
                </c:pt>
                <c:pt idx="638">
                  <c:v>-1.7892840364361552E-3</c:v>
                </c:pt>
                <c:pt idx="639">
                  <c:v>-1.6258111408583831E-3</c:v>
                </c:pt>
                <c:pt idx="640">
                  <c:v>-1.4371074547497096E-3</c:v>
                </c:pt>
                <c:pt idx="641">
                  <c:v>-1.4074230861519292E-3</c:v>
                </c:pt>
                <c:pt idx="642">
                  <c:v>-1.3768256519862431E-3</c:v>
                </c:pt>
                <c:pt idx="643">
                  <c:v>-1.1453370885261549E-3</c:v>
                </c:pt>
                <c:pt idx="644">
                  <c:v>-9.328144139957819E-4</c:v>
                </c:pt>
                <c:pt idx="645">
                  <c:v>-1.1042776246830144E-3</c:v>
                </c:pt>
                <c:pt idx="646">
                  <c:v>-1.4511243576654702E-3</c:v>
                </c:pt>
                <c:pt idx="647">
                  <c:v>-1.9428921274660628E-3</c:v>
                </c:pt>
                <c:pt idx="648">
                  <c:v>-2.2185208555950153E-3</c:v>
                </c:pt>
                <c:pt idx="649">
                  <c:v>-2.2990095612694852E-3</c:v>
                </c:pt>
                <c:pt idx="650">
                  <c:v>-1.9853345747346926E-3</c:v>
                </c:pt>
                <c:pt idx="651">
                  <c:v>-1.6589767111057769E-3</c:v>
                </c:pt>
                <c:pt idx="652">
                  <c:v>-1.4081019320189697E-3</c:v>
                </c:pt>
                <c:pt idx="653">
                  <c:v>-1.1618347692745783E-3</c:v>
                </c:pt>
                <c:pt idx="654">
                  <c:v>-9.3856469956731501E-4</c:v>
                </c:pt>
                <c:pt idx="655">
                  <c:v>-6.3160970761369289E-4</c:v>
                </c:pt>
                <c:pt idx="656">
                  <c:v>-4.073514868960451E-4</c:v>
                </c:pt>
                <c:pt idx="657">
                  <c:v>-5.19499898082301E-4</c:v>
                </c:pt>
                <c:pt idx="658">
                  <c:v>-6.7946901692725542E-4</c:v>
                </c:pt>
                <c:pt idx="659">
                  <c:v>-9.8846973294698984E-4</c:v>
                </c:pt>
                <c:pt idx="660">
                  <c:v>-1.2539945780487389E-3</c:v>
                </c:pt>
                <c:pt idx="661">
                  <c:v>-1.2196887718363479E-3</c:v>
                </c:pt>
                <c:pt idx="662">
                  <c:v>-8.8921587360315016E-4</c:v>
                </c:pt>
                <c:pt idx="663">
                  <c:v>-6.1148587240754068E-4</c:v>
                </c:pt>
                <c:pt idx="664">
                  <c:v>-4.0434707372863154E-4</c:v>
                </c:pt>
                <c:pt idx="665">
                  <c:v>-4.023187890032258E-4</c:v>
                </c:pt>
                <c:pt idx="666">
                  <c:v>-3.039612837904762E-4</c:v>
                </c:pt>
                <c:pt idx="667">
                  <c:v>-1.8835478134458474E-5</c:v>
                </c:pt>
                <c:pt idx="668">
                  <c:v>1.5309497820185176E-4</c:v>
                </c:pt>
                <c:pt idx="669">
                  <c:v>-4.0941336289179731E-5</c:v>
                </c:pt>
                <c:pt idx="670">
                  <c:v>-4.2124470395086779E-4</c:v>
                </c:pt>
                <c:pt idx="671">
                  <c:v>-9.5451409975625485E-4</c:v>
                </c:pt>
                <c:pt idx="672">
                  <c:v>-1.3969587776425823E-3</c:v>
                </c:pt>
                <c:pt idx="673">
                  <c:v>-1.3720333201273722E-3</c:v>
                </c:pt>
                <c:pt idx="674">
                  <c:v>-1.1539266699293659E-3</c:v>
                </c:pt>
                <c:pt idx="675">
                  <c:v>-9.0596154090177427E-4</c:v>
                </c:pt>
                <c:pt idx="676">
                  <c:v>-7.7865099723469693E-4</c:v>
                </c:pt>
                <c:pt idx="677">
                  <c:v>-7.8956460764571053E-4</c:v>
                </c:pt>
                <c:pt idx="678">
                  <c:v>-5.9001864080411907E-4</c:v>
                </c:pt>
                <c:pt idx="679">
                  <c:v>-3.9763371332367768E-4</c:v>
                </c:pt>
                <c:pt idx="680">
                  <c:v>-3.8519276430268524E-4</c:v>
                </c:pt>
                <c:pt idx="681">
                  <c:v>-6.7094914319731913E-4</c:v>
                </c:pt>
                <c:pt idx="682">
                  <c:v>-1.1406102532094226E-3</c:v>
                </c:pt>
                <c:pt idx="683">
                  <c:v>-1.6549150562472465E-3</c:v>
                </c:pt>
                <c:pt idx="684">
                  <c:v>-2.0206558672488319E-3</c:v>
                </c:pt>
                <c:pt idx="685">
                  <c:v>-1.9388445239316026E-3</c:v>
                </c:pt>
                <c:pt idx="686">
                  <c:v>-1.6234448389305101E-3</c:v>
                </c:pt>
                <c:pt idx="687">
                  <c:v>-1.2266401997111077E-3</c:v>
                </c:pt>
                <c:pt idx="688">
                  <c:v>-1.0093766134965803E-3</c:v>
                </c:pt>
                <c:pt idx="689">
                  <c:v>-7.0102119337704769E-4</c:v>
                </c:pt>
                <c:pt idx="690">
                  <c:v>-3.0808033669450254E-4</c:v>
                </c:pt>
                <c:pt idx="691">
                  <c:v>3.3136420559540459E-4</c:v>
                </c:pt>
                <c:pt idx="692">
                  <c:v>6.8878461400361933E-4</c:v>
                </c:pt>
                <c:pt idx="693">
                  <c:v>7.4814292689509348E-4</c:v>
                </c:pt>
                <c:pt idx="694">
                  <c:v>5.694021669545152E-4</c:v>
                </c:pt>
                <c:pt idx="695">
                  <c:v>2.6723507396031465E-4</c:v>
                </c:pt>
                <c:pt idx="696">
                  <c:v>1.8860941182422626E-4</c:v>
                </c:pt>
                <c:pt idx="697">
                  <c:v>4.6419919434883037E-4</c:v>
                </c:pt>
                <c:pt idx="698">
                  <c:v>9.8636376603952964E-4</c:v>
                </c:pt>
                <c:pt idx="699">
                  <c:v>1.3192085229378247E-3</c:v>
                </c:pt>
                <c:pt idx="700">
                  <c:v>1.6539345764716546E-3</c:v>
                </c:pt>
                <c:pt idx="701">
                  <c:v>1.9074041106390037E-3</c:v>
                </c:pt>
                <c:pt idx="702">
                  <c:v>2.006685180850727E-3</c:v>
                </c:pt>
                <c:pt idx="703">
                  <c:v>2.3059977231688197E-3</c:v>
                </c:pt>
                <c:pt idx="704">
                  <c:v>2.2384510510750333E-3</c:v>
                </c:pt>
                <c:pt idx="705">
                  <c:v>1.9673430289109351E-3</c:v>
                </c:pt>
                <c:pt idx="706">
                  <c:v>1.5321370857709947E-3</c:v>
                </c:pt>
                <c:pt idx="707">
                  <c:v>1.1785785722101794E-3</c:v>
                </c:pt>
                <c:pt idx="708">
                  <c:v>8.978788412471034E-4</c:v>
                </c:pt>
                <c:pt idx="709">
                  <c:v>9.0002231624446258E-4</c:v>
                </c:pt>
                <c:pt idx="710">
                  <c:v>1.0817308371065665E-3</c:v>
                </c:pt>
                <c:pt idx="711">
                  <c:v>1.2087778990429881E-3</c:v>
                </c:pt>
                <c:pt idx="712">
                  <c:v>1.3812375291910083E-3</c:v>
                </c:pt>
                <c:pt idx="713">
                  <c:v>1.294741874524505E-3</c:v>
                </c:pt>
                <c:pt idx="714">
                  <c:v>1.3580453651832896E-3</c:v>
                </c:pt>
                <c:pt idx="715">
                  <c:v>1.4330720302308574E-3</c:v>
                </c:pt>
                <c:pt idx="716">
                  <c:v>1.3519804821059667E-3</c:v>
                </c:pt>
                <c:pt idx="717">
                  <c:v>1.0641602134059487E-3</c:v>
                </c:pt>
                <c:pt idx="718">
                  <c:v>5.3772359465965338E-4</c:v>
                </c:pt>
                <c:pt idx="719">
                  <c:v>1.8340197021925722E-5</c:v>
                </c:pt>
                <c:pt idx="720">
                  <c:v>-4.0472775850703286E-4</c:v>
                </c:pt>
                <c:pt idx="721">
                  <c:v>-4.0036675356388467E-4</c:v>
                </c:pt>
                <c:pt idx="722">
                  <c:v>-6.4169284998664224E-5</c:v>
                </c:pt>
                <c:pt idx="723">
                  <c:v>1.859203088540467E-4</c:v>
                </c:pt>
                <c:pt idx="724">
                  <c:v>4.4566292552216367E-4</c:v>
                </c:pt>
                <c:pt idx="725">
                  <c:v>6.5995813456507174E-4</c:v>
                </c:pt>
                <c:pt idx="726">
                  <c:v>8.4712368568848556E-4</c:v>
                </c:pt>
                <c:pt idx="727">
                  <c:v>1.0805095948533277E-3</c:v>
                </c:pt>
                <c:pt idx="728">
                  <c:v>1.4067219106014871E-3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9-40E4-9445-8736C1969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173887"/>
        <c:axId val="1676048783"/>
      </c:lineChart>
      <c:dateAx>
        <c:axId val="167917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48783"/>
        <c:crosses val="autoZero"/>
        <c:auto val="1"/>
        <c:lblOffset val="100"/>
        <c:baseTimeUnit val="months"/>
        <c:majorUnit val="60"/>
        <c:majorTimeUnit val="months"/>
      </c:dateAx>
      <c:valAx>
        <c:axId val="167604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Log-Co2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73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Component for the Log-Co2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'Log Co2'!$N$1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tempdata!$D$1:$O$1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'Log Co2'!$N$12:$N$23</c:f>
              <c:numCache>
                <c:formatCode>General</c:formatCode>
                <c:ptCount val="12"/>
                <c:pt idx="0">
                  <c:v>1.0585234404237831E-5</c:v>
                </c:pt>
                <c:pt idx="1">
                  <c:v>2.2728153469217418E-3</c:v>
                </c:pt>
                <c:pt idx="2">
                  <c:v>4.7926549977636308E-3</c:v>
                </c:pt>
                <c:pt idx="3">
                  <c:v>8.0067248838331315E-3</c:v>
                </c:pt>
                <c:pt idx="4">
                  <c:v>8.9802690069993359E-3</c:v>
                </c:pt>
                <c:pt idx="5">
                  <c:v>6.746931009212598E-3</c:v>
                </c:pt>
                <c:pt idx="6">
                  <c:v>1.9844235444565379E-3</c:v>
                </c:pt>
                <c:pt idx="7">
                  <c:v>-4.2824836742029852E-3</c:v>
                </c:pt>
                <c:pt idx="8">
                  <c:v>-9.2535638120205665E-3</c:v>
                </c:pt>
                <c:pt idx="9">
                  <c:v>-9.7883685013830917E-3</c:v>
                </c:pt>
                <c:pt idx="10">
                  <c:v>-6.471716083653779E-3</c:v>
                </c:pt>
                <c:pt idx="11">
                  <c:v>-2.9982719523307896E-3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F-44DC-B2CA-950886951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868079"/>
        <c:axId val="1676072911"/>
      </c:barChart>
      <c:catAx>
        <c:axId val="177286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72911"/>
        <c:crosses val="autoZero"/>
        <c:auto val="1"/>
        <c:lblAlgn val="ctr"/>
        <c:lblOffset val="100"/>
        <c:noMultiLvlLbl val="0"/>
      </c:catAx>
      <c:valAx>
        <c:axId val="167607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Log-Co2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86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Seasonally Adjusted Log-</a:t>
            </a:r>
            <a:r>
              <a:rPr lang="en-CA" baseline="0"/>
              <a:t>Co2 Emissions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 Co2'!$O$1</c:f>
              <c:strCache>
                <c:ptCount val="1"/>
                <c:pt idx="0">
                  <c:v>Adjusted Log-Co2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'Log Co2'!$E$2:$E$736</c:f>
              <c:numCache>
                <c:formatCode>m/d/yyyy</c:formatCode>
                <c:ptCount val="735"/>
                <c:pt idx="0">
                  <c:v>21259</c:v>
                </c:pt>
                <c:pt idx="1">
                  <c:v>21290</c:v>
                </c:pt>
                <c:pt idx="2">
                  <c:v>21320</c:v>
                </c:pt>
                <c:pt idx="3">
                  <c:v>21351</c:v>
                </c:pt>
                <c:pt idx="4">
                  <c:v>21381</c:v>
                </c:pt>
                <c:pt idx="5">
                  <c:v>21412</c:v>
                </c:pt>
                <c:pt idx="6">
                  <c:v>21443</c:v>
                </c:pt>
                <c:pt idx="7">
                  <c:v>21473</c:v>
                </c:pt>
                <c:pt idx="8">
                  <c:v>21504</c:v>
                </c:pt>
                <c:pt idx="9">
                  <c:v>21534</c:v>
                </c:pt>
                <c:pt idx="10">
                  <c:v>21565</c:v>
                </c:pt>
                <c:pt idx="11">
                  <c:v>21596</c:v>
                </c:pt>
                <c:pt idx="12">
                  <c:v>21624</c:v>
                </c:pt>
                <c:pt idx="13">
                  <c:v>21655</c:v>
                </c:pt>
                <c:pt idx="14">
                  <c:v>21685</c:v>
                </c:pt>
                <c:pt idx="15">
                  <c:v>21716</c:v>
                </c:pt>
                <c:pt idx="16">
                  <c:v>21746</c:v>
                </c:pt>
                <c:pt idx="17">
                  <c:v>21777</c:v>
                </c:pt>
                <c:pt idx="18">
                  <c:v>21808</c:v>
                </c:pt>
                <c:pt idx="19">
                  <c:v>21838</c:v>
                </c:pt>
                <c:pt idx="20">
                  <c:v>21869</c:v>
                </c:pt>
                <c:pt idx="21">
                  <c:v>21899</c:v>
                </c:pt>
                <c:pt idx="22">
                  <c:v>21930</c:v>
                </c:pt>
                <c:pt idx="23">
                  <c:v>21961</c:v>
                </c:pt>
                <c:pt idx="24">
                  <c:v>21990</c:v>
                </c:pt>
                <c:pt idx="25">
                  <c:v>22021</c:v>
                </c:pt>
                <c:pt idx="26">
                  <c:v>22051</c:v>
                </c:pt>
                <c:pt idx="27">
                  <c:v>22082</c:v>
                </c:pt>
                <c:pt idx="28">
                  <c:v>22112</c:v>
                </c:pt>
                <c:pt idx="29">
                  <c:v>22143</c:v>
                </c:pt>
                <c:pt idx="30">
                  <c:v>22174</c:v>
                </c:pt>
                <c:pt idx="31">
                  <c:v>22204</c:v>
                </c:pt>
                <c:pt idx="32">
                  <c:v>22235</c:v>
                </c:pt>
                <c:pt idx="33">
                  <c:v>22265</c:v>
                </c:pt>
                <c:pt idx="34">
                  <c:v>22296</c:v>
                </c:pt>
                <c:pt idx="35">
                  <c:v>22327</c:v>
                </c:pt>
                <c:pt idx="36">
                  <c:v>22355</c:v>
                </c:pt>
                <c:pt idx="37">
                  <c:v>22386</c:v>
                </c:pt>
                <c:pt idx="38">
                  <c:v>22416</c:v>
                </c:pt>
                <c:pt idx="39">
                  <c:v>22447</c:v>
                </c:pt>
                <c:pt idx="40">
                  <c:v>22477</c:v>
                </c:pt>
                <c:pt idx="41">
                  <c:v>22508</c:v>
                </c:pt>
                <c:pt idx="42">
                  <c:v>22539</c:v>
                </c:pt>
                <c:pt idx="43">
                  <c:v>22569</c:v>
                </c:pt>
                <c:pt idx="44">
                  <c:v>22600</c:v>
                </c:pt>
                <c:pt idx="45">
                  <c:v>22630</c:v>
                </c:pt>
                <c:pt idx="46">
                  <c:v>22661</c:v>
                </c:pt>
                <c:pt idx="47">
                  <c:v>22692</c:v>
                </c:pt>
                <c:pt idx="48">
                  <c:v>22720</c:v>
                </c:pt>
                <c:pt idx="49">
                  <c:v>22751</c:v>
                </c:pt>
                <c:pt idx="50">
                  <c:v>22781</c:v>
                </c:pt>
                <c:pt idx="51">
                  <c:v>22812</c:v>
                </c:pt>
                <c:pt idx="52">
                  <c:v>22842</c:v>
                </c:pt>
                <c:pt idx="53">
                  <c:v>22873</c:v>
                </c:pt>
                <c:pt idx="54">
                  <c:v>22904</c:v>
                </c:pt>
                <c:pt idx="55">
                  <c:v>22934</c:v>
                </c:pt>
                <c:pt idx="56">
                  <c:v>22965</c:v>
                </c:pt>
                <c:pt idx="57">
                  <c:v>22995</c:v>
                </c:pt>
                <c:pt idx="58">
                  <c:v>23026</c:v>
                </c:pt>
                <c:pt idx="59">
                  <c:v>23057</c:v>
                </c:pt>
                <c:pt idx="60">
                  <c:v>23085</c:v>
                </c:pt>
                <c:pt idx="61">
                  <c:v>23116</c:v>
                </c:pt>
                <c:pt idx="62">
                  <c:v>23146</c:v>
                </c:pt>
                <c:pt idx="63">
                  <c:v>23177</c:v>
                </c:pt>
                <c:pt idx="64">
                  <c:v>23207</c:v>
                </c:pt>
                <c:pt idx="65">
                  <c:v>23238</c:v>
                </c:pt>
                <c:pt idx="66">
                  <c:v>23269</c:v>
                </c:pt>
                <c:pt idx="67">
                  <c:v>23299</c:v>
                </c:pt>
                <c:pt idx="68">
                  <c:v>23330</c:v>
                </c:pt>
                <c:pt idx="69">
                  <c:v>23360</c:v>
                </c:pt>
                <c:pt idx="70">
                  <c:v>23391</c:v>
                </c:pt>
                <c:pt idx="71">
                  <c:v>23422</c:v>
                </c:pt>
                <c:pt idx="72">
                  <c:v>23451</c:v>
                </c:pt>
                <c:pt idx="73">
                  <c:v>23482</c:v>
                </c:pt>
                <c:pt idx="74">
                  <c:v>23512</c:v>
                </c:pt>
                <c:pt idx="75">
                  <c:v>23543</c:v>
                </c:pt>
                <c:pt idx="76">
                  <c:v>23573</c:v>
                </c:pt>
                <c:pt idx="77">
                  <c:v>23604</c:v>
                </c:pt>
                <c:pt idx="78">
                  <c:v>23635</c:v>
                </c:pt>
                <c:pt idx="79">
                  <c:v>23665</c:v>
                </c:pt>
                <c:pt idx="80">
                  <c:v>23696</c:v>
                </c:pt>
                <c:pt idx="81">
                  <c:v>23726</c:v>
                </c:pt>
                <c:pt idx="82">
                  <c:v>23757</c:v>
                </c:pt>
                <c:pt idx="83">
                  <c:v>23788</c:v>
                </c:pt>
                <c:pt idx="84">
                  <c:v>23816</c:v>
                </c:pt>
                <c:pt idx="85">
                  <c:v>23847</c:v>
                </c:pt>
                <c:pt idx="86">
                  <c:v>23877</c:v>
                </c:pt>
                <c:pt idx="87">
                  <c:v>23908</c:v>
                </c:pt>
                <c:pt idx="88">
                  <c:v>23938</c:v>
                </c:pt>
                <c:pt idx="89">
                  <c:v>23969</c:v>
                </c:pt>
                <c:pt idx="90">
                  <c:v>24000</c:v>
                </c:pt>
                <c:pt idx="91">
                  <c:v>24030</c:v>
                </c:pt>
                <c:pt idx="92">
                  <c:v>24061</c:v>
                </c:pt>
                <c:pt idx="93">
                  <c:v>24091</c:v>
                </c:pt>
                <c:pt idx="94">
                  <c:v>24122</c:v>
                </c:pt>
                <c:pt idx="95">
                  <c:v>24153</c:v>
                </c:pt>
                <c:pt idx="96">
                  <c:v>24181</c:v>
                </c:pt>
                <c:pt idx="97">
                  <c:v>24212</c:v>
                </c:pt>
                <c:pt idx="98">
                  <c:v>24242</c:v>
                </c:pt>
                <c:pt idx="99">
                  <c:v>24273</c:v>
                </c:pt>
                <c:pt idx="100">
                  <c:v>24303</c:v>
                </c:pt>
                <c:pt idx="101">
                  <c:v>24334</c:v>
                </c:pt>
                <c:pt idx="102">
                  <c:v>24365</c:v>
                </c:pt>
                <c:pt idx="103">
                  <c:v>24395</c:v>
                </c:pt>
                <c:pt idx="104">
                  <c:v>24426</c:v>
                </c:pt>
                <c:pt idx="105">
                  <c:v>24456</c:v>
                </c:pt>
                <c:pt idx="106">
                  <c:v>24487</c:v>
                </c:pt>
                <c:pt idx="107">
                  <c:v>24518</c:v>
                </c:pt>
                <c:pt idx="108">
                  <c:v>24546</c:v>
                </c:pt>
                <c:pt idx="109">
                  <c:v>24577</c:v>
                </c:pt>
                <c:pt idx="110">
                  <c:v>24607</c:v>
                </c:pt>
                <c:pt idx="111">
                  <c:v>24638</c:v>
                </c:pt>
                <c:pt idx="112">
                  <c:v>24668</c:v>
                </c:pt>
                <c:pt idx="113">
                  <c:v>24699</c:v>
                </c:pt>
                <c:pt idx="114">
                  <c:v>24730</c:v>
                </c:pt>
                <c:pt idx="115">
                  <c:v>24760</c:v>
                </c:pt>
                <c:pt idx="116">
                  <c:v>24791</c:v>
                </c:pt>
                <c:pt idx="117">
                  <c:v>24821</c:v>
                </c:pt>
                <c:pt idx="118">
                  <c:v>24852</c:v>
                </c:pt>
                <c:pt idx="119">
                  <c:v>24883</c:v>
                </c:pt>
                <c:pt idx="120">
                  <c:v>24912</c:v>
                </c:pt>
                <c:pt idx="121">
                  <c:v>24943</c:v>
                </c:pt>
                <c:pt idx="122">
                  <c:v>24973</c:v>
                </c:pt>
                <c:pt idx="123">
                  <c:v>25004</c:v>
                </c:pt>
                <c:pt idx="124">
                  <c:v>25034</c:v>
                </c:pt>
                <c:pt idx="125">
                  <c:v>25065</c:v>
                </c:pt>
                <c:pt idx="126">
                  <c:v>25096</c:v>
                </c:pt>
                <c:pt idx="127">
                  <c:v>25126</c:v>
                </c:pt>
                <c:pt idx="128">
                  <c:v>25157</c:v>
                </c:pt>
                <c:pt idx="129">
                  <c:v>25187</c:v>
                </c:pt>
                <c:pt idx="130">
                  <c:v>25218</c:v>
                </c:pt>
                <c:pt idx="131">
                  <c:v>25249</c:v>
                </c:pt>
                <c:pt idx="132">
                  <c:v>25277</c:v>
                </c:pt>
                <c:pt idx="133">
                  <c:v>25308</c:v>
                </c:pt>
                <c:pt idx="134">
                  <c:v>25338</c:v>
                </c:pt>
                <c:pt idx="135">
                  <c:v>25369</c:v>
                </c:pt>
                <c:pt idx="136">
                  <c:v>25399</c:v>
                </c:pt>
                <c:pt idx="137">
                  <c:v>25430</c:v>
                </c:pt>
                <c:pt idx="138">
                  <c:v>25461</c:v>
                </c:pt>
                <c:pt idx="139">
                  <c:v>25491</c:v>
                </c:pt>
                <c:pt idx="140">
                  <c:v>25522</c:v>
                </c:pt>
                <c:pt idx="141">
                  <c:v>25552</c:v>
                </c:pt>
                <c:pt idx="142">
                  <c:v>25583</c:v>
                </c:pt>
                <c:pt idx="143">
                  <c:v>25614</c:v>
                </c:pt>
                <c:pt idx="144">
                  <c:v>25642</c:v>
                </c:pt>
                <c:pt idx="145">
                  <c:v>25673</c:v>
                </c:pt>
                <c:pt idx="146">
                  <c:v>25703</c:v>
                </c:pt>
                <c:pt idx="147">
                  <c:v>25734</c:v>
                </c:pt>
                <c:pt idx="148">
                  <c:v>25764</c:v>
                </c:pt>
                <c:pt idx="149">
                  <c:v>25795</c:v>
                </c:pt>
                <c:pt idx="150">
                  <c:v>25826</c:v>
                </c:pt>
                <c:pt idx="151">
                  <c:v>25856</c:v>
                </c:pt>
                <c:pt idx="152">
                  <c:v>25887</c:v>
                </c:pt>
                <c:pt idx="153">
                  <c:v>25917</c:v>
                </c:pt>
                <c:pt idx="154">
                  <c:v>25948</c:v>
                </c:pt>
                <c:pt idx="155">
                  <c:v>25979</c:v>
                </c:pt>
                <c:pt idx="156">
                  <c:v>26007</c:v>
                </c:pt>
                <c:pt idx="157">
                  <c:v>26038</c:v>
                </c:pt>
                <c:pt idx="158">
                  <c:v>26068</c:v>
                </c:pt>
                <c:pt idx="159">
                  <c:v>26099</c:v>
                </c:pt>
                <c:pt idx="160">
                  <c:v>26129</c:v>
                </c:pt>
                <c:pt idx="161">
                  <c:v>26160</c:v>
                </c:pt>
                <c:pt idx="162">
                  <c:v>26191</c:v>
                </c:pt>
                <c:pt idx="163">
                  <c:v>26221</c:v>
                </c:pt>
                <c:pt idx="164">
                  <c:v>26252</c:v>
                </c:pt>
                <c:pt idx="165">
                  <c:v>26282</c:v>
                </c:pt>
                <c:pt idx="166">
                  <c:v>26313</c:v>
                </c:pt>
                <c:pt idx="167">
                  <c:v>26344</c:v>
                </c:pt>
                <c:pt idx="168">
                  <c:v>26373</c:v>
                </c:pt>
                <c:pt idx="169">
                  <c:v>26404</c:v>
                </c:pt>
                <c:pt idx="170">
                  <c:v>26434</c:v>
                </c:pt>
                <c:pt idx="171">
                  <c:v>26465</c:v>
                </c:pt>
                <c:pt idx="172">
                  <c:v>26495</c:v>
                </c:pt>
                <c:pt idx="173">
                  <c:v>26526</c:v>
                </c:pt>
                <c:pt idx="174">
                  <c:v>26557</c:v>
                </c:pt>
                <c:pt idx="175">
                  <c:v>26587</c:v>
                </c:pt>
                <c:pt idx="176">
                  <c:v>26618</c:v>
                </c:pt>
                <c:pt idx="177">
                  <c:v>26648</c:v>
                </c:pt>
                <c:pt idx="178">
                  <c:v>26679</c:v>
                </c:pt>
                <c:pt idx="179">
                  <c:v>26710</c:v>
                </c:pt>
                <c:pt idx="180">
                  <c:v>26738</c:v>
                </c:pt>
                <c:pt idx="181">
                  <c:v>26769</c:v>
                </c:pt>
                <c:pt idx="182">
                  <c:v>26799</c:v>
                </c:pt>
                <c:pt idx="183">
                  <c:v>26830</c:v>
                </c:pt>
                <c:pt idx="184">
                  <c:v>26860</c:v>
                </c:pt>
                <c:pt idx="185">
                  <c:v>26891</c:v>
                </c:pt>
                <c:pt idx="186">
                  <c:v>26922</c:v>
                </c:pt>
                <c:pt idx="187">
                  <c:v>26952</c:v>
                </c:pt>
                <c:pt idx="188">
                  <c:v>26983</c:v>
                </c:pt>
                <c:pt idx="189">
                  <c:v>27013</c:v>
                </c:pt>
                <c:pt idx="190">
                  <c:v>27044</c:v>
                </c:pt>
                <c:pt idx="191">
                  <c:v>27075</c:v>
                </c:pt>
                <c:pt idx="192">
                  <c:v>27103</c:v>
                </c:pt>
                <c:pt idx="193">
                  <c:v>27134</c:v>
                </c:pt>
                <c:pt idx="194">
                  <c:v>27164</c:v>
                </c:pt>
                <c:pt idx="195">
                  <c:v>27195</c:v>
                </c:pt>
                <c:pt idx="196">
                  <c:v>27225</c:v>
                </c:pt>
                <c:pt idx="197">
                  <c:v>27256</c:v>
                </c:pt>
                <c:pt idx="198">
                  <c:v>27287</c:v>
                </c:pt>
                <c:pt idx="199">
                  <c:v>27317</c:v>
                </c:pt>
                <c:pt idx="200">
                  <c:v>27348</c:v>
                </c:pt>
                <c:pt idx="201">
                  <c:v>27378</c:v>
                </c:pt>
                <c:pt idx="202">
                  <c:v>27409</c:v>
                </c:pt>
                <c:pt idx="203">
                  <c:v>27440</c:v>
                </c:pt>
                <c:pt idx="204">
                  <c:v>27468</c:v>
                </c:pt>
                <c:pt idx="205">
                  <c:v>27499</c:v>
                </c:pt>
                <c:pt idx="206">
                  <c:v>27529</c:v>
                </c:pt>
                <c:pt idx="207">
                  <c:v>27560</c:v>
                </c:pt>
                <c:pt idx="208">
                  <c:v>27590</c:v>
                </c:pt>
                <c:pt idx="209">
                  <c:v>27621</c:v>
                </c:pt>
                <c:pt idx="210">
                  <c:v>27652</c:v>
                </c:pt>
                <c:pt idx="211">
                  <c:v>27682</c:v>
                </c:pt>
                <c:pt idx="212">
                  <c:v>27713</c:v>
                </c:pt>
                <c:pt idx="213">
                  <c:v>27743</c:v>
                </c:pt>
                <c:pt idx="214">
                  <c:v>27774</c:v>
                </c:pt>
                <c:pt idx="215">
                  <c:v>27805</c:v>
                </c:pt>
                <c:pt idx="216">
                  <c:v>27834</c:v>
                </c:pt>
                <c:pt idx="217">
                  <c:v>27865</c:v>
                </c:pt>
                <c:pt idx="218">
                  <c:v>27895</c:v>
                </c:pt>
                <c:pt idx="219">
                  <c:v>27926</c:v>
                </c:pt>
                <c:pt idx="220">
                  <c:v>27956</c:v>
                </c:pt>
                <c:pt idx="221">
                  <c:v>27987</c:v>
                </c:pt>
                <c:pt idx="222">
                  <c:v>28018</c:v>
                </c:pt>
                <c:pt idx="223">
                  <c:v>28048</c:v>
                </c:pt>
                <c:pt idx="224">
                  <c:v>28079</c:v>
                </c:pt>
                <c:pt idx="225">
                  <c:v>28109</c:v>
                </c:pt>
                <c:pt idx="226">
                  <c:v>28140</c:v>
                </c:pt>
                <c:pt idx="227">
                  <c:v>28171</c:v>
                </c:pt>
                <c:pt idx="228">
                  <c:v>28199</c:v>
                </c:pt>
                <c:pt idx="229">
                  <c:v>28230</c:v>
                </c:pt>
                <c:pt idx="230">
                  <c:v>28260</c:v>
                </c:pt>
                <c:pt idx="231">
                  <c:v>28291</c:v>
                </c:pt>
                <c:pt idx="232">
                  <c:v>28321</c:v>
                </c:pt>
                <c:pt idx="233">
                  <c:v>28352</c:v>
                </c:pt>
                <c:pt idx="234">
                  <c:v>28383</c:v>
                </c:pt>
                <c:pt idx="235">
                  <c:v>28413</c:v>
                </c:pt>
                <c:pt idx="236">
                  <c:v>28444</c:v>
                </c:pt>
                <c:pt idx="237">
                  <c:v>28474</c:v>
                </c:pt>
                <c:pt idx="238">
                  <c:v>28505</c:v>
                </c:pt>
                <c:pt idx="239">
                  <c:v>28536</c:v>
                </c:pt>
                <c:pt idx="240">
                  <c:v>28564</c:v>
                </c:pt>
                <c:pt idx="241">
                  <c:v>28595</c:v>
                </c:pt>
                <c:pt idx="242">
                  <c:v>28625</c:v>
                </c:pt>
                <c:pt idx="243">
                  <c:v>28656</c:v>
                </c:pt>
                <c:pt idx="244">
                  <c:v>28686</c:v>
                </c:pt>
                <c:pt idx="245">
                  <c:v>28717</c:v>
                </c:pt>
                <c:pt idx="246">
                  <c:v>28748</c:v>
                </c:pt>
                <c:pt idx="247">
                  <c:v>28778</c:v>
                </c:pt>
                <c:pt idx="248">
                  <c:v>28809</c:v>
                </c:pt>
                <c:pt idx="249">
                  <c:v>28839</c:v>
                </c:pt>
                <c:pt idx="250">
                  <c:v>28870</c:v>
                </c:pt>
                <c:pt idx="251">
                  <c:v>28901</c:v>
                </c:pt>
                <c:pt idx="252">
                  <c:v>28929</c:v>
                </c:pt>
                <c:pt idx="253">
                  <c:v>28960</c:v>
                </c:pt>
                <c:pt idx="254">
                  <c:v>28990</c:v>
                </c:pt>
                <c:pt idx="255">
                  <c:v>29021</c:v>
                </c:pt>
                <c:pt idx="256">
                  <c:v>29051</c:v>
                </c:pt>
                <c:pt idx="257">
                  <c:v>29082</c:v>
                </c:pt>
                <c:pt idx="258">
                  <c:v>29113</c:v>
                </c:pt>
                <c:pt idx="259">
                  <c:v>29143</c:v>
                </c:pt>
                <c:pt idx="260">
                  <c:v>29174</c:v>
                </c:pt>
                <c:pt idx="261">
                  <c:v>29204</c:v>
                </c:pt>
                <c:pt idx="262">
                  <c:v>29235</c:v>
                </c:pt>
                <c:pt idx="263">
                  <c:v>29266</c:v>
                </c:pt>
                <c:pt idx="264">
                  <c:v>29295</c:v>
                </c:pt>
                <c:pt idx="265">
                  <c:v>29326</c:v>
                </c:pt>
                <c:pt idx="266">
                  <c:v>29356</c:v>
                </c:pt>
                <c:pt idx="267">
                  <c:v>29387</c:v>
                </c:pt>
                <c:pt idx="268">
                  <c:v>29417</c:v>
                </c:pt>
                <c:pt idx="269">
                  <c:v>29448</c:v>
                </c:pt>
                <c:pt idx="270">
                  <c:v>29479</c:v>
                </c:pt>
                <c:pt idx="271">
                  <c:v>29509</c:v>
                </c:pt>
                <c:pt idx="272">
                  <c:v>29540</c:v>
                </c:pt>
                <c:pt idx="273">
                  <c:v>29570</c:v>
                </c:pt>
                <c:pt idx="274">
                  <c:v>29601</c:v>
                </c:pt>
                <c:pt idx="275">
                  <c:v>29632</c:v>
                </c:pt>
                <c:pt idx="276">
                  <c:v>29660</c:v>
                </c:pt>
                <c:pt idx="277">
                  <c:v>29691</c:v>
                </c:pt>
                <c:pt idx="278">
                  <c:v>29721</c:v>
                </c:pt>
                <c:pt idx="279">
                  <c:v>29752</c:v>
                </c:pt>
                <c:pt idx="280">
                  <c:v>29782</c:v>
                </c:pt>
                <c:pt idx="281">
                  <c:v>29813</c:v>
                </c:pt>
                <c:pt idx="282">
                  <c:v>29844</c:v>
                </c:pt>
                <c:pt idx="283">
                  <c:v>29874</c:v>
                </c:pt>
                <c:pt idx="284">
                  <c:v>29905</c:v>
                </c:pt>
                <c:pt idx="285">
                  <c:v>29935</c:v>
                </c:pt>
                <c:pt idx="286">
                  <c:v>29966</c:v>
                </c:pt>
                <c:pt idx="287">
                  <c:v>29997</c:v>
                </c:pt>
                <c:pt idx="288">
                  <c:v>30025</c:v>
                </c:pt>
                <c:pt idx="289">
                  <c:v>30056</c:v>
                </c:pt>
                <c:pt idx="290">
                  <c:v>30086</c:v>
                </c:pt>
                <c:pt idx="291">
                  <c:v>30117</c:v>
                </c:pt>
                <c:pt idx="292">
                  <c:v>30147</c:v>
                </c:pt>
                <c:pt idx="293">
                  <c:v>30178</c:v>
                </c:pt>
                <c:pt idx="294">
                  <c:v>30209</c:v>
                </c:pt>
                <c:pt idx="295">
                  <c:v>30239</c:v>
                </c:pt>
                <c:pt idx="296">
                  <c:v>30270</c:v>
                </c:pt>
                <c:pt idx="297">
                  <c:v>30300</c:v>
                </c:pt>
                <c:pt idx="298">
                  <c:v>30331</c:v>
                </c:pt>
                <c:pt idx="299">
                  <c:v>30362</c:v>
                </c:pt>
                <c:pt idx="300">
                  <c:v>30390</c:v>
                </c:pt>
                <c:pt idx="301">
                  <c:v>30421</c:v>
                </c:pt>
                <c:pt idx="302">
                  <c:v>30451</c:v>
                </c:pt>
                <c:pt idx="303">
                  <c:v>30482</c:v>
                </c:pt>
                <c:pt idx="304">
                  <c:v>30512</c:v>
                </c:pt>
                <c:pt idx="305">
                  <c:v>30543</c:v>
                </c:pt>
                <c:pt idx="306">
                  <c:v>30574</c:v>
                </c:pt>
                <c:pt idx="307">
                  <c:v>30604</c:v>
                </c:pt>
                <c:pt idx="308">
                  <c:v>30635</c:v>
                </c:pt>
                <c:pt idx="309">
                  <c:v>30665</c:v>
                </c:pt>
                <c:pt idx="310">
                  <c:v>30696</c:v>
                </c:pt>
                <c:pt idx="311">
                  <c:v>30727</c:v>
                </c:pt>
                <c:pt idx="312">
                  <c:v>30756</c:v>
                </c:pt>
                <c:pt idx="313">
                  <c:v>30787</c:v>
                </c:pt>
                <c:pt idx="314">
                  <c:v>30817</c:v>
                </c:pt>
                <c:pt idx="315">
                  <c:v>30848</c:v>
                </c:pt>
                <c:pt idx="316">
                  <c:v>30878</c:v>
                </c:pt>
                <c:pt idx="317">
                  <c:v>30909</c:v>
                </c:pt>
                <c:pt idx="318">
                  <c:v>30940</c:v>
                </c:pt>
                <c:pt idx="319">
                  <c:v>30970</c:v>
                </c:pt>
                <c:pt idx="320">
                  <c:v>31001</c:v>
                </c:pt>
                <c:pt idx="321">
                  <c:v>31031</c:v>
                </c:pt>
                <c:pt idx="322">
                  <c:v>31062</c:v>
                </c:pt>
                <c:pt idx="323">
                  <c:v>31093</c:v>
                </c:pt>
                <c:pt idx="324">
                  <c:v>31121</c:v>
                </c:pt>
                <c:pt idx="325">
                  <c:v>31152</c:v>
                </c:pt>
                <c:pt idx="326">
                  <c:v>31182</c:v>
                </c:pt>
                <c:pt idx="327">
                  <c:v>31213</c:v>
                </c:pt>
                <c:pt idx="328">
                  <c:v>31243</c:v>
                </c:pt>
                <c:pt idx="329">
                  <c:v>31274</c:v>
                </c:pt>
                <c:pt idx="330">
                  <c:v>31305</c:v>
                </c:pt>
                <c:pt idx="331">
                  <c:v>31335</c:v>
                </c:pt>
                <c:pt idx="332">
                  <c:v>31366</c:v>
                </c:pt>
                <c:pt idx="333">
                  <c:v>31396</c:v>
                </c:pt>
                <c:pt idx="334">
                  <c:v>31427</c:v>
                </c:pt>
                <c:pt idx="335">
                  <c:v>31458</c:v>
                </c:pt>
                <c:pt idx="336">
                  <c:v>31486</c:v>
                </c:pt>
                <c:pt idx="337">
                  <c:v>31517</c:v>
                </c:pt>
                <c:pt idx="338">
                  <c:v>31547</c:v>
                </c:pt>
                <c:pt idx="339">
                  <c:v>31578</c:v>
                </c:pt>
                <c:pt idx="340">
                  <c:v>31608</c:v>
                </c:pt>
                <c:pt idx="341">
                  <c:v>31639</c:v>
                </c:pt>
                <c:pt idx="342">
                  <c:v>31670</c:v>
                </c:pt>
                <c:pt idx="343">
                  <c:v>31700</c:v>
                </c:pt>
                <c:pt idx="344">
                  <c:v>31731</c:v>
                </c:pt>
                <c:pt idx="345">
                  <c:v>31761</c:v>
                </c:pt>
                <c:pt idx="346">
                  <c:v>31792</c:v>
                </c:pt>
                <c:pt idx="347">
                  <c:v>31823</c:v>
                </c:pt>
                <c:pt idx="348">
                  <c:v>31851</c:v>
                </c:pt>
                <c:pt idx="349">
                  <c:v>31882</c:v>
                </c:pt>
                <c:pt idx="350">
                  <c:v>31912</c:v>
                </c:pt>
                <c:pt idx="351">
                  <c:v>31943</c:v>
                </c:pt>
                <c:pt idx="352">
                  <c:v>31973</c:v>
                </c:pt>
                <c:pt idx="353">
                  <c:v>32004</c:v>
                </c:pt>
                <c:pt idx="354">
                  <c:v>32035</c:v>
                </c:pt>
                <c:pt idx="355">
                  <c:v>32065</c:v>
                </c:pt>
                <c:pt idx="356">
                  <c:v>32096</c:v>
                </c:pt>
                <c:pt idx="357">
                  <c:v>32126</c:v>
                </c:pt>
                <c:pt idx="358">
                  <c:v>32157</c:v>
                </c:pt>
                <c:pt idx="359">
                  <c:v>32188</c:v>
                </c:pt>
                <c:pt idx="360">
                  <c:v>32217</c:v>
                </c:pt>
                <c:pt idx="361">
                  <c:v>32248</c:v>
                </c:pt>
                <c:pt idx="362">
                  <c:v>32278</c:v>
                </c:pt>
                <c:pt idx="363">
                  <c:v>32309</c:v>
                </c:pt>
                <c:pt idx="364">
                  <c:v>32339</c:v>
                </c:pt>
                <c:pt idx="365">
                  <c:v>32370</c:v>
                </c:pt>
                <c:pt idx="366">
                  <c:v>32401</c:v>
                </c:pt>
                <c:pt idx="367">
                  <c:v>32431</c:v>
                </c:pt>
                <c:pt idx="368">
                  <c:v>32462</c:v>
                </c:pt>
                <c:pt idx="369">
                  <c:v>32492</c:v>
                </c:pt>
                <c:pt idx="370">
                  <c:v>32523</c:v>
                </c:pt>
                <c:pt idx="371">
                  <c:v>32554</c:v>
                </c:pt>
                <c:pt idx="372">
                  <c:v>32582</c:v>
                </c:pt>
                <c:pt idx="373">
                  <c:v>32613</c:v>
                </c:pt>
                <c:pt idx="374">
                  <c:v>32643</c:v>
                </c:pt>
                <c:pt idx="375">
                  <c:v>32674</c:v>
                </c:pt>
                <c:pt idx="376">
                  <c:v>32704</c:v>
                </c:pt>
                <c:pt idx="377">
                  <c:v>32735</c:v>
                </c:pt>
                <c:pt idx="378">
                  <c:v>32766</c:v>
                </c:pt>
                <c:pt idx="379">
                  <c:v>32796</c:v>
                </c:pt>
                <c:pt idx="380">
                  <c:v>32827</c:v>
                </c:pt>
                <c:pt idx="381">
                  <c:v>32857</c:v>
                </c:pt>
                <c:pt idx="382">
                  <c:v>32888</c:v>
                </c:pt>
                <c:pt idx="383">
                  <c:v>32919</c:v>
                </c:pt>
                <c:pt idx="384">
                  <c:v>32947</c:v>
                </c:pt>
                <c:pt idx="385">
                  <c:v>32978</c:v>
                </c:pt>
                <c:pt idx="386">
                  <c:v>33008</c:v>
                </c:pt>
                <c:pt idx="387">
                  <c:v>33039</c:v>
                </c:pt>
                <c:pt idx="388">
                  <c:v>33069</c:v>
                </c:pt>
                <c:pt idx="389">
                  <c:v>33100</c:v>
                </c:pt>
                <c:pt idx="390">
                  <c:v>33131</c:v>
                </c:pt>
                <c:pt idx="391">
                  <c:v>33161</c:v>
                </c:pt>
                <c:pt idx="392">
                  <c:v>33192</c:v>
                </c:pt>
                <c:pt idx="393">
                  <c:v>33222</c:v>
                </c:pt>
                <c:pt idx="394">
                  <c:v>33253</c:v>
                </c:pt>
                <c:pt idx="395">
                  <c:v>33284</c:v>
                </c:pt>
                <c:pt idx="396">
                  <c:v>33312</c:v>
                </c:pt>
                <c:pt idx="397">
                  <c:v>33343</c:v>
                </c:pt>
                <c:pt idx="398">
                  <c:v>33373</c:v>
                </c:pt>
                <c:pt idx="399">
                  <c:v>33404</c:v>
                </c:pt>
                <c:pt idx="400">
                  <c:v>33434</c:v>
                </c:pt>
                <c:pt idx="401">
                  <c:v>33465</c:v>
                </c:pt>
                <c:pt idx="402">
                  <c:v>33496</c:v>
                </c:pt>
                <c:pt idx="403">
                  <c:v>33526</c:v>
                </c:pt>
                <c:pt idx="404">
                  <c:v>33557</c:v>
                </c:pt>
                <c:pt idx="405">
                  <c:v>33587</c:v>
                </c:pt>
                <c:pt idx="406">
                  <c:v>33618</c:v>
                </c:pt>
                <c:pt idx="407">
                  <c:v>33649</c:v>
                </c:pt>
                <c:pt idx="408">
                  <c:v>33678</c:v>
                </c:pt>
                <c:pt idx="409">
                  <c:v>33709</c:v>
                </c:pt>
                <c:pt idx="410">
                  <c:v>33739</c:v>
                </c:pt>
                <c:pt idx="411">
                  <c:v>33770</c:v>
                </c:pt>
                <c:pt idx="412">
                  <c:v>33800</c:v>
                </c:pt>
                <c:pt idx="413">
                  <c:v>33831</c:v>
                </c:pt>
                <c:pt idx="414">
                  <c:v>33862</c:v>
                </c:pt>
                <c:pt idx="415">
                  <c:v>33892</c:v>
                </c:pt>
                <c:pt idx="416">
                  <c:v>33923</c:v>
                </c:pt>
                <c:pt idx="417">
                  <c:v>33953</c:v>
                </c:pt>
                <c:pt idx="418">
                  <c:v>33984</c:v>
                </c:pt>
                <c:pt idx="419">
                  <c:v>34015</c:v>
                </c:pt>
                <c:pt idx="420">
                  <c:v>34043</c:v>
                </c:pt>
                <c:pt idx="421">
                  <c:v>34074</c:v>
                </c:pt>
                <c:pt idx="422">
                  <c:v>34104</c:v>
                </c:pt>
                <c:pt idx="423">
                  <c:v>34135</c:v>
                </c:pt>
                <c:pt idx="424">
                  <c:v>34165</c:v>
                </c:pt>
                <c:pt idx="425">
                  <c:v>34196</c:v>
                </c:pt>
                <c:pt idx="426">
                  <c:v>34227</c:v>
                </c:pt>
                <c:pt idx="427">
                  <c:v>34257</c:v>
                </c:pt>
                <c:pt idx="428">
                  <c:v>34288</c:v>
                </c:pt>
                <c:pt idx="429">
                  <c:v>34318</c:v>
                </c:pt>
                <c:pt idx="430">
                  <c:v>34349</c:v>
                </c:pt>
                <c:pt idx="431">
                  <c:v>34380</c:v>
                </c:pt>
                <c:pt idx="432">
                  <c:v>34408</c:v>
                </c:pt>
                <c:pt idx="433">
                  <c:v>34439</c:v>
                </c:pt>
                <c:pt idx="434">
                  <c:v>34469</c:v>
                </c:pt>
                <c:pt idx="435">
                  <c:v>34500</c:v>
                </c:pt>
                <c:pt idx="436">
                  <c:v>34530</c:v>
                </c:pt>
                <c:pt idx="437">
                  <c:v>34561</c:v>
                </c:pt>
                <c:pt idx="438">
                  <c:v>34592</c:v>
                </c:pt>
                <c:pt idx="439">
                  <c:v>34622</c:v>
                </c:pt>
                <c:pt idx="440">
                  <c:v>34653</c:v>
                </c:pt>
                <c:pt idx="441">
                  <c:v>34683</c:v>
                </c:pt>
                <c:pt idx="442">
                  <c:v>34714</c:v>
                </c:pt>
                <c:pt idx="443">
                  <c:v>34745</c:v>
                </c:pt>
                <c:pt idx="444">
                  <c:v>34773</c:v>
                </c:pt>
                <c:pt idx="445">
                  <c:v>34804</c:v>
                </c:pt>
                <c:pt idx="446">
                  <c:v>34834</c:v>
                </c:pt>
                <c:pt idx="447">
                  <c:v>34865</c:v>
                </c:pt>
                <c:pt idx="448">
                  <c:v>34895</c:v>
                </c:pt>
                <c:pt idx="449">
                  <c:v>34926</c:v>
                </c:pt>
                <c:pt idx="450">
                  <c:v>34957</c:v>
                </c:pt>
                <c:pt idx="451">
                  <c:v>34987</c:v>
                </c:pt>
                <c:pt idx="452">
                  <c:v>35018</c:v>
                </c:pt>
                <c:pt idx="453">
                  <c:v>35048</c:v>
                </c:pt>
                <c:pt idx="454">
                  <c:v>35079</c:v>
                </c:pt>
                <c:pt idx="455">
                  <c:v>35110</c:v>
                </c:pt>
                <c:pt idx="456">
                  <c:v>35139</c:v>
                </c:pt>
                <c:pt idx="457">
                  <c:v>35170</c:v>
                </c:pt>
                <c:pt idx="458">
                  <c:v>35200</c:v>
                </c:pt>
                <c:pt idx="459">
                  <c:v>35231</c:v>
                </c:pt>
                <c:pt idx="460">
                  <c:v>35261</c:v>
                </c:pt>
                <c:pt idx="461">
                  <c:v>35292</c:v>
                </c:pt>
                <c:pt idx="462">
                  <c:v>35323</c:v>
                </c:pt>
                <c:pt idx="463">
                  <c:v>35353</c:v>
                </c:pt>
                <c:pt idx="464">
                  <c:v>35384</c:v>
                </c:pt>
                <c:pt idx="465">
                  <c:v>35414</c:v>
                </c:pt>
                <c:pt idx="466">
                  <c:v>35445</c:v>
                </c:pt>
                <c:pt idx="467">
                  <c:v>35476</c:v>
                </c:pt>
                <c:pt idx="468">
                  <c:v>35504</c:v>
                </c:pt>
                <c:pt idx="469">
                  <c:v>35535</c:v>
                </c:pt>
                <c:pt idx="470">
                  <c:v>35565</c:v>
                </c:pt>
                <c:pt idx="471">
                  <c:v>35596</c:v>
                </c:pt>
                <c:pt idx="472">
                  <c:v>35626</c:v>
                </c:pt>
                <c:pt idx="473">
                  <c:v>35657</c:v>
                </c:pt>
                <c:pt idx="474">
                  <c:v>35688</c:v>
                </c:pt>
                <c:pt idx="475">
                  <c:v>35718</c:v>
                </c:pt>
                <c:pt idx="476">
                  <c:v>35749</c:v>
                </c:pt>
                <c:pt idx="477">
                  <c:v>35779</c:v>
                </c:pt>
                <c:pt idx="478">
                  <c:v>35810</c:v>
                </c:pt>
                <c:pt idx="479">
                  <c:v>35841</c:v>
                </c:pt>
                <c:pt idx="480">
                  <c:v>35869</c:v>
                </c:pt>
                <c:pt idx="481">
                  <c:v>35900</c:v>
                </c:pt>
                <c:pt idx="482">
                  <c:v>35930</c:v>
                </c:pt>
                <c:pt idx="483">
                  <c:v>35961</c:v>
                </c:pt>
                <c:pt idx="484">
                  <c:v>35991</c:v>
                </c:pt>
                <c:pt idx="485">
                  <c:v>36022</c:v>
                </c:pt>
                <c:pt idx="486">
                  <c:v>36053</c:v>
                </c:pt>
                <c:pt idx="487">
                  <c:v>36083</c:v>
                </c:pt>
                <c:pt idx="488">
                  <c:v>36114</c:v>
                </c:pt>
                <c:pt idx="489">
                  <c:v>36144</c:v>
                </c:pt>
                <c:pt idx="490">
                  <c:v>36175</c:v>
                </c:pt>
                <c:pt idx="491">
                  <c:v>36206</c:v>
                </c:pt>
                <c:pt idx="492">
                  <c:v>36234</c:v>
                </c:pt>
                <c:pt idx="493">
                  <c:v>36265</c:v>
                </c:pt>
                <c:pt idx="494">
                  <c:v>36295</c:v>
                </c:pt>
                <c:pt idx="495">
                  <c:v>36326</c:v>
                </c:pt>
                <c:pt idx="496">
                  <c:v>36356</c:v>
                </c:pt>
                <c:pt idx="497">
                  <c:v>36387</c:v>
                </c:pt>
                <c:pt idx="498">
                  <c:v>36418</c:v>
                </c:pt>
                <c:pt idx="499">
                  <c:v>36448</c:v>
                </c:pt>
                <c:pt idx="500">
                  <c:v>36479</c:v>
                </c:pt>
                <c:pt idx="501">
                  <c:v>36509</c:v>
                </c:pt>
                <c:pt idx="502">
                  <c:v>36540</c:v>
                </c:pt>
                <c:pt idx="503">
                  <c:v>36571</c:v>
                </c:pt>
                <c:pt idx="504">
                  <c:v>36600</c:v>
                </c:pt>
                <c:pt idx="505">
                  <c:v>36631</c:v>
                </c:pt>
                <c:pt idx="506">
                  <c:v>36661</c:v>
                </c:pt>
                <c:pt idx="507">
                  <c:v>36692</c:v>
                </c:pt>
                <c:pt idx="508">
                  <c:v>36722</c:v>
                </c:pt>
                <c:pt idx="509">
                  <c:v>36753</c:v>
                </c:pt>
                <c:pt idx="510">
                  <c:v>36784</c:v>
                </c:pt>
                <c:pt idx="511">
                  <c:v>36814</c:v>
                </c:pt>
                <c:pt idx="512">
                  <c:v>36845</c:v>
                </c:pt>
                <c:pt idx="513">
                  <c:v>36875</c:v>
                </c:pt>
                <c:pt idx="514">
                  <c:v>36906</c:v>
                </c:pt>
                <c:pt idx="515">
                  <c:v>36937</c:v>
                </c:pt>
                <c:pt idx="516">
                  <c:v>36965</c:v>
                </c:pt>
                <c:pt idx="517">
                  <c:v>36996</c:v>
                </c:pt>
                <c:pt idx="518">
                  <c:v>37026</c:v>
                </c:pt>
                <c:pt idx="519">
                  <c:v>37057</c:v>
                </c:pt>
                <c:pt idx="520">
                  <c:v>37087</c:v>
                </c:pt>
                <c:pt idx="521">
                  <c:v>37118</c:v>
                </c:pt>
                <c:pt idx="522">
                  <c:v>37149</c:v>
                </c:pt>
                <c:pt idx="523">
                  <c:v>37179</c:v>
                </c:pt>
                <c:pt idx="524">
                  <c:v>37210</c:v>
                </c:pt>
                <c:pt idx="525">
                  <c:v>37240</c:v>
                </c:pt>
                <c:pt idx="526">
                  <c:v>37271</c:v>
                </c:pt>
                <c:pt idx="527">
                  <c:v>37302</c:v>
                </c:pt>
                <c:pt idx="528">
                  <c:v>37330</c:v>
                </c:pt>
                <c:pt idx="529">
                  <c:v>37361</c:v>
                </c:pt>
                <c:pt idx="530">
                  <c:v>37391</c:v>
                </c:pt>
                <c:pt idx="531">
                  <c:v>37422</c:v>
                </c:pt>
                <c:pt idx="532">
                  <c:v>37452</c:v>
                </c:pt>
                <c:pt idx="533">
                  <c:v>37483</c:v>
                </c:pt>
                <c:pt idx="534">
                  <c:v>37514</c:v>
                </c:pt>
                <c:pt idx="535">
                  <c:v>37544</c:v>
                </c:pt>
                <c:pt idx="536">
                  <c:v>37575</c:v>
                </c:pt>
                <c:pt idx="537">
                  <c:v>37605</c:v>
                </c:pt>
                <c:pt idx="538">
                  <c:v>37636</c:v>
                </c:pt>
                <c:pt idx="539">
                  <c:v>37667</c:v>
                </c:pt>
                <c:pt idx="540">
                  <c:v>37695</c:v>
                </c:pt>
                <c:pt idx="541">
                  <c:v>37726</c:v>
                </c:pt>
                <c:pt idx="542">
                  <c:v>37756</c:v>
                </c:pt>
                <c:pt idx="543">
                  <c:v>37787</c:v>
                </c:pt>
                <c:pt idx="544">
                  <c:v>37817</c:v>
                </c:pt>
                <c:pt idx="545">
                  <c:v>37848</c:v>
                </c:pt>
                <c:pt idx="546">
                  <c:v>37879</c:v>
                </c:pt>
                <c:pt idx="547">
                  <c:v>37909</c:v>
                </c:pt>
                <c:pt idx="548">
                  <c:v>37940</c:v>
                </c:pt>
                <c:pt idx="549">
                  <c:v>37970</c:v>
                </c:pt>
                <c:pt idx="550">
                  <c:v>38001</c:v>
                </c:pt>
                <c:pt idx="551">
                  <c:v>38032</c:v>
                </c:pt>
                <c:pt idx="552">
                  <c:v>38061</c:v>
                </c:pt>
                <c:pt idx="553">
                  <c:v>38092</c:v>
                </c:pt>
                <c:pt idx="554">
                  <c:v>38122</c:v>
                </c:pt>
                <c:pt idx="555">
                  <c:v>38153</c:v>
                </c:pt>
                <c:pt idx="556">
                  <c:v>38183</c:v>
                </c:pt>
                <c:pt idx="557">
                  <c:v>38214</c:v>
                </c:pt>
                <c:pt idx="558">
                  <c:v>38245</c:v>
                </c:pt>
                <c:pt idx="559">
                  <c:v>38275</c:v>
                </c:pt>
                <c:pt idx="560">
                  <c:v>38306</c:v>
                </c:pt>
                <c:pt idx="561">
                  <c:v>38336</c:v>
                </c:pt>
                <c:pt idx="562">
                  <c:v>38367</c:v>
                </c:pt>
                <c:pt idx="563">
                  <c:v>38398</c:v>
                </c:pt>
                <c:pt idx="564">
                  <c:v>38426</c:v>
                </c:pt>
                <c:pt idx="565">
                  <c:v>38457</c:v>
                </c:pt>
                <c:pt idx="566">
                  <c:v>38487</c:v>
                </c:pt>
                <c:pt idx="567">
                  <c:v>38518</c:v>
                </c:pt>
                <c:pt idx="568">
                  <c:v>38548</c:v>
                </c:pt>
                <c:pt idx="569">
                  <c:v>38579</c:v>
                </c:pt>
                <c:pt idx="570">
                  <c:v>38610</c:v>
                </c:pt>
                <c:pt idx="571">
                  <c:v>38640</c:v>
                </c:pt>
                <c:pt idx="572">
                  <c:v>38671</c:v>
                </c:pt>
                <c:pt idx="573">
                  <c:v>38701</c:v>
                </c:pt>
                <c:pt idx="574">
                  <c:v>38732</c:v>
                </c:pt>
                <c:pt idx="575">
                  <c:v>38763</c:v>
                </c:pt>
                <c:pt idx="576">
                  <c:v>38791</c:v>
                </c:pt>
                <c:pt idx="577">
                  <c:v>38822</c:v>
                </c:pt>
                <c:pt idx="578">
                  <c:v>38852</c:v>
                </c:pt>
                <c:pt idx="579">
                  <c:v>38883</c:v>
                </c:pt>
                <c:pt idx="580">
                  <c:v>38913</c:v>
                </c:pt>
                <c:pt idx="581">
                  <c:v>38944</c:v>
                </c:pt>
                <c:pt idx="582">
                  <c:v>38975</c:v>
                </c:pt>
                <c:pt idx="583">
                  <c:v>39005</c:v>
                </c:pt>
                <c:pt idx="584">
                  <c:v>39036</c:v>
                </c:pt>
                <c:pt idx="585">
                  <c:v>39066</c:v>
                </c:pt>
                <c:pt idx="586">
                  <c:v>39097</c:v>
                </c:pt>
                <c:pt idx="587">
                  <c:v>39128</c:v>
                </c:pt>
                <c:pt idx="588">
                  <c:v>39156</c:v>
                </c:pt>
                <c:pt idx="589">
                  <c:v>39187</c:v>
                </c:pt>
                <c:pt idx="590">
                  <c:v>39217</c:v>
                </c:pt>
                <c:pt idx="591">
                  <c:v>39248</c:v>
                </c:pt>
                <c:pt idx="592">
                  <c:v>39278</c:v>
                </c:pt>
                <c:pt idx="593">
                  <c:v>39309</c:v>
                </c:pt>
                <c:pt idx="594">
                  <c:v>39340</c:v>
                </c:pt>
                <c:pt idx="595">
                  <c:v>39370</c:v>
                </c:pt>
                <c:pt idx="596">
                  <c:v>39401</c:v>
                </c:pt>
                <c:pt idx="597">
                  <c:v>39431</c:v>
                </c:pt>
                <c:pt idx="598">
                  <c:v>39462</c:v>
                </c:pt>
                <c:pt idx="599">
                  <c:v>39493</c:v>
                </c:pt>
                <c:pt idx="600">
                  <c:v>39522</c:v>
                </c:pt>
                <c:pt idx="601">
                  <c:v>39553</c:v>
                </c:pt>
                <c:pt idx="602">
                  <c:v>39583</c:v>
                </c:pt>
                <c:pt idx="603">
                  <c:v>39614</c:v>
                </c:pt>
                <c:pt idx="604">
                  <c:v>39644</c:v>
                </c:pt>
                <c:pt idx="605">
                  <c:v>39675</c:v>
                </c:pt>
                <c:pt idx="606">
                  <c:v>39706</c:v>
                </c:pt>
                <c:pt idx="607">
                  <c:v>39736</c:v>
                </c:pt>
                <c:pt idx="608">
                  <c:v>39767</c:v>
                </c:pt>
                <c:pt idx="609">
                  <c:v>39797</c:v>
                </c:pt>
                <c:pt idx="610">
                  <c:v>39828</c:v>
                </c:pt>
                <c:pt idx="611">
                  <c:v>39859</c:v>
                </c:pt>
                <c:pt idx="612">
                  <c:v>39887</c:v>
                </c:pt>
                <c:pt idx="613">
                  <c:v>39918</c:v>
                </c:pt>
                <c:pt idx="614">
                  <c:v>39948</c:v>
                </c:pt>
                <c:pt idx="615">
                  <c:v>39979</c:v>
                </c:pt>
                <c:pt idx="616">
                  <c:v>40009</c:v>
                </c:pt>
                <c:pt idx="617">
                  <c:v>40040</c:v>
                </c:pt>
                <c:pt idx="618">
                  <c:v>40071</c:v>
                </c:pt>
                <c:pt idx="619">
                  <c:v>40101</c:v>
                </c:pt>
                <c:pt idx="620">
                  <c:v>40132</c:v>
                </c:pt>
                <c:pt idx="621">
                  <c:v>40162</c:v>
                </c:pt>
                <c:pt idx="622">
                  <c:v>40193</c:v>
                </c:pt>
                <c:pt idx="623">
                  <c:v>40224</c:v>
                </c:pt>
                <c:pt idx="624">
                  <c:v>40252</c:v>
                </c:pt>
                <c:pt idx="625">
                  <c:v>40283</c:v>
                </c:pt>
                <c:pt idx="626">
                  <c:v>40313</c:v>
                </c:pt>
                <c:pt idx="627">
                  <c:v>40344</c:v>
                </c:pt>
                <c:pt idx="628">
                  <c:v>40374</c:v>
                </c:pt>
                <c:pt idx="629">
                  <c:v>40405</c:v>
                </c:pt>
                <c:pt idx="630">
                  <c:v>40436</c:v>
                </c:pt>
                <c:pt idx="631">
                  <c:v>40466</c:v>
                </c:pt>
                <c:pt idx="632">
                  <c:v>40497</c:v>
                </c:pt>
                <c:pt idx="633">
                  <c:v>40527</c:v>
                </c:pt>
                <c:pt idx="634">
                  <c:v>40558</c:v>
                </c:pt>
                <c:pt idx="635">
                  <c:v>40589</c:v>
                </c:pt>
                <c:pt idx="636">
                  <c:v>40617</c:v>
                </c:pt>
                <c:pt idx="637">
                  <c:v>40648</c:v>
                </c:pt>
                <c:pt idx="638">
                  <c:v>40678</c:v>
                </c:pt>
                <c:pt idx="639">
                  <c:v>40709</c:v>
                </c:pt>
                <c:pt idx="640">
                  <c:v>40739</c:v>
                </c:pt>
                <c:pt idx="641">
                  <c:v>40770</c:v>
                </c:pt>
                <c:pt idx="642">
                  <c:v>40801</c:v>
                </c:pt>
                <c:pt idx="643">
                  <c:v>40831</c:v>
                </c:pt>
                <c:pt idx="644">
                  <c:v>40862</c:v>
                </c:pt>
                <c:pt idx="645">
                  <c:v>40892</c:v>
                </c:pt>
                <c:pt idx="646">
                  <c:v>40923</c:v>
                </c:pt>
                <c:pt idx="647">
                  <c:v>40954</c:v>
                </c:pt>
                <c:pt idx="648">
                  <c:v>40983</c:v>
                </c:pt>
                <c:pt idx="649">
                  <c:v>41014</c:v>
                </c:pt>
                <c:pt idx="650">
                  <c:v>41044</c:v>
                </c:pt>
                <c:pt idx="651">
                  <c:v>41075</c:v>
                </c:pt>
                <c:pt idx="652">
                  <c:v>41105</c:v>
                </c:pt>
                <c:pt idx="653">
                  <c:v>41136</c:v>
                </c:pt>
                <c:pt idx="654">
                  <c:v>41167</c:v>
                </c:pt>
                <c:pt idx="655">
                  <c:v>41197</c:v>
                </c:pt>
                <c:pt idx="656">
                  <c:v>41228</c:v>
                </c:pt>
                <c:pt idx="657">
                  <c:v>41258</c:v>
                </c:pt>
                <c:pt idx="658">
                  <c:v>41289</c:v>
                </c:pt>
                <c:pt idx="659">
                  <c:v>41320</c:v>
                </c:pt>
                <c:pt idx="660">
                  <c:v>41348</c:v>
                </c:pt>
                <c:pt idx="661">
                  <c:v>41379</c:v>
                </c:pt>
                <c:pt idx="662">
                  <c:v>41409</c:v>
                </c:pt>
                <c:pt idx="663">
                  <c:v>41440</c:v>
                </c:pt>
                <c:pt idx="664">
                  <c:v>41470</c:v>
                </c:pt>
                <c:pt idx="665">
                  <c:v>41501</c:v>
                </c:pt>
                <c:pt idx="666">
                  <c:v>41532</c:v>
                </c:pt>
                <c:pt idx="667">
                  <c:v>41562</c:v>
                </c:pt>
                <c:pt idx="668">
                  <c:v>41593</c:v>
                </c:pt>
                <c:pt idx="669">
                  <c:v>41623</c:v>
                </c:pt>
                <c:pt idx="670">
                  <c:v>41654</c:v>
                </c:pt>
                <c:pt idx="671">
                  <c:v>41685</c:v>
                </c:pt>
                <c:pt idx="672">
                  <c:v>41713</c:v>
                </c:pt>
                <c:pt idx="673">
                  <c:v>41744</c:v>
                </c:pt>
                <c:pt idx="674">
                  <c:v>41774</c:v>
                </c:pt>
                <c:pt idx="675">
                  <c:v>41805</c:v>
                </c:pt>
                <c:pt idx="676">
                  <c:v>41835</c:v>
                </c:pt>
                <c:pt idx="677">
                  <c:v>41866</c:v>
                </c:pt>
                <c:pt idx="678">
                  <c:v>41897</c:v>
                </c:pt>
                <c:pt idx="679">
                  <c:v>41927</c:v>
                </c:pt>
                <c:pt idx="680">
                  <c:v>41958</c:v>
                </c:pt>
                <c:pt idx="681">
                  <c:v>41988</c:v>
                </c:pt>
                <c:pt idx="682">
                  <c:v>42019</c:v>
                </c:pt>
                <c:pt idx="683">
                  <c:v>42050</c:v>
                </c:pt>
                <c:pt idx="684">
                  <c:v>42078</c:v>
                </c:pt>
                <c:pt idx="685">
                  <c:v>42109</c:v>
                </c:pt>
                <c:pt idx="686">
                  <c:v>42139</c:v>
                </c:pt>
                <c:pt idx="687">
                  <c:v>42170</c:v>
                </c:pt>
                <c:pt idx="688">
                  <c:v>42200</c:v>
                </c:pt>
                <c:pt idx="689">
                  <c:v>42231</c:v>
                </c:pt>
                <c:pt idx="690">
                  <c:v>42262</c:v>
                </c:pt>
                <c:pt idx="691">
                  <c:v>42292</c:v>
                </c:pt>
                <c:pt idx="692">
                  <c:v>42323</c:v>
                </c:pt>
                <c:pt idx="693">
                  <c:v>42353</c:v>
                </c:pt>
                <c:pt idx="694">
                  <c:v>42384</c:v>
                </c:pt>
                <c:pt idx="695">
                  <c:v>42415</c:v>
                </c:pt>
                <c:pt idx="696">
                  <c:v>42444</c:v>
                </c:pt>
                <c:pt idx="697">
                  <c:v>42475</c:v>
                </c:pt>
                <c:pt idx="698">
                  <c:v>42505</c:v>
                </c:pt>
                <c:pt idx="699">
                  <c:v>42536</c:v>
                </c:pt>
                <c:pt idx="700">
                  <c:v>42566</c:v>
                </c:pt>
                <c:pt idx="701">
                  <c:v>42597</c:v>
                </c:pt>
                <c:pt idx="702">
                  <c:v>42628</c:v>
                </c:pt>
                <c:pt idx="703">
                  <c:v>42658</c:v>
                </c:pt>
                <c:pt idx="704">
                  <c:v>42689</c:v>
                </c:pt>
                <c:pt idx="705">
                  <c:v>42719</c:v>
                </c:pt>
                <c:pt idx="706">
                  <c:v>42750</c:v>
                </c:pt>
                <c:pt idx="707">
                  <c:v>42781</c:v>
                </c:pt>
                <c:pt idx="708">
                  <c:v>42809</c:v>
                </c:pt>
                <c:pt idx="709">
                  <c:v>42840</c:v>
                </c:pt>
                <c:pt idx="710">
                  <c:v>42870</c:v>
                </c:pt>
                <c:pt idx="711">
                  <c:v>42901</c:v>
                </c:pt>
                <c:pt idx="712">
                  <c:v>42931</c:v>
                </c:pt>
                <c:pt idx="713">
                  <c:v>42962</c:v>
                </c:pt>
                <c:pt idx="714">
                  <c:v>42993</c:v>
                </c:pt>
                <c:pt idx="715">
                  <c:v>43023</c:v>
                </c:pt>
                <c:pt idx="716">
                  <c:v>43054</c:v>
                </c:pt>
                <c:pt idx="717">
                  <c:v>43084</c:v>
                </c:pt>
                <c:pt idx="718">
                  <c:v>43115</c:v>
                </c:pt>
                <c:pt idx="719">
                  <c:v>43146</c:v>
                </c:pt>
                <c:pt idx="720">
                  <c:v>43174</c:v>
                </c:pt>
                <c:pt idx="721">
                  <c:v>43205</c:v>
                </c:pt>
                <c:pt idx="722">
                  <c:v>43235</c:v>
                </c:pt>
                <c:pt idx="723">
                  <c:v>43266</c:v>
                </c:pt>
                <c:pt idx="724">
                  <c:v>43296</c:v>
                </c:pt>
                <c:pt idx="725">
                  <c:v>43327</c:v>
                </c:pt>
                <c:pt idx="726">
                  <c:v>43358</c:v>
                </c:pt>
                <c:pt idx="727">
                  <c:v>43388</c:v>
                </c:pt>
                <c:pt idx="728">
                  <c:v>43419</c:v>
                </c:pt>
                <c:pt idx="729">
                  <c:v>43449</c:v>
                </c:pt>
                <c:pt idx="730">
                  <c:v>43480</c:v>
                </c:pt>
                <c:pt idx="731">
                  <c:v>43511</c:v>
                </c:pt>
                <c:pt idx="732">
                  <c:v>43539</c:v>
                </c:pt>
                <c:pt idx="733">
                  <c:v>43570</c:v>
                </c:pt>
                <c:pt idx="734">
                  <c:v>43600</c:v>
                </c:pt>
              </c:numCache>
            </c:numRef>
          </c:cat>
          <c:val>
            <c:numRef>
              <c:f>'Log Co2'!$O$2:$O$736</c:f>
              <c:numCache>
                <c:formatCode>General</c:formatCode>
                <c:ptCount val="735"/>
                <c:pt idx="0">
                  <c:v>5.7500314157059513</c:v>
                </c:pt>
                <c:pt idx="1">
                  <c:v>5.7523136007326263</c:v>
                </c:pt>
                <c:pt idx="2">
                  <c:v>5.7514975493257472</c:v>
                </c:pt>
                <c:pt idx="3">
                  <c:v>5.7524702505350893</c:v>
                </c:pt>
                <c:pt idx="4">
                  <c:v>5.7533146538974522</c:v>
                </c:pt>
                <c:pt idx="5">
                  <c:v>5.7566328755825973</c:v>
                </c:pt>
                <c:pt idx="6">
                  <c:v>5.7560955279286681</c:v>
                </c:pt>
                <c:pt idx="7">
                  <c:v>5.754904706650561</c:v>
                </c:pt>
                <c:pt idx="8">
                  <c:v>5.7537286643251342</c:v>
                </c:pt>
                <c:pt idx="9">
                  <c:v>5.7545227425939531</c:v>
                </c:pt>
                <c:pt idx="10">
                  <c:v>5.7545283730855825</c:v>
                </c:pt>
                <c:pt idx="11">
                  <c:v>5.7546712074235113</c:v>
                </c:pt>
                <c:pt idx="12">
                  <c:v>5.7531938736719495</c:v>
                </c:pt>
                <c:pt idx="13">
                  <c:v>5.7531637668810989</c:v>
                </c:pt>
                <c:pt idx="14">
                  <c:v>5.7539826478852332</c:v>
                </c:pt>
                <c:pt idx="15">
                  <c:v>5.7557760386695884</c:v>
                </c:pt>
                <c:pt idx="16">
                  <c:v>5.7554651923606803</c:v>
                </c:pt>
                <c:pt idx="17">
                  <c:v>5.7562200002174508</c:v>
                </c:pt>
                <c:pt idx="18">
                  <c:v>5.7581368657133174</c:v>
                </c:pt>
                <c:pt idx="19">
                  <c:v>5.7568218851518989</c:v>
                </c:pt>
                <c:pt idx="20">
                  <c:v>5.7584092326269021</c:v>
                </c:pt>
                <c:pt idx="21">
                  <c:v>5.757410487559854</c:v>
                </c:pt>
                <c:pt idx="22">
                  <c:v>5.7570914628520136</c:v>
                </c:pt>
                <c:pt idx="23">
                  <c:v>5.7565343168279997</c:v>
                </c:pt>
                <c:pt idx="24">
                  <c:v>5.7559371001001871</c:v>
                </c:pt>
                <c:pt idx="25">
                  <c:v>5.7572470718604691</c:v>
                </c:pt>
                <c:pt idx="26">
                  <c:v>5.7594344723925168</c:v>
                </c:pt>
                <c:pt idx="27">
                  <c:v>5.7602919932820029</c:v>
                </c:pt>
                <c:pt idx="28">
                  <c:v>5.7606328368326372</c:v>
                </c:pt>
                <c:pt idx="29">
                  <c:v>5.7597398465684257</c:v>
                </c:pt>
                <c:pt idx="30">
                  <c:v>5.759155974081775</c:v>
                </c:pt>
                <c:pt idx="31">
                  <c:v>5.7586398065251618</c:v>
                </c:pt>
                <c:pt idx="32">
                  <c:v>5.7590443549092871</c:v>
                </c:pt>
                <c:pt idx="33">
                  <c:v>5.7593415706741569</c:v>
                </c:pt>
                <c:pt idx="34">
                  <c:v>5.7586703440692339</c:v>
                </c:pt>
                <c:pt idx="35">
                  <c:v>5.7588347259285486</c:v>
                </c:pt>
                <c:pt idx="36">
                  <c:v>5.7589554008258714</c:v>
                </c:pt>
                <c:pt idx="37">
                  <c:v>5.7586879491653553</c:v>
                </c:pt>
                <c:pt idx="38">
                  <c:v>5.7611515861907359</c:v>
                </c:pt>
                <c:pt idx="39">
                  <c:v>5.7608550563599428</c:v>
                </c:pt>
                <c:pt idx="40">
                  <c:v>5.7618578075394069</c:v>
                </c:pt>
                <c:pt idx="41">
                  <c:v>5.7625215774597018</c:v>
                </c:pt>
                <c:pt idx="42">
                  <c:v>5.7611910803552684</c:v>
                </c:pt>
                <c:pt idx="43">
                  <c:v>5.7635666294788237</c:v>
                </c:pt>
                <c:pt idx="44">
                  <c:v>5.7625303353052262</c:v>
                </c:pt>
                <c:pt idx="45">
                  <c:v>5.7619315910733802</c:v>
                </c:pt>
                <c:pt idx="46">
                  <c:v>5.761852100498321</c:v>
                </c:pt>
                <c:pt idx="47">
                  <c:v>5.7615380249689645</c:v>
                </c:pt>
                <c:pt idx="48">
                  <c:v>5.7625278404624254</c:v>
                </c:pt>
                <c:pt idx="49">
                  <c:v>5.7622810854615176</c:v>
                </c:pt>
                <c:pt idx="50">
                  <c:v>5.7624920062857585</c:v>
                </c:pt>
                <c:pt idx="51">
                  <c:v>5.7632913394240539</c:v>
                </c:pt>
                <c:pt idx="52">
                  <c:v>5.7650232101667855</c:v>
                </c:pt>
                <c:pt idx="53">
                  <c:v>5.7644452917665117</c:v>
                </c:pt>
                <c:pt idx="54">
                  <c:v>5.7658182239071909</c:v>
                </c:pt>
                <c:pt idx="55">
                  <c:v>5.7636934525607941</c:v>
                </c:pt>
                <c:pt idx="56">
                  <c:v>5.764395093506109</c:v>
                </c:pt>
                <c:pt idx="57">
                  <c:v>5.7640743364969715</c:v>
                </c:pt>
                <c:pt idx="58">
                  <c:v>5.7643651381970828</c:v>
                </c:pt>
                <c:pt idx="59">
                  <c:v>5.7631690396960069</c:v>
                </c:pt>
                <c:pt idx="60">
                  <c:v>5.7630907450649609</c:v>
                </c:pt>
                <c:pt idx="61">
                  <c:v>5.7646486140587436</c:v>
                </c:pt>
                <c:pt idx="62">
                  <c:v>5.766347372812298</c:v>
                </c:pt>
                <c:pt idx="63">
                  <c:v>5.7661572957173695</c:v>
                </c:pt>
                <c:pt idx="64">
                  <c:v>5.7655237419922889</c:v>
                </c:pt>
                <c:pt idx="65">
                  <c:v>5.7656103343278753</c:v>
                </c:pt>
                <c:pt idx="66">
                  <c:v>5.7656601136407621</c:v>
                </c:pt>
                <c:pt idx="67">
                  <c:v>5.7654989360179432</c:v>
                </c:pt>
                <c:pt idx="68">
                  <c:v>5.7657519672252775</c:v>
                </c:pt>
                <c:pt idx="69">
                  <c:v>5.7660240226491704</c:v>
                </c:pt>
                <c:pt idx="70">
                  <c:v>5.7669657569177337</c:v>
                </c:pt>
                <c:pt idx="71">
                  <c:v>5.7662669065245575</c:v>
                </c:pt>
                <c:pt idx="72">
                  <c:v>5.7658069926957545</c:v>
                </c:pt>
                <c:pt idx="73">
                  <c:v>5.7658302797227066</c:v>
                </c:pt>
                <c:pt idx="74">
                  <c:v>5.766347372812298</c:v>
                </c:pt>
                <c:pt idx="75">
                  <c:v>5.7674629412646992</c:v>
                </c:pt>
                <c:pt idx="76">
                  <c:v>5.767710627802459</c:v>
                </c:pt>
                <c:pt idx="77">
                  <c:v>5.7685327050974937</c:v>
                </c:pt>
                <c:pt idx="78">
                  <c:v>5.7672085173566145</c:v>
                </c:pt>
                <c:pt idx="79">
                  <c:v>5.7680274622868817</c:v>
                </c:pt>
                <c:pt idx="80">
                  <c:v>5.7678625033601687</c:v>
                </c:pt>
                <c:pt idx="81">
                  <c:v>5.7672798703543346</c:v>
                </c:pt>
                <c:pt idx="82">
                  <c:v>5.766558877520561</c:v>
                </c:pt>
                <c:pt idx="83">
                  <c:v>5.7674222359999936</c:v>
                </c:pt>
                <c:pt idx="84">
                  <c:v>5.766305730276617</c:v>
                </c:pt>
                <c:pt idx="85">
                  <c:v>5.7669484658929511</c:v>
                </c:pt>
                <c:pt idx="86">
                  <c:v>5.7660680475361996</c:v>
                </c:pt>
                <c:pt idx="87">
                  <c:v>5.7674008063075517</c:v>
                </c:pt>
                <c:pt idx="88">
                  <c:v>5.7706709153981199</c:v>
                </c:pt>
                <c:pt idx="89">
                  <c:v>5.7688777977269163</c:v>
                </c:pt>
                <c:pt idx="90">
                  <c:v>5.7707072837506068</c:v>
                </c:pt>
                <c:pt idx="91">
                  <c:v>5.7696360670905324</c:v>
                </c:pt>
                <c:pt idx="92">
                  <c:v>5.7712552122972545</c:v>
                </c:pt>
                <c:pt idx="93">
                  <c:v>5.7695051231804939</c:v>
                </c:pt>
                <c:pt idx="94">
                  <c:v>5.7702460360271228</c:v>
                </c:pt>
                <c:pt idx="95">
                  <c:v>5.7710046269470814</c:v>
                </c:pt>
                <c:pt idx="96">
                  <c:v>5.7709693377839342</c:v>
                </c:pt>
                <c:pt idx="97">
                  <c:v>5.7723354758244678</c:v>
                </c:pt>
                <c:pt idx="98">
                  <c:v>5.7717941105065718</c:v>
                </c:pt>
                <c:pt idx="99">
                  <c:v>5.7732246820045345</c:v>
                </c:pt>
                <c:pt idx="100">
                  <c:v>5.7737775692372413</c:v>
                </c:pt>
                <c:pt idx="101">
                  <c:v>5.7737590615257659</c:v>
                </c:pt>
                <c:pt idx="102">
                  <c:v>5.7733155026854091</c:v>
                </c:pt>
                <c:pt idx="103">
                  <c:v>5.7721541672564811</c:v>
                </c:pt>
                <c:pt idx="104">
                  <c:v>5.7741362464511408</c:v>
                </c:pt>
                <c:pt idx="105">
                  <c:v>5.7746885852157064</c:v>
                </c:pt>
                <c:pt idx="106">
                  <c:v>5.7747583279882857</c:v>
                </c:pt>
                <c:pt idx="107">
                  <c:v>5.773830320888905</c:v>
                </c:pt>
                <c:pt idx="108">
                  <c:v>5.7729834995667639</c:v>
                </c:pt>
                <c:pt idx="109">
                  <c:v>5.7740322477381358</c:v>
                </c:pt>
                <c:pt idx="110">
                  <c:v>5.7748449133227382</c:v>
                </c:pt>
                <c:pt idx="111">
                  <c:v>5.7742743239877905</c:v>
                </c:pt>
                <c:pt idx="112">
                  <c:v>5.7742737394337942</c:v>
                </c:pt>
                <c:pt idx="113">
                  <c:v>5.7754743545596581</c:v>
                </c:pt>
                <c:pt idx="114">
                  <c:v>5.7754159815515811</c:v>
                </c:pt>
                <c:pt idx="115">
                  <c:v>5.7759507862409434</c:v>
                </c:pt>
                <c:pt idx="116">
                  <c:v>5.7770401844179053</c:v>
                </c:pt>
                <c:pt idx="117">
                  <c:v>5.7774255861778636</c:v>
                </c:pt>
                <c:pt idx="118">
                  <c:v>5.7763095817121197</c:v>
                </c:pt>
                <c:pt idx="119">
                  <c:v>5.7758437963619826</c:v>
                </c:pt>
                <c:pt idx="120">
                  <c:v>5.7756112969764581</c:v>
                </c:pt>
                <c:pt idx="121">
                  <c:v>5.77587999401403</c:v>
                </c:pt>
                <c:pt idx="122">
                  <c:v>5.7765972232843197</c:v>
                </c:pt>
                <c:pt idx="123">
                  <c:v>5.778185330589757</c:v>
                </c:pt>
                <c:pt idx="124">
                  <c:v>5.7791910976855165</c:v>
                </c:pt>
                <c:pt idx="125">
                  <c:v>5.7789271925806336</c:v>
                </c:pt>
                <c:pt idx="126">
                  <c:v>5.7788549895054393</c:v>
                </c:pt>
                <c:pt idx="127">
                  <c:v>5.7788903092782267</c:v>
                </c:pt>
                <c:pt idx="128">
                  <c:v>5.7788781052816738</c:v>
                </c:pt>
                <c:pt idx="129">
                  <c:v>5.7801551164085021</c:v>
                </c:pt>
                <c:pt idx="130">
                  <c:v>5.7807329305579245</c:v>
                </c:pt>
                <c:pt idx="131">
                  <c:v>5.7797661572750467</c:v>
                </c:pt>
                <c:pt idx="132">
                  <c:v>5.7809998217080132</c:v>
                </c:pt>
                <c:pt idx="133">
                  <c:v>5.7809131497411608</c:v>
                </c:pt>
                <c:pt idx="134">
                  <c:v>5.7820191170707389</c:v>
                </c:pt>
                <c:pt idx="135">
                  <c:v>5.7824790254644558</c:v>
                </c:pt>
                <c:pt idx="136">
                  <c:v>5.784544791897984</c:v>
                </c:pt>
                <c:pt idx="137">
                  <c:v>5.7840069619055612</c:v>
                </c:pt>
                <c:pt idx="138">
                  <c:v>5.7849845377808053</c:v>
                </c:pt>
                <c:pt idx="139">
                  <c:v>5.7836564507242718</c:v>
                </c:pt>
                <c:pt idx="140">
                  <c:v>5.7836595351561302</c:v>
                </c:pt>
                <c:pt idx="141">
                  <c:v>5.7840812362983201</c:v>
                </c:pt>
                <c:pt idx="142">
                  <c:v>5.7839069005275476</c:v>
                </c:pt>
                <c:pt idx="143">
                  <c:v>5.784593890702677</c:v>
                </c:pt>
                <c:pt idx="144">
                  <c:v>5.7847698833373205</c:v>
                </c:pt>
                <c:pt idx="145">
                  <c:v>5.7854031464411948</c:v>
                </c:pt>
                <c:pt idx="146">
                  <c:v>5.7842467312416277</c:v>
                </c:pt>
                <c:pt idx="147">
                  <c:v>5.7852295543829051</c:v>
                </c:pt>
                <c:pt idx="148">
                  <c:v>5.7859860015367701</c:v>
                </c:pt>
                <c:pt idx="149">
                  <c:v>5.7871533646493676</c:v>
                </c:pt>
                <c:pt idx="150">
                  <c:v>5.7872154366424731</c:v>
                </c:pt>
                <c:pt idx="151">
                  <c:v>5.7879359251128903</c:v>
                </c:pt>
                <c:pt idx="152">
                  <c:v>5.7871535015756459</c:v>
                </c:pt>
                <c:pt idx="153">
                  <c:v>5.7872233743033954</c:v>
                </c:pt>
                <c:pt idx="154">
                  <c:v>5.7874081326054627</c:v>
                </c:pt>
                <c:pt idx="155">
                  <c:v>5.7867082831431533</c:v>
                </c:pt>
                <c:pt idx="156">
                  <c:v>5.7857178231682616</c:v>
                </c:pt>
                <c:pt idx="157">
                  <c:v>5.7843359267518482</c:v>
                </c:pt>
                <c:pt idx="158">
                  <c:v>5.7868342910956958</c:v>
                </c:pt>
                <c:pt idx="159">
                  <c:v>5.7880029740171768</c:v>
                </c:pt>
                <c:pt idx="160">
                  <c:v>5.7890149625332814</c:v>
                </c:pt>
                <c:pt idx="161">
                  <c:v>5.7895220499066706</c:v>
                </c:pt>
                <c:pt idx="162">
                  <c:v>5.7880198174673314</c:v>
                </c:pt>
                <c:pt idx="163">
                  <c:v>5.7892038423424204</c:v>
                </c:pt>
                <c:pt idx="164">
                  <c:v>5.7896813243711769</c:v>
                </c:pt>
                <c:pt idx="165">
                  <c:v>5.7899263276952002</c:v>
                </c:pt>
                <c:pt idx="166">
                  <c:v>5.7892459742720268</c:v>
                </c:pt>
                <c:pt idx="167">
                  <c:v>5.7896121075308251</c:v>
                </c:pt>
                <c:pt idx="168">
                  <c:v>5.7874584676460454</c:v>
                </c:pt>
                <c:pt idx="169">
                  <c:v>5.7902370845611939</c:v>
                </c:pt>
                <c:pt idx="170">
                  <c:v>5.7903244841711246</c:v>
                </c:pt>
                <c:pt idx="171">
                  <c:v>5.7895843385774786</c:v>
                </c:pt>
                <c:pt idx="172">
                  <c:v>5.7911816122464304</c:v>
                </c:pt>
                <c:pt idx="173">
                  <c:v>5.7921609786835058</c:v>
                </c:pt>
                <c:pt idx="174">
                  <c:v>5.7928633383277761</c:v>
                </c:pt>
                <c:pt idx="175">
                  <c:v>5.7937981491764123</c:v>
                </c:pt>
                <c:pt idx="176">
                  <c:v>5.7949016648001397</c:v>
                </c:pt>
                <c:pt idx="177">
                  <c:v>5.7946389871302157</c:v>
                </c:pt>
                <c:pt idx="178">
                  <c:v>5.7946480108786496</c:v>
                </c:pt>
                <c:pt idx="179">
                  <c:v>5.7954856161004669</c:v>
                </c:pt>
                <c:pt idx="180">
                  <c:v>5.7952086773989802</c:v>
                </c:pt>
                <c:pt idx="181">
                  <c:v>5.7956210847420842</c:v>
                </c:pt>
                <c:pt idx="182">
                  <c:v>5.7975994389038634</c:v>
                </c:pt>
                <c:pt idx="183">
                  <c:v>5.7985988590564297</c:v>
                </c:pt>
                <c:pt idx="184">
                  <c:v>5.7997411254417086</c:v>
                </c:pt>
                <c:pt idx="185">
                  <c:v>5.8012820400415377</c:v>
                </c:pt>
                <c:pt idx="186">
                  <c:v>5.800772152772308</c:v>
                </c:pt>
                <c:pt idx="187">
                  <c:v>5.8002988466674079</c:v>
                </c:pt>
                <c:pt idx="188">
                  <c:v>5.7999730104077249</c:v>
                </c:pt>
                <c:pt idx="189">
                  <c:v>5.7979611986925237</c:v>
                </c:pt>
                <c:pt idx="190">
                  <c:v>5.7971104298522977</c:v>
                </c:pt>
                <c:pt idx="191">
                  <c:v>5.7989690430708478</c:v>
                </c:pt>
                <c:pt idx="192">
                  <c:v>5.7987748209830778</c:v>
                </c:pt>
                <c:pt idx="193">
                  <c:v>5.7990841613040631</c:v>
                </c:pt>
                <c:pt idx="194">
                  <c:v>5.7997626412856889</c:v>
                </c:pt>
                <c:pt idx="195">
                  <c:v>5.7988698495282565</c:v>
                </c:pt>
                <c:pt idx="196">
                  <c:v>5.8003454098363241</c:v>
                </c:pt>
                <c:pt idx="197">
                  <c:v>5.8007049095788501</c:v>
                </c:pt>
                <c:pt idx="198">
                  <c:v>5.8001918494712017</c:v>
                </c:pt>
                <c:pt idx="199">
                  <c:v>5.800604442122526</c:v>
                </c:pt>
                <c:pt idx="200">
                  <c:v>5.8003995405912008</c:v>
                </c:pt>
                <c:pt idx="201">
                  <c:v>5.8008173885349148</c:v>
                </c:pt>
                <c:pt idx="202">
                  <c:v>5.8012917473004624</c:v>
                </c:pt>
                <c:pt idx="203">
                  <c:v>5.801234323348476</c:v>
                </c:pt>
                <c:pt idx="204">
                  <c:v>5.8000410637281652</c:v>
                </c:pt>
                <c:pt idx="205">
                  <c:v>5.8006461453409637</c:v>
                </c:pt>
                <c:pt idx="206">
                  <c:v>5.8019810671138119</c:v>
                </c:pt>
                <c:pt idx="207">
                  <c:v>5.8027459980691027</c:v>
                </c:pt>
                <c:pt idx="208">
                  <c:v>5.8030903025936169</c:v>
                </c:pt>
                <c:pt idx="209">
                  <c:v>5.8032236115036335</c:v>
                </c:pt>
                <c:pt idx="210">
                  <c:v>5.8037904017366859</c:v>
                </c:pt>
                <c:pt idx="211">
                  <c:v>5.8038380253677548</c:v>
                </c:pt>
                <c:pt idx="212">
                  <c:v>5.8036534549984049</c:v>
                </c:pt>
                <c:pt idx="213">
                  <c:v>5.8038469594415378</c:v>
                </c:pt>
                <c:pt idx="214">
                  <c:v>5.8038585225769141</c:v>
                </c:pt>
                <c:pt idx="215">
                  <c:v>5.8051186419282992</c:v>
                </c:pt>
                <c:pt idx="216">
                  <c:v>5.8049101785747776</c:v>
                </c:pt>
                <c:pt idx="217">
                  <c:v>5.8050486022501104</c:v>
                </c:pt>
                <c:pt idx="218">
                  <c:v>5.8044634598587201</c:v>
                </c:pt>
                <c:pt idx="219">
                  <c:v>5.8043641213995132</c:v>
                </c:pt>
                <c:pt idx="220">
                  <c:v>5.8063382303856681</c:v>
                </c:pt>
                <c:pt idx="221">
                  <c:v>5.8054336240586775</c:v>
                </c:pt>
                <c:pt idx="222">
                  <c:v>5.8051593273440272</c:v>
                </c:pt>
                <c:pt idx="223">
                  <c:v>5.8050859519933571</c:v>
                </c:pt>
                <c:pt idx="224">
                  <c:v>5.8060188127242345</c:v>
                </c:pt>
                <c:pt idx="225">
                  <c:v>5.8069880070255575</c:v>
                </c:pt>
                <c:pt idx="226">
                  <c:v>5.8071103621279843</c:v>
                </c:pt>
                <c:pt idx="227">
                  <c:v>5.8062599888414104</c:v>
                </c:pt>
                <c:pt idx="228">
                  <c:v>5.8091886119565128</c:v>
                </c:pt>
                <c:pt idx="229">
                  <c:v>5.8094912650129293</c:v>
                </c:pt>
                <c:pt idx="230">
                  <c:v>5.8108949246360551</c:v>
                </c:pt>
                <c:pt idx="231">
                  <c:v>5.8108700533841944</c:v>
                </c:pt>
                <c:pt idx="232">
                  <c:v>5.8117878351532326</c:v>
                </c:pt>
                <c:pt idx="233">
                  <c:v>5.8111027786185847</c:v>
                </c:pt>
                <c:pt idx="234">
                  <c:v>5.8122476885391698</c:v>
                </c:pt>
                <c:pt idx="235">
                  <c:v>5.8127221213376661</c:v>
                </c:pt>
                <c:pt idx="236">
                  <c:v>5.8128408628482857</c:v>
                </c:pt>
                <c:pt idx="237">
                  <c:v>5.8129409424369225</c:v>
                </c:pt>
                <c:pt idx="238">
                  <c:v>5.813970681719872</c:v>
                </c:pt>
                <c:pt idx="239">
                  <c:v>5.8126037068148655</c:v>
                </c:pt>
                <c:pt idx="240">
                  <c:v>5.8142808639931722</c:v>
                </c:pt>
                <c:pt idx="241">
                  <c:v>5.8141215899875132</c:v>
                </c:pt>
                <c:pt idx="242">
                  <c:v>5.8141543799337647</c:v>
                </c:pt>
                <c:pt idx="243">
                  <c:v>5.8163285498349717</c:v>
                </c:pt>
                <c:pt idx="244">
                  <c:v>5.8163462306285645</c:v>
                </c:pt>
                <c:pt idx="245">
                  <c:v>5.8166502687438451</c:v>
                </c:pt>
                <c:pt idx="246">
                  <c:v>5.8155023700127115</c:v>
                </c:pt>
                <c:pt idx="247">
                  <c:v>5.8161575152660143</c:v>
                </c:pt>
                <c:pt idx="248">
                  <c:v>5.8168639257981134</c:v>
                </c:pt>
                <c:pt idx="249">
                  <c:v>5.8168302517524895</c:v>
                </c:pt>
                <c:pt idx="250">
                  <c:v>5.8175171546140163</c:v>
                </c:pt>
                <c:pt idx="251">
                  <c:v>5.8168898103493518</c:v>
                </c:pt>
                <c:pt idx="252">
                  <c:v>5.819051738169156</c:v>
                </c:pt>
                <c:pt idx="253">
                  <c:v>5.8178458789931415</c:v>
                </c:pt>
                <c:pt idx="254">
                  <c:v>5.8176391156082641</c:v>
                </c:pt>
                <c:pt idx="255">
                  <c:v>5.8200198440583639</c:v>
                </c:pt>
                <c:pt idx="256">
                  <c:v>5.8196995982638819</c:v>
                </c:pt>
                <c:pt idx="257">
                  <c:v>5.8206493190775497</c:v>
                </c:pt>
                <c:pt idx="258">
                  <c:v>5.8203346747563067</c:v>
                </c:pt>
                <c:pt idx="259">
                  <c:v>5.8214980620127239</c:v>
                </c:pt>
                <c:pt idx="260">
                  <c:v>5.8215271931492838</c:v>
                </c:pt>
                <c:pt idx="261">
                  <c:v>5.8225172450911282</c:v>
                </c:pt>
                <c:pt idx="262">
                  <c:v>5.8227394084858393</c:v>
                </c:pt>
                <c:pt idx="263">
                  <c:v>5.8217784917002238</c:v>
                </c:pt>
                <c:pt idx="264">
                  <c:v>5.8241823739446321</c:v>
                </c:pt>
                <c:pt idx="265">
                  <c:v>5.823670452734774</c:v>
                </c:pt>
                <c:pt idx="266">
                  <c:v>5.8243088431351069</c:v>
                </c:pt>
                <c:pt idx="267">
                  <c:v>5.8261028202494467</c:v>
                </c:pt>
                <c:pt idx="268">
                  <c:v>5.8251949292556695</c:v>
                </c:pt>
                <c:pt idx="269">
                  <c:v>5.8264404110657244</c:v>
                </c:pt>
                <c:pt idx="270">
                  <c:v>5.8269300401442869</c:v>
                </c:pt>
                <c:pt idx="271">
                  <c:v>5.8273458574164279</c:v>
                </c:pt>
                <c:pt idx="272">
                  <c:v>5.8273555126007013</c:v>
                </c:pt>
                <c:pt idx="273">
                  <c:v>5.8269904651165643</c:v>
                </c:pt>
                <c:pt idx="274">
                  <c:v>5.8268446136781931</c:v>
                </c:pt>
                <c:pt idx="275">
                  <c:v>5.8282891423404051</c:v>
                </c:pt>
                <c:pt idx="276">
                  <c:v>5.8288770804928598</c:v>
                </c:pt>
                <c:pt idx="277">
                  <c:v>5.8283525202234339</c:v>
                </c:pt>
                <c:pt idx="278">
                  <c:v>5.8288376378910778</c:v>
                </c:pt>
                <c:pt idx="279">
                  <c:v>5.8296415081950101</c:v>
                </c:pt>
                <c:pt idx="280">
                  <c:v>5.8292526842426362</c:v>
                </c:pt>
                <c:pt idx="281">
                  <c:v>5.8286293077305027</c:v>
                </c:pt>
                <c:pt idx="282">
                  <c:v>5.8291881152042464</c:v>
                </c:pt>
                <c:pt idx="283">
                  <c:v>5.8301086594055356</c:v>
                </c:pt>
                <c:pt idx="284">
                  <c:v>5.8312321172927577</c:v>
                </c:pt>
                <c:pt idx="285">
                  <c:v>5.8315908860876711</c:v>
                </c:pt>
                <c:pt idx="286">
                  <c:v>5.8317545831159023</c:v>
                </c:pt>
                <c:pt idx="287">
                  <c:v>5.8317481362330081</c:v>
                </c:pt>
                <c:pt idx="288">
                  <c:v>5.8323837028289685</c:v>
                </c:pt>
                <c:pt idx="289">
                  <c:v>5.8325477193842881</c:v>
                </c:pt>
                <c:pt idx="290">
                  <c:v>5.8334911087554717</c:v>
                </c:pt>
                <c:pt idx="291">
                  <c:v>5.8332840748382093</c:v>
                </c:pt>
                <c:pt idx="292">
                  <c:v>5.8337615485641043</c:v>
                </c:pt>
                <c:pt idx="293">
                  <c:v>5.8334927721383423</c:v>
                </c:pt>
                <c:pt idx="294">
                  <c:v>5.8331275187260418</c:v>
                </c:pt>
                <c:pt idx="295">
                  <c:v>5.8336918842886343</c:v>
                </c:pt>
                <c:pt idx="296">
                  <c:v>5.8342401705208466</c:v>
                </c:pt>
                <c:pt idx="297">
                  <c:v>5.8345874510961879</c:v>
                </c:pt>
                <c:pt idx="298">
                  <c:v>5.8338640412988063</c:v>
                </c:pt>
                <c:pt idx="299">
                  <c:v>5.8351660441219524</c:v>
                </c:pt>
                <c:pt idx="300">
                  <c:v>5.8338994287728134</c:v>
                </c:pt>
                <c:pt idx="301">
                  <c:v>5.8362620674055687</c:v>
                </c:pt>
                <c:pt idx="302">
                  <c:v>5.8375452074943581</c:v>
                </c:pt>
                <c:pt idx="303">
                  <c:v>5.838621907708859</c:v>
                </c:pt>
                <c:pt idx="304">
                  <c:v>5.8392094069347049</c:v>
                </c:pt>
                <c:pt idx="305">
                  <c:v>5.8398823829505906</c:v>
                </c:pt>
                <c:pt idx="306">
                  <c:v>5.8392280637059812</c:v>
                </c:pt>
                <c:pt idx="307">
                  <c:v>5.8398510090679139</c:v>
                </c:pt>
                <c:pt idx="308">
                  <c:v>5.8400829035648929</c:v>
                </c:pt>
                <c:pt idx="309">
                  <c:v>5.840874481089231</c:v>
                </c:pt>
                <c:pt idx="310">
                  <c:v>5.8409217275690306</c:v>
                </c:pt>
                <c:pt idx="311">
                  <c:v>5.8406627207018547</c:v>
                </c:pt>
                <c:pt idx="312">
                  <c:v>5.8402578736546822</c:v>
                </c:pt>
                <c:pt idx="313">
                  <c:v>5.8408568536251266</c:v>
                </c:pt>
                <c:pt idx="314">
                  <c:v>5.8421584267590454</c:v>
                </c:pt>
                <c:pt idx="315">
                  <c:v>5.8425202103889697</c:v>
                </c:pt>
                <c:pt idx="316">
                  <c:v>5.8430950465738762</c:v>
                </c:pt>
                <c:pt idx="317">
                  <c:v>5.8436151451512881</c:v>
                </c:pt>
                <c:pt idx="318">
                  <c:v>5.8423083741723607</c:v>
                </c:pt>
                <c:pt idx="319">
                  <c:v>5.8436337274557522</c:v>
                </c:pt>
                <c:pt idx="320">
                  <c:v>5.8444936659480584</c:v>
                </c:pt>
                <c:pt idx="321">
                  <c:v>5.8456727454751505</c:v>
                </c:pt>
                <c:pt idx="322">
                  <c:v>5.8441423422690724</c:v>
                </c:pt>
                <c:pt idx="323">
                  <c:v>5.8446282805697072</c:v>
                </c:pt>
                <c:pt idx="324">
                  <c:v>5.8466624191018797</c:v>
                </c:pt>
                <c:pt idx="325">
                  <c:v>5.8451722894198062</c:v>
                </c:pt>
                <c:pt idx="326">
                  <c:v>5.8462635581896913</c:v>
                </c:pt>
                <c:pt idx="327">
                  <c:v>5.8465469070401035</c:v>
                </c:pt>
                <c:pt idx="328">
                  <c:v>5.8465331142435923</c:v>
                </c:pt>
                <c:pt idx="329">
                  <c:v>5.8478848700398007</c:v>
                </c:pt>
                <c:pt idx="330">
                  <c:v>5.8477708733322258</c:v>
                </c:pt>
                <c:pt idx="331">
                  <c:v>5.8478977526080058</c:v>
                </c:pt>
                <c:pt idx="332">
                  <c:v>5.8485367785398621</c:v>
                </c:pt>
                <c:pt idx="333">
                  <c:v>5.8490901660445598</c:v>
                </c:pt>
                <c:pt idx="334">
                  <c:v>5.8480453785782212</c:v>
                </c:pt>
                <c:pt idx="335">
                  <c:v>5.8478585556444163</c:v>
                </c:pt>
                <c:pt idx="336">
                  <c:v>5.8474385599960339</c:v>
                </c:pt>
                <c:pt idx="337">
                  <c:v>5.849269070729477</c:v>
                </c:pt>
                <c:pt idx="338">
                  <c:v>5.8500380108006764</c:v>
                </c:pt>
                <c:pt idx="339">
                  <c:v>5.8509862034715798</c:v>
                </c:pt>
                <c:pt idx="340">
                  <c:v>5.8506777206830662</c:v>
                </c:pt>
                <c:pt idx="341">
                  <c:v>5.850952445878951</c:v>
                </c:pt>
                <c:pt idx="342">
                  <c:v>5.8534354587705639</c:v>
                </c:pt>
                <c:pt idx="343">
                  <c:v>5.8519114861100014</c:v>
                </c:pt>
                <c:pt idx="344">
                  <c:v>5.8527081585347887</c:v>
                </c:pt>
                <c:pt idx="345">
                  <c:v>5.8529280561670785</c:v>
                </c:pt>
                <c:pt idx="346">
                  <c:v>5.8536850321286815</c:v>
                </c:pt>
                <c:pt idx="347">
                  <c:v>5.8520251684739621</c:v>
                </c:pt>
                <c:pt idx="348">
                  <c:v>5.8523687732101317</c:v>
                </c:pt>
                <c:pt idx="349">
                  <c:v>5.8536622996816412</c:v>
                </c:pt>
                <c:pt idx="350">
                  <c:v>5.8549065557282542</c:v>
                </c:pt>
                <c:pt idx="351">
                  <c:v>5.8555481251059316</c:v>
                </c:pt>
                <c:pt idx="352">
                  <c:v>5.856262967275879</c:v>
                </c:pt>
                <c:pt idx="353">
                  <c:v>5.8567148220866274</c:v>
                </c:pt>
                <c:pt idx="354">
                  <c:v>5.8571941008339596</c:v>
                </c:pt>
                <c:pt idx="355">
                  <c:v>5.8579308936644194</c:v>
                </c:pt>
                <c:pt idx="356">
                  <c:v>5.8585592467229937</c:v>
                </c:pt>
                <c:pt idx="357">
                  <c:v>5.8585285418194797</c:v>
                </c:pt>
                <c:pt idx="358">
                  <c:v>5.8590362346078066</c:v>
                </c:pt>
                <c:pt idx="359">
                  <c:v>5.8603351096360559</c:v>
                </c:pt>
                <c:pt idx="360">
                  <c:v>5.8599742390642611</c:v>
                </c:pt>
                <c:pt idx="361">
                  <c:v>5.8604140983805699</c:v>
                </c:pt>
                <c:pt idx="362">
                  <c:v>5.8609096885801293</c:v>
                </c:pt>
                <c:pt idx="363">
                  <c:v>5.8617587086983223</c:v>
                </c:pt>
                <c:pt idx="364">
                  <c:v>5.8636050605879202</c:v>
                </c:pt>
                <c:pt idx="365">
                  <c:v>5.8633578427364395</c:v>
                </c:pt>
                <c:pt idx="366">
                  <c:v>5.8640962333770386</c:v>
                </c:pt>
                <c:pt idx="367">
                  <c:v>5.8652040711460884</c:v>
                </c:pt>
                <c:pt idx="368">
                  <c:v>5.8649761359354056</c:v>
                </c:pt>
                <c:pt idx="369">
                  <c:v>5.8649519048985965</c:v>
                </c:pt>
                <c:pt idx="370">
                  <c:v>5.8662024816846197</c:v>
                </c:pt>
                <c:pt idx="371">
                  <c:v>5.8649598217417065</c:v>
                </c:pt>
                <c:pt idx="372">
                  <c:v>5.8643912574013859</c:v>
                </c:pt>
                <c:pt idx="373">
                  <c:v>5.8659122583691055</c:v>
                </c:pt>
                <c:pt idx="374">
                  <c:v>5.8655571260716908</c:v>
                </c:pt>
                <c:pt idx="375">
                  <c:v>5.8664125692182312</c:v>
                </c:pt>
                <c:pt idx="376">
                  <c:v>5.8672842406027481</c:v>
                </c:pt>
                <c:pt idx="377">
                  <c:v>5.8673737408152853</c:v>
                </c:pt>
                <c:pt idx="378">
                  <c:v>5.8673295652352273</c:v>
                </c:pt>
                <c:pt idx="379">
                  <c:v>5.8684355537184993</c:v>
                </c:pt>
                <c:pt idx="380">
                  <c:v>5.8686529774275451</c:v>
                </c:pt>
                <c:pt idx="381">
                  <c:v>5.8690413093991705</c:v>
                </c:pt>
                <c:pt idx="382">
                  <c:v>5.86872119649128</c:v>
                </c:pt>
                <c:pt idx="383">
                  <c:v>5.8699576438373615</c:v>
                </c:pt>
                <c:pt idx="384">
                  <c:v>5.8693793611367413</c:v>
                </c:pt>
                <c:pt idx="385">
                  <c:v>5.8678224786252242</c:v>
                </c:pt>
                <c:pt idx="386">
                  <c:v>5.8696514698266391</c:v>
                </c:pt>
                <c:pt idx="387">
                  <c:v>5.8691384002466114</c:v>
                </c:pt>
                <c:pt idx="388">
                  <c:v>5.8696825601079299</c:v>
                </c:pt>
                <c:pt idx="389">
                  <c:v>5.8707788688181504</c:v>
                </c:pt>
                <c:pt idx="390">
                  <c:v>5.8709225883774945</c:v>
                </c:pt>
                <c:pt idx="391">
                  <c:v>5.8723394155160262</c:v>
                </c:pt>
                <c:pt idx="392">
                  <c:v>5.8731380536413349</c:v>
                </c:pt>
                <c:pt idx="393">
                  <c:v>5.8732269542441964</c:v>
                </c:pt>
                <c:pt idx="394">
                  <c:v>5.8716563984179819</c:v>
                </c:pt>
                <c:pt idx="395">
                  <c:v>5.871899200787583</c:v>
                </c:pt>
                <c:pt idx="396">
                  <c:v>5.873587177040057</c:v>
                </c:pt>
                <c:pt idx="397">
                  <c:v>5.8743681396364451</c:v>
                </c:pt>
                <c:pt idx="398">
                  <c:v>5.8747041709243888</c:v>
                </c:pt>
                <c:pt idx="399">
                  <c:v>5.8741491179679137</c:v>
                </c:pt>
                <c:pt idx="400">
                  <c:v>5.8734798728013535</c:v>
                </c:pt>
                <c:pt idx="401">
                  <c:v>5.8731555781959965</c:v>
                </c:pt>
                <c:pt idx="402">
                  <c:v>5.8735947145908103</c:v>
                </c:pt>
                <c:pt idx="403">
                  <c:v>5.8744133682744142</c:v>
                </c:pt>
                <c:pt idx="404">
                  <c:v>5.87523176196615</c:v>
                </c:pt>
                <c:pt idx="405">
                  <c:v>5.8754540324781104</c:v>
                </c:pt>
                <c:pt idx="406">
                  <c:v>5.8756221463484559</c:v>
                </c:pt>
                <c:pt idx="407">
                  <c:v>5.875771042221797</c:v>
                </c:pt>
                <c:pt idx="408">
                  <c:v>5.8753491934659525</c:v>
                </c:pt>
                <c:pt idx="409">
                  <c:v>5.8755663285641901</c:v>
                </c:pt>
                <c:pt idx="410">
                  <c:v>5.8759842245274907</c:v>
                </c:pt>
                <c:pt idx="411">
                  <c:v>5.8774942553107463</c:v>
                </c:pt>
                <c:pt idx="412">
                  <c:v>5.8757793690473576</c:v>
                </c:pt>
                <c:pt idx="413">
                  <c:v>5.8762312447806213</c:v>
                </c:pt>
                <c:pt idx="414">
                  <c:v>5.8756082998771584</c:v>
                </c:pt>
                <c:pt idx="415">
                  <c:v>5.8771625303783139</c:v>
                </c:pt>
                <c:pt idx="416">
                  <c:v>5.8766721756985971</c:v>
                </c:pt>
                <c:pt idx="417">
                  <c:v>5.8767204075787562</c:v>
                </c:pt>
                <c:pt idx="418">
                  <c:v>5.8777251965452342</c:v>
                </c:pt>
                <c:pt idx="419">
                  <c:v>5.8763309369762124</c:v>
                </c:pt>
                <c:pt idx="420">
                  <c:v>5.8770523195320088</c:v>
                </c:pt>
                <c:pt idx="421">
                  <c:v>5.8760674700636253</c:v>
                </c:pt>
                <c:pt idx="422">
                  <c:v>5.8776514009952274</c:v>
                </c:pt>
                <c:pt idx="423">
                  <c:v>5.8780228774278065</c:v>
                </c:pt>
                <c:pt idx="424">
                  <c:v>5.876675301016463</c:v>
                </c:pt>
                <c:pt idx="425">
                  <c:v>5.8782014669271412</c:v>
                </c:pt>
                <c:pt idx="426">
                  <c:v>5.8786352191177871</c:v>
                </c:pt>
                <c:pt idx="427">
                  <c:v>5.8794242072442309</c:v>
                </c:pt>
                <c:pt idx="428">
                  <c:v>5.8797437687184315</c:v>
                </c:pt>
                <c:pt idx="429">
                  <c:v>5.880481921108875</c:v>
                </c:pt>
                <c:pt idx="430">
                  <c:v>5.8811925676160399</c:v>
                </c:pt>
                <c:pt idx="431">
                  <c:v>5.8808267070829352</c:v>
                </c:pt>
                <c:pt idx="432">
                  <c:v>5.881283598288805</c:v>
                </c:pt>
                <c:pt idx="433">
                  <c:v>5.8815081496884041</c:v>
                </c:pt>
                <c:pt idx="434">
                  <c:v>5.8816966242882902</c:v>
                </c:pt>
                <c:pt idx="435">
                  <c:v>5.8816045729814226</c:v>
                </c:pt>
                <c:pt idx="436">
                  <c:v>5.8823959009538509</c:v>
                </c:pt>
                <c:pt idx="437">
                  <c:v>5.8833059514364354</c:v>
                </c:pt>
                <c:pt idx="438">
                  <c:v>5.8834255799465254</c:v>
                </c:pt>
                <c:pt idx="439">
                  <c:v>5.8849437932089819</c:v>
                </c:pt>
                <c:pt idx="440">
                  <c:v>5.8856909907808745</c:v>
                </c:pt>
                <c:pt idx="441">
                  <c:v>5.8862649485823262</c:v>
                </c:pt>
                <c:pt idx="442">
                  <c:v>5.8858711992985127</c:v>
                </c:pt>
                <c:pt idx="443">
                  <c:v>5.8862172561332304</c:v>
                </c:pt>
                <c:pt idx="444">
                  <c:v>5.8863818332654976</c:v>
                </c:pt>
                <c:pt idx="445">
                  <c:v>5.887222214343323</c:v>
                </c:pt>
                <c:pt idx="446">
                  <c:v>5.8873215874196028</c:v>
                </c:pt>
                <c:pt idx="447">
                  <c:v>5.8881791822992371</c:v>
                </c:pt>
                <c:pt idx="448">
                  <c:v>5.8886648183247088</c:v>
                </c:pt>
                <c:pt idx="449">
                  <c:v>5.8879390781478795</c:v>
                </c:pt>
                <c:pt idx="450">
                  <c:v>5.8902612978374274</c:v>
                </c:pt>
                <c:pt idx="451">
                  <c:v>5.890293421551057</c:v>
                </c:pt>
                <c:pt idx="452">
                  <c:v>5.8910468015135349</c:v>
                </c:pt>
                <c:pt idx="453">
                  <c:v>5.8909894105840364</c:v>
                </c:pt>
                <c:pt idx="454">
                  <c:v>5.891826978063512</c:v>
                </c:pt>
                <c:pt idx="455">
                  <c:v>5.8927909574747055</c:v>
                </c:pt>
                <c:pt idx="456">
                  <c:v>5.8928281365800581</c:v>
                </c:pt>
                <c:pt idx="457">
                  <c:v>5.8907118520225588</c:v>
                </c:pt>
                <c:pt idx="458">
                  <c:v>5.8912731855475764</c:v>
                </c:pt>
                <c:pt idx="459">
                  <c:v>5.8929312204680615</c:v>
                </c:pt>
                <c:pt idx="460">
                  <c:v>5.8939324155516095</c:v>
                </c:pt>
                <c:pt idx="461">
                  <c:v>5.8942125199578879</c:v>
                </c:pt>
                <c:pt idx="462">
                  <c:v>5.8940790004302901</c:v>
                </c:pt>
                <c:pt idx="463">
                  <c:v>5.8946972415897818</c:v>
                </c:pt>
                <c:pt idx="464">
                  <c:v>5.8950449188419975</c:v>
                </c:pt>
                <c:pt idx="465">
                  <c:v>5.8953052475270944</c:v>
                </c:pt>
                <c:pt idx="466">
                  <c:v>5.8946401521842171</c:v>
                </c:pt>
                <c:pt idx="467">
                  <c:v>5.8949634664760939</c:v>
                </c:pt>
                <c:pt idx="468">
                  <c:v>5.8937613309168704</c:v>
                </c:pt>
                <c:pt idx="469">
                  <c:v>5.8955824357221402</c:v>
                </c:pt>
                <c:pt idx="470">
                  <c:v>5.8954001711938693</c:v>
                </c:pt>
                <c:pt idx="471">
                  <c:v>5.8947655558991086</c:v>
                </c:pt>
                <c:pt idx="472">
                  <c:v>5.8960207299972449</c:v>
                </c:pt>
                <c:pt idx="473">
                  <c:v>5.8966170648749943</c:v>
                </c:pt>
                <c:pt idx="474">
                  <c:v>5.896162826531997</c:v>
                </c:pt>
                <c:pt idx="475">
                  <c:v>5.8981675875260393</c:v>
                </c:pt>
                <c:pt idx="476">
                  <c:v>5.8994686037909805</c:v>
                </c:pt>
                <c:pt idx="477">
                  <c:v>5.9011955510898693</c:v>
                </c:pt>
                <c:pt idx="478">
                  <c:v>5.9006262209130362</c:v>
                </c:pt>
                <c:pt idx="479">
                  <c:v>5.9003058717526189</c:v>
                </c:pt>
                <c:pt idx="480">
                  <c:v>5.9012229302777355</c:v>
                </c:pt>
                <c:pt idx="481">
                  <c:v>5.9018680851841951</c:v>
                </c:pt>
                <c:pt idx="482">
                  <c:v>5.902953939144175</c:v>
                </c:pt>
                <c:pt idx="483">
                  <c:v>5.904022612393093</c:v>
                </c:pt>
                <c:pt idx="484">
                  <c:v>5.9056092645263787</c:v>
                </c:pt>
                <c:pt idx="485">
                  <c:v>5.9067791957214393</c:v>
                </c:pt>
                <c:pt idx="486">
                  <c:v>5.9064623749942822</c:v>
                </c:pt>
                <c:pt idx="487">
                  <c:v>5.9080405338871858</c:v>
                </c:pt>
                <c:pt idx="488">
                  <c:v>5.9077927133386696</c:v>
                </c:pt>
                <c:pt idx="489">
                  <c:v>5.9087142807178346</c:v>
                </c:pt>
                <c:pt idx="490">
                  <c:v>5.9085613637840115</c:v>
                </c:pt>
                <c:pt idx="491">
                  <c:v>5.9087135125994941</c:v>
                </c:pt>
                <c:pt idx="492">
                  <c:v>5.9078451115642476</c:v>
                </c:pt>
                <c:pt idx="493">
                  <c:v>5.9081683831824341</c:v>
                </c:pt>
                <c:pt idx="494">
                  <c:v>5.9071139710762059</c:v>
                </c:pt>
                <c:pt idx="495">
                  <c:v>5.9075665569103544</c:v>
                </c:pt>
                <c:pt idx="496">
                  <c:v>5.9100309896901999</c:v>
                </c:pt>
                <c:pt idx="497">
                  <c:v>5.9093718150354393</c:v>
                </c:pt>
                <c:pt idx="498">
                  <c:v>5.9086302339171883</c:v>
                </c:pt>
                <c:pt idx="499">
                  <c:v>5.9106989072685119</c:v>
                </c:pt>
                <c:pt idx="500">
                  <c:v>5.9110703301699745</c:v>
                </c:pt>
                <c:pt idx="501">
                  <c:v>5.9113529123373061</c:v>
                </c:pt>
                <c:pt idx="502">
                  <c:v>5.9115716580013302</c:v>
                </c:pt>
                <c:pt idx="503">
                  <c:v>5.9100132338839737</c:v>
                </c:pt>
                <c:pt idx="504">
                  <c:v>5.9103306588534954</c:v>
                </c:pt>
                <c:pt idx="505">
                  <c:v>5.9104031413182385</c:v>
                </c:pt>
                <c:pt idx="506">
                  <c:v>5.9087839151710257</c:v>
                </c:pt>
                <c:pt idx="507">
                  <c:v>5.9113401462939938</c:v>
                </c:pt>
                <c:pt idx="508">
                  <c:v>5.9111401321122736</c:v>
                </c:pt>
                <c:pt idx="509">
                  <c:v>5.9127186203307689</c:v>
                </c:pt>
                <c:pt idx="510">
                  <c:v>5.914615411866591</c:v>
                </c:pt>
                <c:pt idx="511">
                  <c:v>5.9152319570843144</c:v>
                </c:pt>
                <c:pt idx="512">
                  <c:v>5.9155595839241855</c:v>
                </c:pt>
                <c:pt idx="513">
                  <c:v>5.9156089877264861</c:v>
                </c:pt>
                <c:pt idx="514">
                  <c:v>5.9150857449824272</c:v>
                </c:pt>
                <c:pt idx="515">
                  <c:v>5.9153029663490155</c:v>
                </c:pt>
                <c:pt idx="516">
                  <c:v>5.915256445699689</c:v>
                </c:pt>
                <c:pt idx="517">
                  <c:v>5.9145631602002045</c:v>
                </c:pt>
                <c:pt idx="518">
                  <c:v>5.9148743784389257</c:v>
                </c:pt>
                <c:pt idx="519">
                  <c:v>5.9154211270961135</c:v>
                </c:pt>
                <c:pt idx="520">
                  <c:v>5.915591358151481</c:v>
                </c:pt>
                <c:pt idx="521">
                  <c:v>5.916730879352774</c:v>
                </c:pt>
                <c:pt idx="522">
                  <c:v>5.9178255128304365</c:v>
                </c:pt>
                <c:pt idx="523">
                  <c:v>5.9190933857143913</c:v>
                </c:pt>
                <c:pt idx="524">
                  <c:v>5.9193258626097247</c:v>
                </c:pt>
                <c:pt idx="525">
                  <c:v>5.9198470256795224</c:v>
                </c:pt>
                <c:pt idx="526">
                  <c:v>5.9203069862550386</c:v>
                </c:pt>
                <c:pt idx="527">
                  <c:v>5.9198416536262668</c:v>
                </c:pt>
                <c:pt idx="528">
                  <c:v>5.9197839465685869</c:v>
                </c:pt>
                <c:pt idx="529">
                  <c:v>5.9189726329977397</c:v>
                </c:pt>
                <c:pt idx="530">
                  <c:v>5.9199703727117408</c:v>
                </c:pt>
                <c:pt idx="531">
                  <c:v>5.9215648010935009</c:v>
                </c:pt>
                <c:pt idx="532">
                  <c:v>5.9222981114805364</c:v>
                </c:pt>
                <c:pt idx="533">
                  <c:v>5.922773030823512</c:v>
                </c:pt>
                <c:pt idx="534">
                  <c:v>5.9247815448300623</c:v>
                </c:pt>
                <c:pt idx="535">
                  <c:v>5.9247767568987504</c:v>
                </c:pt>
                <c:pt idx="536">
                  <c:v>5.9260373876477725</c:v>
                </c:pt>
                <c:pt idx="537">
                  <c:v>5.9266924143420017</c:v>
                </c:pt>
                <c:pt idx="538">
                  <c:v>5.9265953895250814</c:v>
                </c:pt>
                <c:pt idx="539">
                  <c:v>5.926358422589491</c:v>
                </c:pt>
                <c:pt idx="540">
                  <c:v>5.9259925812983676</c:v>
                </c:pt>
                <c:pt idx="541">
                  <c:v>5.926172929797886</c:v>
                </c:pt>
                <c:pt idx="542">
                  <c:v>5.9274999697682231</c:v>
                </c:pt>
                <c:pt idx="543">
                  <c:v>5.928887731138099</c:v>
                </c:pt>
                <c:pt idx="544">
                  <c:v>5.9294646911535391</c:v>
                </c:pt>
                <c:pt idx="545">
                  <c:v>5.9295538080473857</c:v>
                </c:pt>
                <c:pt idx="546">
                  <c:v>5.931287643702003</c:v>
                </c:pt>
                <c:pt idx="547">
                  <c:v>5.931768852078779</c:v>
                </c:pt>
                <c:pt idx="548">
                  <c:v>5.9324906641165667</c:v>
                </c:pt>
                <c:pt idx="549">
                  <c:v>5.9325608192438715</c:v>
                </c:pt>
                <c:pt idx="550">
                  <c:v>5.9322346022136063</c:v>
                </c:pt>
                <c:pt idx="551">
                  <c:v>5.9322774057763059</c:v>
                </c:pt>
                <c:pt idx="552">
                  <c:v>5.9324268772578224</c:v>
                </c:pt>
                <c:pt idx="553">
                  <c:v>5.9330851565594775</c:v>
                </c:pt>
                <c:pt idx="554">
                  <c:v>5.9328212330818824</c:v>
                </c:pt>
                <c:pt idx="555">
                  <c:v>5.9326081993002182</c:v>
                </c:pt>
                <c:pt idx="556">
                  <c:v>5.931506671788024</c:v>
                </c:pt>
                <c:pt idx="557">
                  <c:v>5.9338982224551176</c:v>
                </c:pt>
                <c:pt idx="558">
                  <c:v>5.9341775871117584</c:v>
                </c:pt>
                <c:pt idx="559">
                  <c:v>5.9352733566753892</c:v>
                </c:pt>
                <c:pt idx="560">
                  <c:v>5.9364863008754138</c:v>
                </c:pt>
                <c:pt idx="561">
                  <c:v>5.9365953303567798</c:v>
                </c:pt>
                <c:pt idx="562">
                  <c:v>5.9360998017414994</c:v>
                </c:pt>
                <c:pt idx="563">
                  <c:v>5.9371876585142642</c:v>
                </c:pt>
                <c:pt idx="564">
                  <c:v>5.937402863303415</c:v>
                </c:pt>
                <c:pt idx="565">
                  <c:v>5.9381727580084647</c:v>
                </c:pt>
                <c:pt idx="566">
                  <c:v>5.9376176567608763</c:v>
                </c:pt>
                <c:pt idx="567">
                  <c:v>5.939223264766559</c:v>
                </c:pt>
                <c:pt idx="568">
                  <c:v>5.9401323039331864</c:v>
                </c:pt>
                <c:pt idx="569">
                  <c:v>5.941132437508962</c:v>
                </c:pt>
                <c:pt idx="570">
                  <c:v>5.9407026785100161</c:v>
                </c:pt>
                <c:pt idx="571">
                  <c:v>5.9420335559493935</c:v>
                </c:pt>
                <c:pt idx="572">
                  <c:v>5.9422914092241843</c:v>
                </c:pt>
                <c:pt idx="573">
                  <c:v>5.9434589564675493</c:v>
                </c:pt>
                <c:pt idx="574">
                  <c:v>5.943785668172076</c:v>
                </c:pt>
                <c:pt idx="575">
                  <c:v>5.9436450518050803</c:v>
                </c:pt>
                <c:pt idx="576">
                  <c:v>5.942380343977093</c:v>
                </c:pt>
                <c:pt idx="577">
                  <c:v>5.9442231089728672</c:v>
                </c:pt>
                <c:pt idx="578">
                  <c:v>5.94434098432294</c:v>
                </c:pt>
                <c:pt idx="579">
                  <c:v>5.9440258214354786</c:v>
                </c:pt>
                <c:pt idx="580">
                  <c:v>5.9446396490903712</c:v>
                </c:pt>
                <c:pt idx="581">
                  <c:v>5.9455321021176823</c:v>
                </c:pt>
                <c:pt idx="582">
                  <c:v>5.9463939121894027</c:v>
                </c:pt>
                <c:pt idx="583">
                  <c:v>5.9476675226856095</c:v>
                </c:pt>
                <c:pt idx="584">
                  <c:v>5.9470376277580996</c:v>
                </c:pt>
                <c:pt idx="585">
                  <c:v>5.9479475653188443</c:v>
                </c:pt>
                <c:pt idx="586">
                  <c:v>5.9477371564283041</c:v>
                </c:pt>
                <c:pt idx="587">
                  <c:v>5.9481092866598297</c:v>
                </c:pt>
                <c:pt idx="588">
                  <c:v>5.947359174724677</c:v>
                </c:pt>
                <c:pt idx="589">
                  <c:v>5.949125143143644</c:v>
                </c:pt>
                <c:pt idx="590">
                  <c:v>5.9483068262993966</c:v>
                </c:pt>
                <c:pt idx="591">
                  <c:v>5.9493494722609785</c:v>
                </c:pt>
                <c:pt idx="592">
                  <c:v>5.9499593654012424</c:v>
                </c:pt>
                <c:pt idx="593">
                  <c:v>5.9496769139276564</c:v>
                </c:pt>
                <c:pt idx="594">
                  <c:v>5.9519479465505727</c:v>
                </c:pt>
                <c:pt idx="595">
                  <c:v>5.9529026546683177</c:v>
                </c:pt>
                <c:pt idx="596">
                  <c:v>5.9530696418515294</c:v>
                </c:pt>
                <c:pt idx="597">
                  <c:v>5.9535106077288829</c:v>
                </c:pt>
                <c:pt idx="598">
                  <c:v>5.9545824870976727</c:v>
                </c:pt>
                <c:pt idx="599">
                  <c:v>5.9530981241128211</c:v>
                </c:pt>
                <c:pt idx="600">
                  <c:v>5.9511224316542624</c:v>
                </c:pt>
                <c:pt idx="601">
                  <c:v>5.950960456631373</c:v>
                </c:pt>
                <c:pt idx="602">
                  <c:v>5.9534158556036356</c:v>
                </c:pt>
                <c:pt idx="603">
                  <c:v>5.9536396605279078</c:v>
                </c:pt>
                <c:pt idx="604">
                  <c:v>5.9547851537666388</c:v>
                </c:pt>
                <c:pt idx="605">
                  <c:v>5.9551593838004004</c:v>
                </c:pt>
                <c:pt idx="606">
                  <c:v>5.9577584164798667</c:v>
                </c:pt>
                <c:pt idx="607">
                  <c:v>5.9577972476805909</c:v>
                </c:pt>
                <c:pt idx="608">
                  <c:v>5.957608937969014</c:v>
                </c:pt>
                <c:pt idx="609">
                  <c:v>5.9576950948680985</c:v>
                </c:pt>
                <c:pt idx="610">
                  <c:v>5.9582590570159368</c:v>
                </c:pt>
                <c:pt idx="611">
                  <c:v>5.9573914192112625</c:v>
                </c:pt>
                <c:pt idx="612">
                  <c:v>5.9583238565947303</c:v>
                </c:pt>
                <c:pt idx="613">
                  <c:v>5.9569855018930342</c:v>
                </c:pt>
                <c:pt idx="614">
                  <c:v>5.9575253800597876</c:v>
                </c:pt>
                <c:pt idx="615">
                  <c:v>5.9580655851013429</c:v>
                </c:pt>
                <c:pt idx="616">
                  <c:v>5.95909823267744</c:v>
                </c:pt>
                <c:pt idx="617">
                  <c:v>5.9604047866348937</c:v>
                </c:pt>
                <c:pt idx="618">
                  <c:v>5.9618213452900557</c:v>
                </c:pt>
                <c:pt idx="619">
                  <c:v>5.961550086256743</c:v>
                </c:pt>
                <c:pt idx="620">
                  <c:v>5.9623608976777156</c:v>
                </c:pt>
                <c:pt idx="621">
                  <c:v>5.9625076478187617</c:v>
                </c:pt>
                <c:pt idx="622">
                  <c:v>5.9627972526237727</c:v>
                </c:pt>
                <c:pt idx="623">
                  <c:v>5.9643866128420884</c:v>
                </c:pt>
                <c:pt idx="624">
                  <c:v>5.9643495931057267</c:v>
                </c:pt>
                <c:pt idx="625">
                  <c:v>5.9644278963173436</c:v>
                </c:pt>
                <c:pt idx="626">
                  <c:v>5.9648293428622621</c:v>
                </c:pt>
                <c:pt idx="627">
                  <c:v>5.9648974886494628</c:v>
                </c:pt>
                <c:pt idx="628">
                  <c:v>5.9646750046445538</c:v>
                </c:pt>
                <c:pt idx="629">
                  <c:v>5.9661894785398593</c:v>
                </c:pt>
                <c:pt idx="630">
                  <c:v>5.9672905848074835</c:v>
                </c:pt>
                <c:pt idx="631">
                  <c:v>5.9688330243532537</c:v>
                </c:pt>
                <c:pt idx="632">
                  <c:v>5.9692023706185369</c:v>
                </c:pt>
                <c:pt idx="633">
                  <c:v>5.9686064045150857</c:v>
                </c:pt>
                <c:pt idx="634">
                  <c:v>5.9695406085616858</c:v>
                </c:pt>
                <c:pt idx="635">
                  <c:v>5.968631817795699</c:v>
                </c:pt>
                <c:pt idx="636">
                  <c:v>5.9679986268445973</c:v>
                </c:pt>
                <c:pt idx="637">
                  <c:v>5.9664388170545539</c:v>
                </c:pt>
                <c:pt idx="638">
                  <c:v>5.9678527575562645</c:v>
                </c:pt>
                <c:pt idx="639">
                  <c:v>5.9689438619827291</c:v>
                </c:pt>
                <c:pt idx="640">
                  <c:v>5.9705775910604615</c:v>
                </c:pt>
                <c:pt idx="641">
                  <c:v>5.9707625005880152</c:v>
                </c:pt>
                <c:pt idx="642">
                  <c:v>5.9730385418132599</c:v>
                </c:pt>
                <c:pt idx="643">
                  <c:v>5.9733677121198285</c:v>
                </c:pt>
                <c:pt idx="644">
                  <c:v>5.9733361463234029</c:v>
                </c:pt>
                <c:pt idx="645">
                  <c:v>5.9739029050949517</c:v>
                </c:pt>
                <c:pt idx="646">
                  <c:v>5.9741043235384641</c:v>
                </c:pt>
                <c:pt idx="647">
                  <c:v>5.9737227008571283</c:v>
                </c:pt>
                <c:pt idx="648">
                  <c:v>5.9725729677307164</c:v>
                </c:pt>
                <c:pt idx="649">
                  <c:v>5.9738619285507024</c:v>
                </c:pt>
                <c:pt idx="650">
                  <c:v>5.9743008852929638</c:v>
                </c:pt>
                <c:pt idx="651">
                  <c:v>5.9739346887333005</c:v>
                </c:pt>
                <c:pt idx="652">
                  <c:v>5.9752797741623844</c:v>
                </c:pt>
                <c:pt idx="653">
                  <c:v>5.9765387268408867</c:v>
                </c:pt>
                <c:pt idx="654">
                  <c:v>5.9782424141548178</c:v>
                </c:pt>
                <c:pt idx="655">
                  <c:v>5.9786237975490035</c:v>
                </c:pt>
                <c:pt idx="656">
                  <c:v>5.9802304360727039</c:v>
                </c:pt>
                <c:pt idx="657">
                  <c:v>5.980211753290452</c:v>
                </c:pt>
                <c:pt idx="658">
                  <c:v>5.9802666162330009</c:v>
                </c:pt>
                <c:pt idx="659">
                  <c:v>5.9811595600637961</c:v>
                </c:pt>
                <c:pt idx="660">
                  <c:v>5.9802261629601556</c:v>
                </c:pt>
                <c:pt idx="661">
                  <c:v>5.9794749009132069</c:v>
                </c:pt>
                <c:pt idx="662">
                  <c:v>5.981934126795502</c:v>
                </c:pt>
                <c:pt idx="663">
                  <c:v>5.9812114767694817</c:v>
                </c:pt>
                <c:pt idx="664">
                  <c:v>5.9827575778026985</c:v>
                </c:pt>
                <c:pt idx="665">
                  <c:v>5.9836744495479159</c:v>
                </c:pt>
                <c:pt idx="666">
                  <c:v>5.9842075587930124</c:v>
                </c:pt>
                <c:pt idx="667">
                  <c:v>5.9853775664510742</c:v>
                </c:pt>
                <c:pt idx="668">
                  <c:v>5.9857624622599275</c:v>
                </c:pt>
                <c:pt idx="669">
                  <c:v>5.9865314487340324</c:v>
                </c:pt>
                <c:pt idx="670">
                  <c:v>5.9860644645891394</c:v>
                </c:pt>
                <c:pt idx="671">
                  <c:v>5.9842043152500128</c:v>
                </c:pt>
                <c:pt idx="672">
                  <c:v>5.9860967267343215</c:v>
                </c:pt>
                <c:pt idx="673">
                  <c:v>5.9869018846267039</c:v>
                </c:pt>
                <c:pt idx="674">
                  <c:v>5.9869244061270042</c:v>
                </c:pt>
                <c:pt idx="675">
                  <c:v>5.987837743435013</c:v>
                </c:pt>
                <c:pt idx="676">
                  <c:v>5.9872275885102315</c:v>
                </c:pt>
                <c:pt idx="677">
                  <c:v>5.988294328257</c:v>
                </c:pt>
                <c:pt idx="678">
                  <c:v>5.9891008915798114</c:v>
                </c:pt>
                <c:pt idx="679">
                  <c:v>5.9912783344621605</c:v>
                </c:pt>
                <c:pt idx="680">
                  <c:v>5.99111303784351</c:v>
                </c:pt>
                <c:pt idx="681">
                  <c:v>5.9917340994890553</c:v>
                </c:pt>
                <c:pt idx="682">
                  <c:v>5.9914039606235354</c:v>
                </c:pt>
                <c:pt idx="683">
                  <c:v>5.989891486875333</c:v>
                </c:pt>
                <c:pt idx="684">
                  <c:v>5.9905144998276683</c:v>
                </c:pt>
                <c:pt idx="685">
                  <c:v>5.9916243848905424</c:v>
                </c:pt>
                <c:pt idx="686">
                  <c:v>5.9923355941513572</c:v>
                </c:pt>
                <c:pt idx="687">
                  <c:v>5.991693229835195</c:v>
                </c:pt>
                <c:pt idx="688">
                  <c:v>5.9927497724311483</c:v>
                </c:pt>
                <c:pt idx="689">
                  <c:v>5.9930684465764239</c:v>
                </c:pt>
                <c:pt idx="690">
                  <c:v>5.9947754884643238</c:v>
                </c:pt>
                <c:pt idx="691">
                  <c:v>5.9969687516703125</c:v>
                </c:pt>
                <c:pt idx="692">
                  <c:v>5.9983361832129631</c:v>
                </c:pt>
                <c:pt idx="693">
                  <c:v>5.9990771566110581</c:v>
                </c:pt>
                <c:pt idx="694">
                  <c:v>5.9978335688376161</c:v>
                </c:pt>
                <c:pt idx="695">
                  <c:v>5.9994390482126096</c:v>
                </c:pt>
                <c:pt idx="696">
                  <c:v>5.9987733729268902</c:v>
                </c:pt>
                <c:pt idx="697">
                  <c:v>6.0019115008823958</c:v>
                </c:pt>
                <c:pt idx="698">
                  <c:v>6.0016003952932131</c:v>
                </c:pt>
                <c:pt idx="699">
                  <c:v>6.001648476758751</c:v>
                </c:pt>
                <c:pt idx="700">
                  <c:v>6.0004447912882153</c:v>
                </c:pt>
                <c:pt idx="701">
                  <c:v>6.0014059886338629</c:v>
                </c:pt>
                <c:pt idx="702">
                  <c:v>6.0033396716249543</c:v>
                </c:pt>
                <c:pt idx="703">
                  <c:v>6.005220036170476</c:v>
                </c:pt>
                <c:pt idx="704">
                  <c:v>6.0067721118540351</c:v>
                </c:pt>
                <c:pt idx="705">
                  <c:v>6.005526391416292</c:v>
                </c:pt>
                <c:pt idx="706">
                  <c:v>6.0067612059407249</c:v>
                </c:pt>
                <c:pt idx="707">
                  <c:v>6.0052127078152386</c:v>
                </c:pt>
                <c:pt idx="708">
                  <c:v>6.0045609249459586</c:v>
                </c:pt>
                <c:pt idx="709">
                  <c:v>6.0058062258879108</c:v>
                </c:pt>
                <c:pt idx="710">
                  <c:v>6.006420507144453</c:v>
                </c:pt>
                <c:pt idx="711">
                  <c:v>6.0066747834508112</c:v>
                </c:pt>
                <c:pt idx="712">
                  <c:v>6.0071235587361205</c:v>
                </c:pt>
                <c:pt idx="713">
                  <c:v>6.0084904869295475</c:v>
                </c:pt>
                <c:pt idx="714">
                  <c:v>6.009107818693626</c:v>
                </c:pt>
                <c:pt idx="715">
                  <c:v>6.0102869852392358</c:v>
                </c:pt>
                <c:pt idx="716">
                  <c:v>6.0106550355994104</c:v>
                </c:pt>
                <c:pt idx="717">
                  <c:v>6.011344517928829</c:v>
                </c:pt>
                <c:pt idx="718">
                  <c:v>6.0111585451479126</c:v>
                </c:pt>
                <c:pt idx="719">
                  <c:v>6.0097783653694483</c:v>
                </c:pt>
                <c:pt idx="720">
                  <c:v>6.0099244439203687</c:v>
                </c:pt>
                <c:pt idx="721">
                  <c:v>6.0087356294084175</c:v>
                </c:pt>
                <c:pt idx="722">
                  <c:v>6.0101967166675188</c:v>
                </c:pt>
                <c:pt idx="723">
                  <c:v>6.0113352040030392</c:v>
                </c:pt>
                <c:pt idx="724">
                  <c:v>6.0110214345512532</c:v>
                </c:pt>
                <c:pt idx="725">
                  <c:v>6.0130710987903795</c:v>
                </c:pt>
                <c:pt idx="726">
                  <c:v>6.0143990979758666</c:v>
                </c:pt>
                <c:pt idx="727">
                  <c:v>6.0161415281031152</c:v>
                </c:pt>
                <c:pt idx="728">
                  <c:v>6.0177879088942374</c:v>
                </c:pt>
                <c:pt idx="729">
                  <c:v>6.0168845624950427</c:v>
                </c:pt>
                <c:pt idx="730">
                  <c:v>6.0181689183911518</c:v>
                </c:pt>
                <c:pt idx="731">
                  <c:v>6.0181435537108277</c:v>
                </c:pt>
                <c:pt idx="732">
                  <c:v>6.0161578761666021</c:v>
                </c:pt>
                <c:pt idx="733">
                  <c:v>6.0162153864623216</c:v>
                </c:pt>
                <c:pt idx="734">
                  <c:v>6.0184786383243587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8C-4BAE-8372-EA4CD6B95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902943"/>
        <c:axId val="151188126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'Log Co2'!$I$1</c15:sqref>
                        </c15:formulaRef>
                      </c:ext>
                    </c:extLst>
                    <c:strCache>
                      <c:ptCount val="1"/>
                      <c:pt idx="0">
                        <c:v>Quadratic 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'Log Co2'!$E$2:$E$736</c15:sqref>
                        </c15:formulaRef>
                      </c:ext>
                    </c:extLst>
                    <c:numCache>
                      <c:formatCode>m/d/yyyy</c:formatCode>
                      <c:ptCount val="735"/>
                      <c:pt idx="0">
                        <c:v>21259</c:v>
                      </c:pt>
                      <c:pt idx="1">
                        <c:v>21290</c:v>
                      </c:pt>
                      <c:pt idx="2">
                        <c:v>21320</c:v>
                      </c:pt>
                      <c:pt idx="3">
                        <c:v>21351</c:v>
                      </c:pt>
                      <c:pt idx="4">
                        <c:v>21381</c:v>
                      </c:pt>
                      <c:pt idx="5">
                        <c:v>21412</c:v>
                      </c:pt>
                      <c:pt idx="6">
                        <c:v>21443</c:v>
                      </c:pt>
                      <c:pt idx="7">
                        <c:v>21473</c:v>
                      </c:pt>
                      <c:pt idx="8">
                        <c:v>21504</c:v>
                      </c:pt>
                      <c:pt idx="9">
                        <c:v>21534</c:v>
                      </c:pt>
                      <c:pt idx="10">
                        <c:v>21565</c:v>
                      </c:pt>
                      <c:pt idx="11">
                        <c:v>21596</c:v>
                      </c:pt>
                      <c:pt idx="12">
                        <c:v>21624</c:v>
                      </c:pt>
                      <c:pt idx="13">
                        <c:v>21655</c:v>
                      </c:pt>
                      <c:pt idx="14">
                        <c:v>21685</c:v>
                      </c:pt>
                      <c:pt idx="15">
                        <c:v>21716</c:v>
                      </c:pt>
                      <c:pt idx="16">
                        <c:v>21746</c:v>
                      </c:pt>
                      <c:pt idx="17">
                        <c:v>21777</c:v>
                      </c:pt>
                      <c:pt idx="18">
                        <c:v>21808</c:v>
                      </c:pt>
                      <c:pt idx="19">
                        <c:v>21838</c:v>
                      </c:pt>
                      <c:pt idx="20">
                        <c:v>21869</c:v>
                      </c:pt>
                      <c:pt idx="21">
                        <c:v>21899</c:v>
                      </c:pt>
                      <c:pt idx="22">
                        <c:v>21930</c:v>
                      </c:pt>
                      <c:pt idx="23">
                        <c:v>21961</c:v>
                      </c:pt>
                      <c:pt idx="24">
                        <c:v>21990</c:v>
                      </c:pt>
                      <c:pt idx="25">
                        <c:v>22021</c:v>
                      </c:pt>
                      <c:pt idx="26">
                        <c:v>22051</c:v>
                      </c:pt>
                      <c:pt idx="27">
                        <c:v>22082</c:v>
                      </c:pt>
                      <c:pt idx="28">
                        <c:v>22112</c:v>
                      </c:pt>
                      <c:pt idx="29">
                        <c:v>22143</c:v>
                      </c:pt>
                      <c:pt idx="30">
                        <c:v>22174</c:v>
                      </c:pt>
                      <c:pt idx="31">
                        <c:v>22204</c:v>
                      </c:pt>
                      <c:pt idx="32">
                        <c:v>22235</c:v>
                      </c:pt>
                      <c:pt idx="33">
                        <c:v>22265</c:v>
                      </c:pt>
                      <c:pt idx="34">
                        <c:v>22296</c:v>
                      </c:pt>
                      <c:pt idx="35">
                        <c:v>22327</c:v>
                      </c:pt>
                      <c:pt idx="36">
                        <c:v>22355</c:v>
                      </c:pt>
                      <c:pt idx="37">
                        <c:v>22386</c:v>
                      </c:pt>
                      <c:pt idx="38">
                        <c:v>22416</c:v>
                      </c:pt>
                      <c:pt idx="39">
                        <c:v>22447</c:v>
                      </c:pt>
                      <c:pt idx="40">
                        <c:v>22477</c:v>
                      </c:pt>
                      <c:pt idx="41">
                        <c:v>22508</c:v>
                      </c:pt>
                      <c:pt idx="42">
                        <c:v>22539</c:v>
                      </c:pt>
                      <c:pt idx="43">
                        <c:v>22569</c:v>
                      </c:pt>
                      <c:pt idx="44">
                        <c:v>22600</c:v>
                      </c:pt>
                      <c:pt idx="45">
                        <c:v>22630</c:v>
                      </c:pt>
                      <c:pt idx="46">
                        <c:v>22661</c:v>
                      </c:pt>
                      <c:pt idx="47">
                        <c:v>22692</c:v>
                      </c:pt>
                      <c:pt idx="48">
                        <c:v>22720</c:v>
                      </c:pt>
                      <c:pt idx="49">
                        <c:v>22751</c:v>
                      </c:pt>
                      <c:pt idx="50">
                        <c:v>22781</c:v>
                      </c:pt>
                      <c:pt idx="51">
                        <c:v>22812</c:v>
                      </c:pt>
                      <c:pt idx="52">
                        <c:v>22842</c:v>
                      </c:pt>
                      <c:pt idx="53">
                        <c:v>22873</c:v>
                      </c:pt>
                      <c:pt idx="54">
                        <c:v>22904</c:v>
                      </c:pt>
                      <c:pt idx="55">
                        <c:v>22934</c:v>
                      </c:pt>
                      <c:pt idx="56">
                        <c:v>22965</c:v>
                      </c:pt>
                      <c:pt idx="57">
                        <c:v>22995</c:v>
                      </c:pt>
                      <c:pt idx="58">
                        <c:v>23026</c:v>
                      </c:pt>
                      <c:pt idx="59">
                        <c:v>23057</c:v>
                      </c:pt>
                      <c:pt idx="60">
                        <c:v>23085</c:v>
                      </c:pt>
                      <c:pt idx="61">
                        <c:v>23116</c:v>
                      </c:pt>
                      <c:pt idx="62">
                        <c:v>23146</c:v>
                      </c:pt>
                      <c:pt idx="63">
                        <c:v>23177</c:v>
                      </c:pt>
                      <c:pt idx="64">
                        <c:v>23207</c:v>
                      </c:pt>
                      <c:pt idx="65">
                        <c:v>23238</c:v>
                      </c:pt>
                      <c:pt idx="66">
                        <c:v>23269</c:v>
                      </c:pt>
                      <c:pt idx="67">
                        <c:v>23299</c:v>
                      </c:pt>
                      <c:pt idx="68">
                        <c:v>23330</c:v>
                      </c:pt>
                      <c:pt idx="69">
                        <c:v>23360</c:v>
                      </c:pt>
                      <c:pt idx="70">
                        <c:v>23391</c:v>
                      </c:pt>
                      <c:pt idx="71">
                        <c:v>23422</c:v>
                      </c:pt>
                      <c:pt idx="72">
                        <c:v>23451</c:v>
                      </c:pt>
                      <c:pt idx="73">
                        <c:v>23482</c:v>
                      </c:pt>
                      <c:pt idx="74">
                        <c:v>23512</c:v>
                      </c:pt>
                      <c:pt idx="75">
                        <c:v>23543</c:v>
                      </c:pt>
                      <c:pt idx="76">
                        <c:v>23573</c:v>
                      </c:pt>
                      <c:pt idx="77">
                        <c:v>23604</c:v>
                      </c:pt>
                      <c:pt idx="78">
                        <c:v>23635</c:v>
                      </c:pt>
                      <c:pt idx="79">
                        <c:v>23665</c:v>
                      </c:pt>
                      <c:pt idx="80">
                        <c:v>23696</c:v>
                      </c:pt>
                      <c:pt idx="81">
                        <c:v>23726</c:v>
                      </c:pt>
                      <c:pt idx="82">
                        <c:v>23757</c:v>
                      </c:pt>
                      <c:pt idx="83">
                        <c:v>23788</c:v>
                      </c:pt>
                      <c:pt idx="84">
                        <c:v>23816</c:v>
                      </c:pt>
                      <c:pt idx="85">
                        <c:v>23847</c:v>
                      </c:pt>
                      <c:pt idx="86">
                        <c:v>23877</c:v>
                      </c:pt>
                      <c:pt idx="87">
                        <c:v>23908</c:v>
                      </c:pt>
                      <c:pt idx="88">
                        <c:v>23938</c:v>
                      </c:pt>
                      <c:pt idx="89">
                        <c:v>23969</c:v>
                      </c:pt>
                      <c:pt idx="90">
                        <c:v>24000</c:v>
                      </c:pt>
                      <c:pt idx="91">
                        <c:v>24030</c:v>
                      </c:pt>
                      <c:pt idx="92">
                        <c:v>24061</c:v>
                      </c:pt>
                      <c:pt idx="93">
                        <c:v>24091</c:v>
                      </c:pt>
                      <c:pt idx="94">
                        <c:v>24122</c:v>
                      </c:pt>
                      <c:pt idx="95">
                        <c:v>24153</c:v>
                      </c:pt>
                      <c:pt idx="96">
                        <c:v>24181</c:v>
                      </c:pt>
                      <c:pt idx="97">
                        <c:v>24212</c:v>
                      </c:pt>
                      <c:pt idx="98">
                        <c:v>24242</c:v>
                      </c:pt>
                      <c:pt idx="99">
                        <c:v>24273</c:v>
                      </c:pt>
                      <c:pt idx="100">
                        <c:v>24303</c:v>
                      </c:pt>
                      <c:pt idx="101">
                        <c:v>24334</c:v>
                      </c:pt>
                      <c:pt idx="102">
                        <c:v>24365</c:v>
                      </c:pt>
                      <c:pt idx="103">
                        <c:v>24395</c:v>
                      </c:pt>
                      <c:pt idx="104">
                        <c:v>24426</c:v>
                      </c:pt>
                      <c:pt idx="105">
                        <c:v>24456</c:v>
                      </c:pt>
                      <c:pt idx="106">
                        <c:v>24487</c:v>
                      </c:pt>
                      <c:pt idx="107">
                        <c:v>24518</c:v>
                      </c:pt>
                      <c:pt idx="108">
                        <c:v>24546</c:v>
                      </c:pt>
                      <c:pt idx="109">
                        <c:v>24577</c:v>
                      </c:pt>
                      <c:pt idx="110">
                        <c:v>24607</c:v>
                      </c:pt>
                      <c:pt idx="111">
                        <c:v>24638</c:v>
                      </c:pt>
                      <c:pt idx="112">
                        <c:v>24668</c:v>
                      </c:pt>
                      <c:pt idx="113">
                        <c:v>24699</c:v>
                      </c:pt>
                      <c:pt idx="114">
                        <c:v>24730</c:v>
                      </c:pt>
                      <c:pt idx="115">
                        <c:v>24760</c:v>
                      </c:pt>
                      <c:pt idx="116">
                        <c:v>24791</c:v>
                      </c:pt>
                      <c:pt idx="117">
                        <c:v>24821</c:v>
                      </c:pt>
                      <c:pt idx="118">
                        <c:v>24852</c:v>
                      </c:pt>
                      <c:pt idx="119">
                        <c:v>24883</c:v>
                      </c:pt>
                      <c:pt idx="120">
                        <c:v>24912</c:v>
                      </c:pt>
                      <c:pt idx="121">
                        <c:v>24943</c:v>
                      </c:pt>
                      <c:pt idx="122">
                        <c:v>24973</c:v>
                      </c:pt>
                      <c:pt idx="123">
                        <c:v>25004</c:v>
                      </c:pt>
                      <c:pt idx="124">
                        <c:v>25034</c:v>
                      </c:pt>
                      <c:pt idx="125">
                        <c:v>25065</c:v>
                      </c:pt>
                      <c:pt idx="126">
                        <c:v>25096</c:v>
                      </c:pt>
                      <c:pt idx="127">
                        <c:v>25126</c:v>
                      </c:pt>
                      <c:pt idx="128">
                        <c:v>25157</c:v>
                      </c:pt>
                      <c:pt idx="129">
                        <c:v>25187</c:v>
                      </c:pt>
                      <c:pt idx="130">
                        <c:v>25218</c:v>
                      </c:pt>
                      <c:pt idx="131">
                        <c:v>25249</c:v>
                      </c:pt>
                      <c:pt idx="132">
                        <c:v>25277</c:v>
                      </c:pt>
                      <c:pt idx="133">
                        <c:v>25308</c:v>
                      </c:pt>
                      <c:pt idx="134">
                        <c:v>25338</c:v>
                      </c:pt>
                      <c:pt idx="135">
                        <c:v>25369</c:v>
                      </c:pt>
                      <c:pt idx="136">
                        <c:v>25399</c:v>
                      </c:pt>
                      <c:pt idx="137">
                        <c:v>25430</c:v>
                      </c:pt>
                      <c:pt idx="138">
                        <c:v>25461</c:v>
                      </c:pt>
                      <c:pt idx="139">
                        <c:v>25491</c:v>
                      </c:pt>
                      <c:pt idx="140">
                        <c:v>25522</c:v>
                      </c:pt>
                      <c:pt idx="141">
                        <c:v>25552</c:v>
                      </c:pt>
                      <c:pt idx="142">
                        <c:v>25583</c:v>
                      </c:pt>
                      <c:pt idx="143">
                        <c:v>25614</c:v>
                      </c:pt>
                      <c:pt idx="144">
                        <c:v>25642</c:v>
                      </c:pt>
                      <c:pt idx="145">
                        <c:v>25673</c:v>
                      </c:pt>
                      <c:pt idx="146">
                        <c:v>25703</c:v>
                      </c:pt>
                      <c:pt idx="147">
                        <c:v>25734</c:v>
                      </c:pt>
                      <c:pt idx="148">
                        <c:v>25764</c:v>
                      </c:pt>
                      <c:pt idx="149">
                        <c:v>25795</c:v>
                      </c:pt>
                      <c:pt idx="150">
                        <c:v>25826</c:v>
                      </c:pt>
                      <c:pt idx="151">
                        <c:v>25856</c:v>
                      </c:pt>
                      <c:pt idx="152">
                        <c:v>25887</c:v>
                      </c:pt>
                      <c:pt idx="153">
                        <c:v>25917</c:v>
                      </c:pt>
                      <c:pt idx="154">
                        <c:v>25948</c:v>
                      </c:pt>
                      <c:pt idx="155">
                        <c:v>25979</c:v>
                      </c:pt>
                      <c:pt idx="156">
                        <c:v>26007</c:v>
                      </c:pt>
                      <c:pt idx="157">
                        <c:v>26038</c:v>
                      </c:pt>
                      <c:pt idx="158">
                        <c:v>26068</c:v>
                      </c:pt>
                      <c:pt idx="159">
                        <c:v>26099</c:v>
                      </c:pt>
                      <c:pt idx="160">
                        <c:v>26129</c:v>
                      </c:pt>
                      <c:pt idx="161">
                        <c:v>26160</c:v>
                      </c:pt>
                      <c:pt idx="162">
                        <c:v>26191</c:v>
                      </c:pt>
                      <c:pt idx="163">
                        <c:v>26221</c:v>
                      </c:pt>
                      <c:pt idx="164">
                        <c:v>26252</c:v>
                      </c:pt>
                      <c:pt idx="165">
                        <c:v>26282</c:v>
                      </c:pt>
                      <c:pt idx="166">
                        <c:v>26313</c:v>
                      </c:pt>
                      <c:pt idx="167">
                        <c:v>26344</c:v>
                      </c:pt>
                      <c:pt idx="168">
                        <c:v>26373</c:v>
                      </c:pt>
                      <c:pt idx="169">
                        <c:v>26404</c:v>
                      </c:pt>
                      <c:pt idx="170">
                        <c:v>26434</c:v>
                      </c:pt>
                      <c:pt idx="171">
                        <c:v>26465</c:v>
                      </c:pt>
                      <c:pt idx="172">
                        <c:v>26495</c:v>
                      </c:pt>
                      <c:pt idx="173">
                        <c:v>26526</c:v>
                      </c:pt>
                      <c:pt idx="174">
                        <c:v>26557</c:v>
                      </c:pt>
                      <c:pt idx="175">
                        <c:v>26587</c:v>
                      </c:pt>
                      <c:pt idx="176">
                        <c:v>26618</c:v>
                      </c:pt>
                      <c:pt idx="177">
                        <c:v>26648</c:v>
                      </c:pt>
                      <c:pt idx="178">
                        <c:v>26679</c:v>
                      </c:pt>
                      <c:pt idx="179">
                        <c:v>26710</c:v>
                      </c:pt>
                      <c:pt idx="180">
                        <c:v>26738</c:v>
                      </c:pt>
                      <c:pt idx="181">
                        <c:v>26769</c:v>
                      </c:pt>
                      <c:pt idx="182">
                        <c:v>26799</c:v>
                      </c:pt>
                      <c:pt idx="183">
                        <c:v>26830</c:v>
                      </c:pt>
                      <c:pt idx="184">
                        <c:v>26860</c:v>
                      </c:pt>
                      <c:pt idx="185">
                        <c:v>26891</c:v>
                      </c:pt>
                      <c:pt idx="186">
                        <c:v>26922</c:v>
                      </c:pt>
                      <c:pt idx="187">
                        <c:v>26952</c:v>
                      </c:pt>
                      <c:pt idx="188">
                        <c:v>26983</c:v>
                      </c:pt>
                      <c:pt idx="189">
                        <c:v>27013</c:v>
                      </c:pt>
                      <c:pt idx="190">
                        <c:v>27044</c:v>
                      </c:pt>
                      <c:pt idx="191">
                        <c:v>27075</c:v>
                      </c:pt>
                      <c:pt idx="192">
                        <c:v>27103</c:v>
                      </c:pt>
                      <c:pt idx="193">
                        <c:v>27134</c:v>
                      </c:pt>
                      <c:pt idx="194">
                        <c:v>27164</c:v>
                      </c:pt>
                      <c:pt idx="195">
                        <c:v>27195</c:v>
                      </c:pt>
                      <c:pt idx="196">
                        <c:v>27225</c:v>
                      </c:pt>
                      <c:pt idx="197">
                        <c:v>27256</c:v>
                      </c:pt>
                      <c:pt idx="198">
                        <c:v>27287</c:v>
                      </c:pt>
                      <c:pt idx="199">
                        <c:v>27317</c:v>
                      </c:pt>
                      <c:pt idx="200">
                        <c:v>27348</c:v>
                      </c:pt>
                      <c:pt idx="201">
                        <c:v>27378</c:v>
                      </c:pt>
                      <c:pt idx="202">
                        <c:v>27409</c:v>
                      </c:pt>
                      <c:pt idx="203">
                        <c:v>27440</c:v>
                      </c:pt>
                      <c:pt idx="204">
                        <c:v>27468</c:v>
                      </c:pt>
                      <c:pt idx="205">
                        <c:v>27499</c:v>
                      </c:pt>
                      <c:pt idx="206">
                        <c:v>27529</c:v>
                      </c:pt>
                      <c:pt idx="207">
                        <c:v>27560</c:v>
                      </c:pt>
                      <c:pt idx="208">
                        <c:v>27590</c:v>
                      </c:pt>
                      <c:pt idx="209">
                        <c:v>27621</c:v>
                      </c:pt>
                      <c:pt idx="210">
                        <c:v>27652</c:v>
                      </c:pt>
                      <c:pt idx="211">
                        <c:v>27682</c:v>
                      </c:pt>
                      <c:pt idx="212">
                        <c:v>27713</c:v>
                      </c:pt>
                      <c:pt idx="213">
                        <c:v>27743</c:v>
                      </c:pt>
                      <c:pt idx="214">
                        <c:v>27774</c:v>
                      </c:pt>
                      <c:pt idx="215">
                        <c:v>27805</c:v>
                      </c:pt>
                      <c:pt idx="216">
                        <c:v>27834</c:v>
                      </c:pt>
                      <c:pt idx="217">
                        <c:v>27865</c:v>
                      </c:pt>
                      <c:pt idx="218">
                        <c:v>27895</c:v>
                      </c:pt>
                      <c:pt idx="219">
                        <c:v>27926</c:v>
                      </c:pt>
                      <c:pt idx="220">
                        <c:v>27956</c:v>
                      </c:pt>
                      <c:pt idx="221">
                        <c:v>27987</c:v>
                      </c:pt>
                      <c:pt idx="222">
                        <c:v>28018</c:v>
                      </c:pt>
                      <c:pt idx="223">
                        <c:v>28048</c:v>
                      </c:pt>
                      <c:pt idx="224">
                        <c:v>28079</c:v>
                      </c:pt>
                      <c:pt idx="225">
                        <c:v>28109</c:v>
                      </c:pt>
                      <c:pt idx="226">
                        <c:v>28140</c:v>
                      </c:pt>
                      <c:pt idx="227">
                        <c:v>28171</c:v>
                      </c:pt>
                      <c:pt idx="228">
                        <c:v>28199</c:v>
                      </c:pt>
                      <c:pt idx="229">
                        <c:v>28230</c:v>
                      </c:pt>
                      <c:pt idx="230">
                        <c:v>28260</c:v>
                      </c:pt>
                      <c:pt idx="231">
                        <c:v>28291</c:v>
                      </c:pt>
                      <c:pt idx="232">
                        <c:v>28321</c:v>
                      </c:pt>
                      <c:pt idx="233">
                        <c:v>28352</c:v>
                      </c:pt>
                      <c:pt idx="234">
                        <c:v>28383</c:v>
                      </c:pt>
                      <c:pt idx="235">
                        <c:v>28413</c:v>
                      </c:pt>
                      <c:pt idx="236">
                        <c:v>28444</c:v>
                      </c:pt>
                      <c:pt idx="237">
                        <c:v>28474</c:v>
                      </c:pt>
                      <c:pt idx="238">
                        <c:v>28505</c:v>
                      </c:pt>
                      <c:pt idx="239">
                        <c:v>28536</c:v>
                      </c:pt>
                      <c:pt idx="240">
                        <c:v>28564</c:v>
                      </c:pt>
                      <c:pt idx="241">
                        <c:v>28595</c:v>
                      </c:pt>
                      <c:pt idx="242">
                        <c:v>28625</c:v>
                      </c:pt>
                      <c:pt idx="243">
                        <c:v>28656</c:v>
                      </c:pt>
                      <c:pt idx="244">
                        <c:v>28686</c:v>
                      </c:pt>
                      <c:pt idx="245">
                        <c:v>28717</c:v>
                      </c:pt>
                      <c:pt idx="246">
                        <c:v>28748</c:v>
                      </c:pt>
                      <c:pt idx="247">
                        <c:v>28778</c:v>
                      </c:pt>
                      <c:pt idx="248">
                        <c:v>28809</c:v>
                      </c:pt>
                      <c:pt idx="249">
                        <c:v>28839</c:v>
                      </c:pt>
                      <c:pt idx="250">
                        <c:v>28870</c:v>
                      </c:pt>
                      <c:pt idx="251">
                        <c:v>28901</c:v>
                      </c:pt>
                      <c:pt idx="252">
                        <c:v>28929</c:v>
                      </c:pt>
                      <c:pt idx="253">
                        <c:v>28960</c:v>
                      </c:pt>
                      <c:pt idx="254">
                        <c:v>28990</c:v>
                      </c:pt>
                      <c:pt idx="255">
                        <c:v>29021</c:v>
                      </c:pt>
                      <c:pt idx="256">
                        <c:v>29051</c:v>
                      </c:pt>
                      <c:pt idx="257">
                        <c:v>29082</c:v>
                      </c:pt>
                      <c:pt idx="258">
                        <c:v>29113</c:v>
                      </c:pt>
                      <c:pt idx="259">
                        <c:v>29143</c:v>
                      </c:pt>
                      <c:pt idx="260">
                        <c:v>29174</c:v>
                      </c:pt>
                      <c:pt idx="261">
                        <c:v>29204</c:v>
                      </c:pt>
                      <c:pt idx="262">
                        <c:v>29235</c:v>
                      </c:pt>
                      <c:pt idx="263">
                        <c:v>29266</c:v>
                      </c:pt>
                      <c:pt idx="264">
                        <c:v>29295</c:v>
                      </c:pt>
                      <c:pt idx="265">
                        <c:v>29326</c:v>
                      </c:pt>
                      <c:pt idx="266">
                        <c:v>29356</c:v>
                      </c:pt>
                      <c:pt idx="267">
                        <c:v>29387</c:v>
                      </c:pt>
                      <c:pt idx="268">
                        <c:v>29417</c:v>
                      </c:pt>
                      <c:pt idx="269">
                        <c:v>29448</c:v>
                      </c:pt>
                      <c:pt idx="270">
                        <c:v>29479</c:v>
                      </c:pt>
                      <c:pt idx="271">
                        <c:v>29509</c:v>
                      </c:pt>
                      <c:pt idx="272">
                        <c:v>29540</c:v>
                      </c:pt>
                      <c:pt idx="273">
                        <c:v>29570</c:v>
                      </c:pt>
                      <c:pt idx="274">
                        <c:v>29601</c:v>
                      </c:pt>
                      <c:pt idx="275">
                        <c:v>29632</c:v>
                      </c:pt>
                      <c:pt idx="276">
                        <c:v>29660</c:v>
                      </c:pt>
                      <c:pt idx="277">
                        <c:v>29691</c:v>
                      </c:pt>
                      <c:pt idx="278">
                        <c:v>29721</c:v>
                      </c:pt>
                      <c:pt idx="279">
                        <c:v>29752</c:v>
                      </c:pt>
                      <c:pt idx="280">
                        <c:v>29782</c:v>
                      </c:pt>
                      <c:pt idx="281">
                        <c:v>29813</c:v>
                      </c:pt>
                      <c:pt idx="282">
                        <c:v>29844</c:v>
                      </c:pt>
                      <c:pt idx="283">
                        <c:v>29874</c:v>
                      </c:pt>
                      <c:pt idx="284">
                        <c:v>29905</c:v>
                      </c:pt>
                      <c:pt idx="285">
                        <c:v>29935</c:v>
                      </c:pt>
                      <c:pt idx="286">
                        <c:v>29966</c:v>
                      </c:pt>
                      <c:pt idx="287">
                        <c:v>29997</c:v>
                      </c:pt>
                      <c:pt idx="288">
                        <c:v>30025</c:v>
                      </c:pt>
                      <c:pt idx="289">
                        <c:v>30056</c:v>
                      </c:pt>
                      <c:pt idx="290">
                        <c:v>30086</c:v>
                      </c:pt>
                      <c:pt idx="291">
                        <c:v>30117</c:v>
                      </c:pt>
                      <c:pt idx="292">
                        <c:v>30147</c:v>
                      </c:pt>
                      <c:pt idx="293">
                        <c:v>30178</c:v>
                      </c:pt>
                      <c:pt idx="294">
                        <c:v>30209</c:v>
                      </c:pt>
                      <c:pt idx="295">
                        <c:v>30239</c:v>
                      </c:pt>
                      <c:pt idx="296">
                        <c:v>30270</c:v>
                      </c:pt>
                      <c:pt idx="297">
                        <c:v>30300</c:v>
                      </c:pt>
                      <c:pt idx="298">
                        <c:v>30331</c:v>
                      </c:pt>
                      <c:pt idx="299">
                        <c:v>30362</c:v>
                      </c:pt>
                      <c:pt idx="300">
                        <c:v>30390</c:v>
                      </c:pt>
                      <c:pt idx="301">
                        <c:v>30421</c:v>
                      </c:pt>
                      <c:pt idx="302">
                        <c:v>30451</c:v>
                      </c:pt>
                      <c:pt idx="303">
                        <c:v>30482</c:v>
                      </c:pt>
                      <c:pt idx="304">
                        <c:v>30512</c:v>
                      </c:pt>
                      <c:pt idx="305">
                        <c:v>30543</c:v>
                      </c:pt>
                      <c:pt idx="306">
                        <c:v>30574</c:v>
                      </c:pt>
                      <c:pt idx="307">
                        <c:v>30604</c:v>
                      </c:pt>
                      <c:pt idx="308">
                        <c:v>30635</c:v>
                      </c:pt>
                      <c:pt idx="309">
                        <c:v>30665</c:v>
                      </c:pt>
                      <c:pt idx="310">
                        <c:v>30696</c:v>
                      </c:pt>
                      <c:pt idx="311">
                        <c:v>30727</c:v>
                      </c:pt>
                      <c:pt idx="312">
                        <c:v>30756</c:v>
                      </c:pt>
                      <c:pt idx="313">
                        <c:v>30787</c:v>
                      </c:pt>
                      <c:pt idx="314">
                        <c:v>30817</c:v>
                      </c:pt>
                      <c:pt idx="315">
                        <c:v>30848</c:v>
                      </c:pt>
                      <c:pt idx="316">
                        <c:v>30878</c:v>
                      </c:pt>
                      <c:pt idx="317">
                        <c:v>30909</c:v>
                      </c:pt>
                      <c:pt idx="318">
                        <c:v>30940</c:v>
                      </c:pt>
                      <c:pt idx="319">
                        <c:v>30970</c:v>
                      </c:pt>
                      <c:pt idx="320">
                        <c:v>31001</c:v>
                      </c:pt>
                      <c:pt idx="321">
                        <c:v>31031</c:v>
                      </c:pt>
                      <c:pt idx="322">
                        <c:v>31062</c:v>
                      </c:pt>
                      <c:pt idx="323">
                        <c:v>31093</c:v>
                      </c:pt>
                      <c:pt idx="324">
                        <c:v>31121</c:v>
                      </c:pt>
                      <c:pt idx="325">
                        <c:v>31152</c:v>
                      </c:pt>
                      <c:pt idx="326">
                        <c:v>31182</c:v>
                      </c:pt>
                      <c:pt idx="327">
                        <c:v>31213</c:v>
                      </c:pt>
                      <c:pt idx="328">
                        <c:v>31243</c:v>
                      </c:pt>
                      <c:pt idx="329">
                        <c:v>31274</c:v>
                      </c:pt>
                      <c:pt idx="330">
                        <c:v>31305</c:v>
                      </c:pt>
                      <c:pt idx="331">
                        <c:v>31335</c:v>
                      </c:pt>
                      <c:pt idx="332">
                        <c:v>31366</c:v>
                      </c:pt>
                      <c:pt idx="333">
                        <c:v>31396</c:v>
                      </c:pt>
                      <c:pt idx="334">
                        <c:v>31427</c:v>
                      </c:pt>
                      <c:pt idx="335">
                        <c:v>31458</c:v>
                      </c:pt>
                      <c:pt idx="336">
                        <c:v>31486</c:v>
                      </c:pt>
                      <c:pt idx="337">
                        <c:v>31517</c:v>
                      </c:pt>
                      <c:pt idx="338">
                        <c:v>31547</c:v>
                      </c:pt>
                      <c:pt idx="339">
                        <c:v>31578</c:v>
                      </c:pt>
                      <c:pt idx="340">
                        <c:v>31608</c:v>
                      </c:pt>
                      <c:pt idx="341">
                        <c:v>31639</c:v>
                      </c:pt>
                      <c:pt idx="342">
                        <c:v>31670</c:v>
                      </c:pt>
                      <c:pt idx="343">
                        <c:v>31700</c:v>
                      </c:pt>
                      <c:pt idx="344">
                        <c:v>31731</c:v>
                      </c:pt>
                      <c:pt idx="345">
                        <c:v>31761</c:v>
                      </c:pt>
                      <c:pt idx="346">
                        <c:v>31792</c:v>
                      </c:pt>
                      <c:pt idx="347">
                        <c:v>31823</c:v>
                      </c:pt>
                      <c:pt idx="348">
                        <c:v>31851</c:v>
                      </c:pt>
                      <c:pt idx="349">
                        <c:v>31882</c:v>
                      </c:pt>
                      <c:pt idx="350">
                        <c:v>31912</c:v>
                      </c:pt>
                      <c:pt idx="351">
                        <c:v>31943</c:v>
                      </c:pt>
                      <c:pt idx="352">
                        <c:v>31973</c:v>
                      </c:pt>
                      <c:pt idx="353">
                        <c:v>32004</c:v>
                      </c:pt>
                      <c:pt idx="354">
                        <c:v>32035</c:v>
                      </c:pt>
                      <c:pt idx="355">
                        <c:v>32065</c:v>
                      </c:pt>
                      <c:pt idx="356">
                        <c:v>32096</c:v>
                      </c:pt>
                      <c:pt idx="357">
                        <c:v>32126</c:v>
                      </c:pt>
                      <c:pt idx="358">
                        <c:v>32157</c:v>
                      </c:pt>
                      <c:pt idx="359">
                        <c:v>32188</c:v>
                      </c:pt>
                      <c:pt idx="360">
                        <c:v>32217</c:v>
                      </c:pt>
                      <c:pt idx="361">
                        <c:v>32248</c:v>
                      </c:pt>
                      <c:pt idx="362">
                        <c:v>32278</c:v>
                      </c:pt>
                      <c:pt idx="363">
                        <c:v>32309</c:v>
                      </c:pt>
                      <c:pt idx="364">
                        <c:v>32339</c:v>
                      </c:pt>
                      <c:pt idx="365">
                        <c:v>32370</c:v>
                      </c:pt>
                      <c:pt idx="366">
                        <c:v>32401</c:v>
                      </c:pt>
                      <c:pt idx="367">
                        <c:v>32431</c:v>
                      </c:pt>
                      <c:pt idx="368">
                        <c:v>32462</c:v>
                      </c:pt>
                      <c:pt idx="369">
                        <c:v>32492</c:v>
                      </c:pt>
                      <c:pt idx="370">
                        <c:v>32523</c:v>
                      </c:pt>
                      <c:pt idx="371">
                        <c:v>32554</c:v>
                      </c:pt>
                      <c:pt idx="372">
                        <c:v>32582</c:v>
                      </c:pt>
                      <c:pt idx="373">
                        <c:v>32613</c:v>
                      </c:pt>
                      <c:pt idx="374">
                        <c:v>32643</c:v>
                      </c:pt>
                      <c:pt idx="375">
                        <c:v>32674</c:v>
                      </c:pt>
                      <c:pt idx="376">
                        <c:v>32704</c:v>
                      </c:pt>
                      <c:pt idx="377">
                        <c:v>32735</c:v>
                      </c:pt>
                      <c:pt idx="378">
                        <c:v>32766</c:v>
                      </c:pt>
                      <c:pt idx="379">
                        <c:v>32796</c:v>
                      </c:pt>
                      <c:pt idx="380">
                        <c:v>32827</c:v>
                      </c:pt>
                      <c:pt idx="381">
                        <c:v>32857</c:v>
                      </c:pt>
                      <c:pt idx="382">
                        <c:v>32888</c:v>
                      </c:pt>
                      <c:pt idx="383">
                        <c:v>32919</c:v>
                      </c:pt>
                      <c:pt idx="384">
                        <c:v>32947</c:v>
                      </c:pt>
                      <c:pt idx="385">
                        <c:v>32978</c:v>
                      </c:pt>
                      <c:pt idx="386">
                        <c:v>33008</c:v>
                      </c:pt>
                      <c:pt idx="387">
                        <c:v>33039</c:v>
                      </c:pt>
                      <c:pt idx="388">
                        <c:v>33069</c:v>
                      </c:pt>
                      <c:pt idx="389">
                        <c:v>33100</c:v>
                      </c:pt>
                      <c:pt idx="390">
                        <c:v>33131</c:v>
                      </c:pt>
                      <c:pt idx="391">
                        <c:v>33161</c:v>
                      </c:pt>
                      <c:pt idx="392">
                        <c:v>33192</c:v>
                      </c:pt>
                      <c:pt idx="393">
                        <c:v>33222</c:v>
                      </c:pt>
                      <c:pt idx="394">
                        <c:v>33253</c:v>
                      </c:pt>
                      <c:pt idx="395">
                        <c:v>33284</c:v>
                      </c:pt>
                      <c:pt idx="396">
                        <c:v>33312</c:v>
                      </c:pt>
                      <c:pt idx="397">
                        <c:v>33343</c:v>
                      </c:pt>
                      <c:pt idx="398">
                        <c:v>33373</c:v>
                      </c:pt>
                      <c:pt idx="399">
                        <c:v>33404</c:v>
                      </c:pt>
                      <c:pt idx="400">
                        <c:v>33434</c:v>
                      </c:pt>
                      <c:pt idx="401">
                        <c:v>33465</c:v>
                      </c:pt>
                      <c:pt idx="402">
                        <c:v>33496</c:v>
                      </c:pt>
                      <c:pt idx="403">
                        <c:v>33526</c:v>
                      </c:pt>
                      <c:pt idx="404">
                        <c:v>33557</c:v>
                      </c:pt>
                      <c:pt idx="405">
                        <c:v>33587</c:v>
                      </c:pt>
                      <c:pt idx="406">
                        <c:v>33618</c:v>
                      </c:pt>
                      <c:pt idx="407">
                        <c:v>33649</c:v>
                      </c:pt>
                      <c:pt idx="408">
                        <c:v>33678</c:v>
                      </c:pt>
                      <c:pt idx="409">
                        <c:v>33709</c:v>
                      </c:pt>
                      <c:pt idx="410">
                        <c:v>33739</c:v>
                      </c:pt>
                      <c:pt idx="411">
                        <c:v>33770</c:v>
                      </c:pt>
                      <c:pt idx="412">
                        <c:v>33800</c:v>
                      </c:pt>
                      <c:pt idx="413">
                        <c:v>33831</c:v>
                      </c:pt>
                      <c:pt idx="414">
                        <c:v>33862</c:v>
                      </c:pt>
                      <c:pt idx="415">
                        <c:v>33892</c:v>
                      </c:pt>
                      <c:pt idx="416">
                        <c:v>33923</c:v>
                      </c:pt>
                      <c:pt idx="417">
                        <c:v>33953</c:v>
                      </c:pt>
                      <c:pt idx="418">
                        <c:v>33984</c:v>
                      </c:pt>
                      <c:pt idx="419">
                        <c:v>34015</c:v>
                      </c:pt>
                      <c:pt idx="420">
                        <c:v>34043</c:v>
                      </c:pt>
                      <c:pt idx="421">
                        <c:v>34074</c:v>
                      </c:pt>
                      <c:pt idx="422">
                        <c:v>34104</c:v>
                      </c:pt>
                      <c:pt idx="423">
                        <c:v>34135</c:v>
                      </c:pt>
                      <c:pt idx="424">
                        <c:v>34165</c:v>
                      </c:pt>
                      <c:pt idx="425">
                        <c:v>34196</c:v>
                      </c:pt>
                      <c:pt idx="426">
                        <c:v>34227</c:v>
                      </c:pt>
                      <c:pt idx="427">
                        <c:v>34257</c:v>
                      </c:pt>
                      <c:pt idx="428">
                        <c:v>34288</c:v>
                      </c:pt>
                      <c:pt idx="429">
                        <c:v>34318</c:v>
                      </c:pt>
                      <c:pt idx="430">
                        <c:v>34349</c:v>
                      </c:pt>
                      <c:pt idx="431">
                        <c:v>34380</c:v>
                      </c:pt>
                      <c:pt idx="432">
                        <c:v>34408</c:v>
                      </c:pt>
                      <c:pt idx="433">
                        <c:v>34439</c:v>
                      </c:pt>
                      <c:pt idx="434">
                        <c:v>34469</c:v>
                      </c:pt>
                      <c:pt idx="435">
                        <c:v>34500</c:v>
                      </c:pt>
                      <c:pt idx="436">
                        <c:v>34530</c:v>
                      </c:pt>
                      <c:pt idx="437">
                        <c:v>34561</c:v>
                      </c:pt>
                      <c:pt idx="438">
                        <c:v>34592</c:v>
                      </c:pt>
                      <c:pt idx="439">
                        <c:v>34622</c:v>
                      </c:pt>
                      <c:pt idx="440">
                        <c:v>34653</c:v>
                      </c:pt>
                      <c:pt idx="441">
                        <c:v>34683</c:v>
                      </c:pt>
                      <c:pt idx="442">
                        <c:v>34714</c:v>
                      </c:pt>
                      <c:pt idx="443">
                        <c:v>34745</c:v>
                      </c:pt>
                      <c:pt idx="444">
                        <c:v>34773</c:v>
                      </c:pt>
                      <c:pt idx="445">
                        <c:v>34804</c:v>
                      </c:pt>
                      <c:pt idx="446">
                        <c:v>34834</c:v>
                      </c:pt>
                      <c:pt idx="447">
                        <c:v>34865</c:v>
                      </c:pt>
                      <c:pt idx="448">
                        <c:v>34895</c:v>
                      </c:pt>
                      <c:pt idx="449">
                        <c:v>34926</c:v>
                      </c:pt>
                      <c:pt idx="450">
                        <c:v>34957</c:v>
                      </c:pt>
                      <c:pt idx="451">
                        <c:v>34987</c:v>
                      </c:pt>
                      <c:pt idx="452">
                        <c:v>35018</c:v>
                      </c:pt>
                      <c:pt idx="453">
                        <c:v>35048</c:v>
                      </c:pt>
                      <c:pt idx="454">
                        <c:v>35079</c:v>
                      </c:pt>
                      <c:pt idx="455">
                        <c:v>35110</c:v>
                      </c:pt>
                      <c:pt idx="456">
                        <c:v>35139</c:v>
                      </c:pt>
                      <c:pt idx="457">
                        <c:v>35170</c:v>
                      </c:pt>
                      <c:pt idx="458">
                        <c:v>35200</c:v>
                      </c:pt>
                      <c:pt idx="459">
                        <c:v>35231</c:v>
                      </c:pt>
                      <c:pt idx="460">
                        <c:v>35261</c:v>
                      </c:pt>
                      <c:pt idx="461">
                        <c:v>35292</c:v>
                      </c:pt>
                      <c:pt idx="462">
                        <c:v>35323</c:v>
                      </c:pt>
                      <c:pt idx="463">
                        <c:v>35353</c:v>
                      </c:pt>
                      <c:pt idx="464">
                        <c:v>35384</c:v>
                      </c:pt>
                      <c:pt idx="465">
                        <c:v>35414</c:v>
                      </c:pt>
                      <c:pt idx="466">
                        <c:v>35445</c:v>
                      </c:pt>
                      <c:pt idx="467">
                        <c:v>35476</c:v>
                      </c:pt>
                      <c:pt idx="468">
                        <c:v>35504</c:v>
                      </c:pt>
                      <c:pt idx="469">
                        <c:v>35535</c:v>
                      </c:pt>
                      <c:pt idx="470">
                        <c:v>35565</c:v>
                      </c:pt>
                      <c:pt idx="471">
                        <c:v>35596</c:v>
                      </c:pt>
                      <c:pt idx="472">
                        <c:v>35626</c:v>
                      </c:pt>
                      <c:pt idx="473">
                        <c:v>35657</c:v>
                      </c:pt>
                      <c:pt idx="474">
                        <c:v>35688</c:v>
                      </c:pt>
                      <c:pt idx="475">
                        <c:v>35718</c:v>
                      </c:pt>
                      <c:pt idx="476">
                        <c:v>35749</c:v>
                      </c:pt>
                      <c:pt idx="477">
                        <c:v>35779</c:v>
                      </c:pt>
                      <c:pt idx="478">
                        <c:v>35810</c:v>
                      </c:pt>
                      <c:pt idx="479">
                        <c:v>35841</c:v>
                      </c:pt>
                      <c:pt idx="480">
                        <c:v>35869</c:v>
                      </c:pt>
                      <c:pt idx="481">
                        <c:v>35900</c:v>
                      </c:pt>
                      <c:pt idx="482">
                        <c:v>35930</c:v>
                      </c:pt>
                      <c:pt idx="483">
                        <c:v>35961</c:v>
                      </c:pt>
                      <c:pt idx="484">
                        <c:v>35991</c:v>
                      </c:pt>
                      <c:pt idx="485">
                        <c:v>36022</c:v>
                      </c:pt>
                      <c:pt idx="486">
                        <c:v>36053</c:v>
                      </c:pt>
                      <c:pt idx="487">
                        <c:v>36083</c:v>
                      </c:pt>
                      <c:pt idx="488">
                        <c:v>36114</c:v>
                      </c:pt>
                      <c:pt idx="489">
                        <c:v>36144</c:v>
                      </c:pt>
                      <c:pt idx="490">
                        <c:v>36175</c:v>
                      </c:pt>
                      <c:pt idx="491">
                        <c:v>36206</c:v>
                      </c:pt>
                      <c:pt idx="492">
                        <c:v>36234</c:v>
                      </c:pt>
                      <c:pt idx="493">
                        <c:v>36265</c:v>
                      </c:pt>
                      <c:pt idx="494">
                        <c:v>36295</c:v>
                      </c:pt>
                      <c:pt idx="495">
                        <c:v>36326</c:v>
                      </c:pt>
                      <c:pt idx="496">
                        <c:v>36356</c:v>
                      </c:pt>
                      <c:pt idx="497">
                        <c:v>36387</c:v>
                      </c:pt>
                      <c:pt idx="498">
                        <c:v>36418</c:v>
                      </c:pt>
                      <c:pt idx="499">
                        <c:v>36448</c:v>
                      </c:pt>
                      <c:pt idx="500">
                        <c:v>36479</c:v>
                      </c:pt>
                      <c:pt idx="501">
                        <c:v>36509</c:v>
                      </c:pt>
                      <c:pt idx="502">
                        <c:v>36540</c:v>
                      </c:pt>
                      <c:pt idx="503">
                        <c:v>36571</c:v>
                      </c:pt>
                      <c:pt idx="504">
                        <c:v>36600</c:v>
                      </c:pt>
                      <c:pt idx="505">
                        <c:v>36631</c:v>
                      </c:pt>
                      <c:pt idx="506">
                        <c:v>36661</c:v>
                      </c:pt>
                      <c:pt idx="507">
                        <c:v>36692</c:v>
                      </c:pt>
                      <c:pt idx="508">
                        <c:v>36722</c:v>
                      </c:pt>
                      <c:pt idx="509">
                        <c:v>36753</c:v>
                      </c:pt>
                      <c:pt idx="510">
                        <c:v>36784</c:v>
                      </c:pt>
                      <c:pt idx="511">
                        <c:v>36814</c:v>
                      </c:pt>
                      <c:pt idx="512">
                        <c:v>36845</c:v>
                      </c:pt>
                      <c:pt idx="513">
                        <c:v>36875</c:v>
                      </c:pt>
                      <c:pt idx="514">
                        <c:v>36906</c:v>
                      </c:pt>
                      <c:pt idx="515">
                        <c:v>36937</c:v>
                      </c:pt>
                      <c:pt idx="516">
                        <c:v>36965</c:v>
                      </c:pt>
                      <c:pt idx="517">
                        <c:v>36996</c:v>
                      </c:pt>
                      <c:pt idx="518">
                        <c:v>37026</c:v>
                      </c:pt>
                      <c:pt idx="519">
                        <c:v>37057</c:v>
                      </c:pt>
                      <c:pt idx="520">
                        <c:v>37087</c:v>
                      </c:pt>
                      <c:pt idx="521">
                        <c:v>37118</c:v>
                      </c:pt>
                      <c:pt idx="522">
                        <c:v>37149</c:v>
                      </c:pt>
                      <c:pt idx="523">
                        <c:v>37179</c:v>
                      </c:pt>
                      <c:pt idx="524">
                        <c:v>37210</c:v>
                      </c:pt>
                      <c:pt idx="525">
                        <c:v>37240</c:v>
                      </c:pt>
                      <c:pt idx="526">
                        <c:v>37271</c:v>
                      </c:pt>
                      <c:pt idx="527">
                        <c:v>37302</c:v>
                      </c:pt>
                      <c:pt idx="528">
                        <c:v>37330</c:v>
                      </c:pt>
                      <c:pt idx="529">
                        <c:v>37361</c:v>
                      </c:pt>
                      <c:pt idx="530">
                        <c:v>37391</c:v>
                      </c:pt>
                      <c:pt idx="531">
                        <c:v>37422</c:v>
                      </c:pt>
                      <c:pt idx="532">
                        <c:v>37452</c:v>
                      </c:pt>
                      <c:pt idx="533">
                        <c:v>37483</c:v>
                      </c:pt>
                      <c:pt idx="534">
                        <c:v>37514</c:v>
                      </c:pt>
                      <c:pt idx="535">
                        <c:v>37544</c:v>
                      </c:pt>
                      <c:pt idx="536">
                        <c:v>37575</c:v>
                      </c:pt>
                      <c:pt idx="537">
                        <c:v>37605</c:v>
                      </c:pt>
                      <c:pt idx="538">
                        <c:v>37636</c:v>
                      </c:pt>
                      <c:pt idx="539">
                        <c:v>37667</c:v>
                      </c:pt>
                      <c:pt idx="540">
                        <c:v>37695</c:v>
                      </c:pt>
                      <c:pt idx="541">
                        <c:v>37726</c:v>
                      </c:pt>
                      <c:pt idx="542">
                        <c:v>37756</c:v>
                      </c:pt>
                      <c:pt idx="543">
                        <c:v>37787</c:v>
                      </c:pt>
                      <c:pt idx="544">
                        <c:v>37817</c:v>
                      </c:pt>
                      <c:pt idx="545">
                        <c:v>37848</c:v>
                      </c:pt>
                      <c:pt idx="546">
                        <c:v>37879</c:v>
                      </c:pt>
                      <c:pt idx="547">
                        <c:v>37909</c:v>
                      </c:pt>
                      <c:pt idx="548">
                        <c:v>37940</c:v>
                      </c:pt>
                      <c:pt idx="549">
                        <c:v>37970</c:v>
                      </c:pt>
                      <c:pt idx="550">
                        <c:v>38001</c:v>
                      </c:pt>
                      <c:pt idx="551">
                        <c:v>38032</c:v>
                      </c:pt>
                      <c:pt idx="552">
                        <c:v>38061</c:v>
                      </c:pt>
                      <c:pt idx="553">
                        <c:v>38092</c:v>
                      </c:pt>
                      <c:pt idx="554">
                        <c:v>38122</c:v>
                      </c:pt>
                      <c:pt idx="555">
                        <c:v>38153</c:v>
                      </c:pt>
                      <c:pt idx="556">
                        <c:v>38183</c:v>
                      </c:pt>
                      <c:pt idx="557">
                        <c:v>38214</c:v>
                      </c:pt>
                      <c:pt idx="558">
                        <c:v>38245</c:v>
                      </c:pt>
                      <c:pt idx="559">
                        <c:v>38275</c:v>
                      </c:pt>
                      <c:pt idx="560">
                        <c:v>38306</c:v>
                      </c:pt>
                      <c:pt idx="561">
                        <c:v>38336</c:v>
                      </c:pt>
                      <c:pt idx="562">
                        <c:v>38367</c:v>
                      </c:pt>
                      <c:pt idx="563">
                        <c:v>38398</c:v>
                      </c:pt>
                      <c:pt idx="564">
                        <c:v>38426</c:v>
                      </c:pt>
                      <c:pt idx="565">
                        <c:v>38457</c:v>
                      </c:pt>
                      <c:pt idx="566">
                        <c:v>38487</c:v>
                      </c:pt>
                      <c:pt idx="567">
                        <c:v>38518</c:v>
                      </c:pt>
                      <c:pt idx="568">
                        <c:v>38548</c:v>
                      </c:pt>
                      <c:pt idx="569">
                        <c:v>38579</c:v>
                      </c:pt>
                      <c:pt idx="570">
                        <c:v>38610</c:v>
                      </c:pt>
                      <c:pt idx="571">
                        <c:v>38640</c:v>
                      </c:pt>
                      <c:pt idx="572">
                        <c:v>38671</c:v>
                      </c:pt>
                      <c:pt idx="573">
                        <c:v>38701</c:v>
                      </c:pt>
                      <c:pt idx="574">
                        <c:v>38732</c:v>
                      </c:pt>
                      <c:pt idx="575">
                        <c:v>38763</c:v>
                      </c:pt>
                      <c:pt idx="576">
                        <c:v>38791</c:v>
                      </c:pt>
                      <c:pt idx="577">
                        <c:v>38822</c:v>
                      </c:pt>
                      <c:pt idx="578">
                        <c:v>38852</c:v>
                      </c:pt>
                      <c:pt idx="579">
                        <c:v>38883</c:v>
                      </c:pt>
                      <c:pt idx="580">
                        <c:v>38913</c:v>
                      </c:pt>
                      <c:pt idx="581">
                        <c:v>38944</c:v>
                      </c:pt>
                      <c:pt idx="582">
                        <c:v>38975</c:v>
                      </c:pt>
                      <c:pt idx="583">
                        <c:v>39005</c:v>
                      </c:pt>
                      <c:pt idx="584">
                        <c:v>39036</c:v>
                      </c:pt>
                      <c:pt idx="585">
                        <c:v>39066</c:v>
                      </c:pt>
                      <c:pt idx="586">
                        <c:v>39097</c:v>
                      </c:pt>
                      <c:pt idx="587">
                        <c:v>39128</c:v>
                      </c:pt>
                      <c:pt idx="588">
                        <c:v>39156</c:v>
                      </c:pt>
                      <c:pt idx="589">
                        <c:v>39187</c:v>
                      </c:pt>
                      <c:pt idx="590">
                        <c:v>39217</c:v>
                      </c:pt>
                      <c:pt idx="591">
                        <c:v>39248</c:v>
                      </c:pt>
                      <c:pt idx="592">
                        <c:v>39278</c:v>
                      </c:pt>
                      <c:pt idx="593">
                        <c:v>39309</c:v>
                      </c:pt>
                      <c:pt idx="594">
                        <c:v>39340</c:v>
                      </c:pt>
                      <c:pt idx="595">
                        <c:v>39370</c:v>
                      </c:pt>
                      <c:pt idx="596">
                        <c:v>39401</c:v>
                      </c:pt>
                      <c:pt idx="597">
                        <c:v>39431</c:v>
                      </c:pt>
                      <c:pt idx="598">
                        <c:v>39462</c:v>
                      </c:pt>
                      <c:pt idx="599">
                        <c:v>39493</c:v>
                      </c:pt>
                      <c:pt idx="600">
                        <c:v>39522</c:v>
                      </c:pt>
                      <c:pt idx="601">
                        <c:v>39553</c:v>
                      </c:pt>
                      <c:pt idx="602">
                        <c:v>39583</c:v>
                      </c:pt>
                      <c:pt idx="603">
                        <c:v>39614</c:v>
                      </c:pt>
                      <c:pt idx="604">
                        <c:v>39644</c:v>
                      </c:pt>
                      <c:pt idx="605">
                        <c:v>39675</c:v>
                      </c:pt>
                      <c:pt idx="606">
                        <c:v>39706</c:v>
                      </c:pt>
                      <c:pt idx="607">
                        <c:v>39736</c:v>
                      </c:pt>
                      <c:pt idx="608">
                        <c:v>39767</c:v>
                      </c:pt>
                      <c:pt idx="609">
                        <c:v>39797</c:v>
                      </c:pt>
                      <c:pt idx="610">
                        <c:v>39828</c:v>
                      </c:pt>
                      <c:pt idx="611">
                        <c:v>39859</c:v>
                      </c:pt>
                      <c:pt idx="612">
                        <c:v>39887</c:v>
                      </c:pt>
                      <c:pt idx="613">
                        <c:v>39918</c:v>
                      </c:pt>
                      <c:pt idx="614">
                        <c:v>39948</c:v>
                      </c:pt>
                      <c:pt idx="615">
                        <c:v>39979</c:v>
                      </c:pt>
                      <c:pt idx="616">
                        <c:v>40009</c:v>
                      </c:pt>
                      <c:pt idx="617">
                        <c:v>40040</c:v>
                      </c:pt>
                      <c:pt idx="618">
                        <c:v>40071</c:v>
                      </c:pt>
                      <c:pt idx="619">
                        <c:v>40101</c:v>
                      </c:pt>
                      <c:pt idx="620">
                        <c:v>40132</c:v>
                      </c:pt>
                      <c:pt idx="621">
                        <c:v>40162</c:v>
                      </c:pt>
                      <c:pt idx="622">
                        <c:v>40193</c:v>
                      </c:pt>
                      <c:pt idx="623">
                        <c:v>40224</c:v>
                      </c:pt>
                      <c:pt idx="624">
                        <c:v>40252</c:v>
                      </c:pt>
                      <c:pt idx="625">
                        <c:v>40283</c:v>
                      </c:pt>
                      <c:pt idx="626">
                        <c:v>40313</c:v>
                      </c:pt>
                      <c:pt idx="627">
                        <c:v>40344</c:v>
                      </c:pt>
                      <c:pt idx="628">
                        <c:v>40374</c:v>
                      </c:pt>
                      <c:pt idx="629">
                        <c:v>40405</c:v>
                      </c:pt>
                      <c:pt idx="630">
                        <c:v>40436</c:v>
                      </c:pt>
                      <c:pt idx="631">
                        <c:v>40466</c:v>
                      </c:pt>
                      <c:pt idx="632">
                        <c:v>40497</c:v>
                      </c:pt>
                      <c:pt idx="633">
                        <c:v>40527</c:v>
                      </c:pt>
                      <c:pt idx="634">
                        <c:v>40558</c:v>
                      </c:pt>
                      <c:pt idx="635">
                        <c:v>40589</c:v>
                      </c:pt>
                      <c:pt idx="636">
                        <c:v>40617</c:v>
                      </c:pt>
                      <c:pt idx="637">
                        <c:v>40648</c:v>
                      </c:pt>
                      <c:pt idx="638">
                        <c:v>40678</c:v>
                      </c:pt>
                      <c:pt idx="639">
                        <c:v>40709</c:v>
                      </c:pt>
                      <c:pt idx="640">
                        <c:v>40739</c:v>
                      </c:pt>
                      <c:pt idx="641">
                        <c:v>40770</c:v>
                      </c:pt>
                      <c:pt idx="642">
                        <c:v>40801</c:v>
                      </c:pt>
                      <c:pt idx="643">
                        <c:v>40831</c:v>
                      </c:pt>
                      <c:pt idx="644">
                        <c:v>40862</c:v>
                      </c:pt>
                      <c:pt idx="645">
                        <c:v>40892</c:v>
                      </c:pt>
                      <c:pt idx="646">
                        <c:v>40923</c:v>
                      </c:pt>
                      <c:pt idx="647">
                        <c:v>40954</c:v>
                      </c:pt>
                      <c:pt idx="648">
                        <c:v>40983</c:v>
                      </c:pt>
                      <c:pt idx="649">
                        <c:v>41014</c:v>
                      </c:pt>
                      <c:pt idx="650">
                        <c:v>41044</c:v>
                      </c:pt>
                      <c:pt idx="651">
                        <c:v>41075</c:v>
                      </c:pt>
                      <c:pt idx="652">
                        <c:v>41105</c:v>
                      </c:pt>
                      <c:pt idx="653">
                        <c:v>41136</c:v>
                      </c:pt>
                      <c:pt idx="654">
                        <c:v>41167</c:v>
                      </c:pt>
                      <c:pt idx="655">
                        <c:v>41197</c:v>
                      </c:pt>
                      <c:pt idx="656">
                        <c:v>41228</c:v>
                      </c:pt>
                      <c:pt idx="657">
                        <c:v>41258</c:v>
                      </c:pt>
                      <c:pt idx="658">
                        <c:v>41289</c:v>
                      </c:pt>
                      <c:pt idx="659">
                        <c:v>41320</c:v>
                      </c:pt>
                      <c:pt idx="660">
                        <c:v>41348</c:v>
                      </c:pt>
                      <c:pt idx="661">
                        <c:v>41379</c:v>
                      </c:pt>
                      <c:pt idx="662">
                        <c:v>41409</c:v>
                      </c:pt>
                      <c:pt idx="663">
                        <c:v>41440</c:v>
                      </c:pt>
                      <c:pt idx="664">
                        <c:v>41470</c:v>
                      </c:pt>
                      <c:pt idx="665">
                        <c:v>41501</c:v>
                      </c:pt>
                      <c:pt idx="666">
                        <c:v>41532</c:v>
                      </c:pt>
                      <c:pt idx="667">
                        <c:v>41562</c:v>
                      </c:pt>
                      <c:pt idx="668">
                        <c:v>41593</c:v>
                      </c:pt>
                      <c:pt idx="669">
                        <c:v>41623</c:v>
                      </c:pt>
                      <c:pt idx="670">
                        <c:v>41654</c:v>
                      </c:pt>
                      <c:pt idx="671">
                        <c:v>41685</c:v>
                      </c:pt>
                      <c:pt idx="672">
                        <c:v>41713</c:v>
                      </c:pt>
                      <c:pt idx="673">
                        <c:v>41744</c:v>
                      </c:pt>
                      <c:pt idx="674">
                        <c:v>41774</c:v>
                      </c:pt>
                      <c:pt idx="675">
                        <c:v>41805</c:v>
                      </c:pt>
                      <c:pt idx="676">
                        <c:v>41835</c:v>
                      </c:pt>
                      <c:pt idx="677">
                        <c:v>41866</c:v>
                      </c:pt>
                      <c:pt idx="678">
                        <c:v>41897</c:v>
                      </c:pt>
                      <c:pt idx="679">
                        <c:v>41927</c:v>
                      </c:pt>
                      <c:pt idx="680">
                        <c:v>41958</c:v>
                      </c:pt>
                      <c:pt idx="681">
                        <c:v>41988</c:v>
                      </c:pt>
                      <c:pt idx="682">
                        <c:v>42019</c:v>
                      </c:pt>
                      <c:pt idx="683">
                        <c:v>42050</c:v>
                      </c:pt>
                      <c:pt idx="684">
                        <c:v>42078</c:v>
                      </c:pt>
                      <c:pt idx="685">
                        <c:v>42109</c:v>
                      </c:pt>
                      <c:pt idx="686">
                        <c:v>42139</c:v>
                      </c:pt>
                      <c:pt idx="687">
                        <c:v>42170</c:v>
                      </c:pt>
                      <c:pt idx="688">
                        <c:v>42200</c:v>
                      </c:pt>
                      <c:pt idx="689">
                        <c:v>42231</c:v>
                      </c:pt>
                      <c:pt idx="690">
                        <c:v>42262</c:v>
                      </c:pt>
                      <c:pt idx="691">
                        <c:v>42292</c:v>
                      </c:pt>
                      <c:pt idx="692">
                        <c:v>42323</c:v>
                      </c:pt>
                      <c:pt idx="693">
                        <c:v>42353</c:v>
                      </c:pt>
                      <c:pt idx="694">
                        <c:v>42384</c:v>
                      </c:pt>
                      <c:pt idx="695">
                        <c:v>42415</c:v>
                      </c:pt>
                      <c:pt idx="696">
                        <c:v>42444</c:v>
                      </c:pt>
                      <c:pt idx="697">
                        <c:v>42475</c:v>
                      </c:pt>
                      <c:pt idx="698">
                        <c:v>42505</c:v>
                      </c:pt>
                      <c:pt idx="699">
                        <c:v>42536</c:v>
                      </c:pt>
                      <c:pt idx="700">
                        <c:v>42566</c:v>
                      </c:pt>
                      <c:pt idx="701">
                        <c:v>42597</c:v>
                      </c:pt>
                      <c:pt idx="702">
                        <c:v>42628</c:v>
                      </c:pt>
                      <c:pt idx="703">
                        <c:v>42658</c:v>
                      </c:pt>
                      <c:pt idx="704">
                        <c:v>42689</c:v>
                      </c:pt>
                      <c:pt idx="705">
                        <c:v>42719</c:v>
                      </c:pt>
                      <c:pt idx="706">
                        <c:v>42750</c:v>
                      </c:pt>
                      <c:pt idx="707">
                        <c:v>42781</c:v>
                      </c:pt>
                      <c:pt idx="708">
                        <c:v>42809</c:v>
                      </c:pt>
                      <c:pt idx="709">
                        <c:v>42840</c:v>
                      </c:pt>
                      <c:pt idx="710">
                        <c:v>42870</c:v>
                      </c:pt>
                      <c:pt idx="711">
                        <c:v>42901</c:v>
                      </c:pt>
                      <c:pt idx="712">
                        <c:v>42931</c:v>
                      </c:pt>
                      <c:pt idx="713">
                        <c:v>42962</c:v>
                      </c:pt>
                      <c:pt idx="714">
                        <c:v>42993</c:v>
                      </c:pt>
                      <c:pt idx="715">
                        <c:v>43023</c:v>
                      </c:pt>
                      <c:pt idx="716">
                        <c:v>43054</c:v>
                      </c:pt>
                      <c:pt idx="717">
                        <c:v>43084</c:v>
                      </c:pt>
                      <c:pt idx="718">
                        <c:v>43115</c:v>
                      </c:pt>
                      <c:pt idx="719">
                        <c:v>43146</c:v>
                      </c:pt>
                      <c:pt idx="720">
                        <c:v>43174</c:v>
                      </c:pt>
                      <c:pt idx="721">
                        <c:v>43205</c:v>
                      </c:pt>
                      <c:pt idx="722">
                        <c:v>43235</c:v>
                      </c:pt>
                      <c:pt idx="723">
                        <c:v>43266</c:v>
                      </c:pt>
                      <c:pt idx="724">
                        <c:v>43296</c:v>
                      </c:pt>
                      <c:pt idx="725">
                        <c:v>43327</c:v>
                      </c:pt>
                      <c:pt idx="726">
                        <c:v>43358</c:v>
                      </c:pt>
                      <c:pt idx="727">
                        <c:v>43388</c:v>
                      </c:pt>
                      <c:pt idx="728">
                        <c:v>43419</c:v>
                      </c:pt>
                      <c:pt idx="729">
                        <c:v>43449</c:v>
                      </c:pt>
                      <c:pt idx="730">
                        <c:v>43480</c:v>
                      </c:pt>
                      <c:pt idx="731">
                        <c:v>43511</c:v>
                      </c:pt>
                      <c:pt idx="732">
                        <c:v>43539</c:v>
                      </c:pt>
                      <c:pt idx="733">
                        <c:v>43570</c:v>
                      </c:pt>
                      <c:pt idx="734">
                        <c:v>43600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'Log Co2'!$I$2:$I$736</c15:sqref>
                        </c15:formulaRef>
                      </c:ext>
                    </c:extLst>
                    <c:numCache>
                      <c:formatCode>General</c:formatCode>
                      <c:ptCount val="735"/>
                      <c:pt idx="0">
                        <c:v>5.7495223555826698</c:v>
                      </c:pt>
                      <c:pt idx="1">
                        <c:v>5.7497522122979774</c:v>
                      </c:pt>
                      <c:pt idx="2">
                        <c:v>5.7499824380383018</c:v>
                      </c:pt>
                      <c:pt idx="3">
                        <c:v>5.7502130328036714</c:v>
                      </c:pt>
                      <c:pt idx="4">
                        <c:v>5.7504439965940719</c:v>
                      </c:pt>
                      <c:pt idx="5">
                        <c:v>5.7506753294095176</c:v>
                      </c:pt>
                      <c:pt idx="6">
                        <c:v>5.7509070312499944</c:v>
                      </c:pt>
                      <c:pt idx="7">
                        <c:v>5.7511391021155163</c:v>
                      </c:pt>
                      <c:pt idx="8">
                        <c:v>5.7513715420060691</c:v>
                      </c:pt>
                      <c:pt idx="9">
                        <c:v>5.751604350921653</c:v>
                      </c:pt>
                      <c:pt idx="10">
                        <c:v>5.7518375288622963</c:v>
                      </c:pt>
                      <c:pt idx="11">
                        <c:v>5.7520710758279705</c:v>
                      </c:pt>
                      <c:pt idx="12">
                        <c:v>5.7523049918186757</c:v>
                      </c:pt>
                      <c:pt idx="13">
                        <c:v>5.7525392768344403</c:v>
                      </c:pt>
                      <c:pt idx="14">
                        <c:v>5.7527739308752217</c:v>
                      </c:pt>
                      <c:pt idx="15">
                        <c:v>5.7530089539410341</c:v>
                      </c:pt>
                      <c:pt idx="16">
                        <c:v>5.7532443460318916</c:v>
                      </c:pt>
                      <c:pt idx="17">
                        <c:v>5.7534801071477801</c:v>
                      </c:pt>
                      <c:pt idx="18">
                        <c:v>5.7537162372886996</c:v>
                      </c:pt>
                      <c:pt idx="19">
                        <c:v>5.7539527364546927</c:v>
                      </c:pt>
                      <c:pt idx="20">
                        <c:v>5.7541896046457026</c:v>
                      </c:pt>
                      <c:pt idx="21">
                        <c:v>5.7544268418617577</c:v>
                      </c:pt>
                      <c:pt idx="22">
                        <c:v>5.7546644481028579</c:v>
                      </c:pt>
                      <c:pt idx="23">
                        <c:v>5.754902423368975</c:v>
                      </c:pt>
                      <c:pt idx="24">
                        <c:v>5.7551407676601372</c:v>
                      </c:pt>
                      <c:pt idx="25">
                        <c:v>5.7553794809763446</c:v>
                      </c:pt>
                      <c:pt idx="26">
                        <c:v>5.7556185633175971</c:v>
                      </c:pt>
                      <c:pt idx="27">
                        <c:v>5.7558580146838665</c:v>
                      </c:pt>
                      <c:pt idx="28">
                        <c:v>5.7560978350751952</c:v>
                      </c:pt>
                      <c:pt idx="29">
                        <c:v>5.756338024491555</c:v>
                      </c:pt>
                      <c:pt idx="30">
                        <c:v>5.7565785829329457</c:v>
                      </c:pt>
                      <c:pt idx="31">
                        <c:v>5.7568195103993958</c:v>
                      </c:pt>
                      <c:pt idx="32">
                        <c:v>5.7570608068908626</c:v>
                      </c:pt>
                      <c:pt idx="33">
                        <c:v>5.7573024724073605</c:v>
                      </c:pt>
                      <c:pt idx="34">
                        <c:v>5.7575445069489177</c:v>
                      </c:pt>
                      <c:pt idx="35">
                        <c:v>5.7577869105154775</c:v>
                      </c:pt>
                      <c:pt idx="36">
                        <c:v>5.7580296831070967</c:v>
                      </c:pt>
                      <c:pt idx="37">
                        <c:v>5.7582728247237611</c:v>
                      </c:pt>
                      <c:pt idx="38">
                        <c:v>5.7585163353654707</c:v>
                      </c:pt>
                      <c:pt idx="39">
                        <c:v>5.7587602150322112</c:v>
                      </c:pt>
                      <c:pt idx="40">
                        <c:v>5.7590044637239828</c:v>
                      </c:pt>
                      <c:pt idx="41">
                        <c:v>5.7592490814407995</c:v>
                      </c:pt>
                      <c:pt idx="42">
                        <c:v>5.7594940681826472</c:v>
                      </c:pt>
                      <c:pt idx="43">
                        <c:v>5.7597394239495401</c:v>
                      </c:pt>
                      <c:pt idx="44">
                        <c:v>5.7599851487414782</c:v>
                      </c:pt>
                      <c:pt idx="45">
                        <c:v>5.760231242558433</c:v>
                      </c:pt>
                      <c:pt idx="46">
                        <c:v>5.7604777054004472</c:v>
                      </c:pt>
                      <c:pt idx="47">
                        <c:v>5.7607245372674925</c:v>
                      </c:pt>
                      <c:pt idx="48">
                        <c:v>5.7609717381595829</c:v>
                      </c:pt>
                      <c:pt idx="49">
                        <c:v>5.7612193080767042</c:v>
                      </c:pt>
                      <c:pt idx="50">
                        <c:v>5.7614672470188566</c:v>
                      </c:pt>
                      <c:pt idx="51">
                        <c:v>5.7617155549860541</c:v>
                      </c:pt>
                      <c:pt idx="52">
                        <c:v>5.7619642319782969</c:v>
                      </c:pt>
                      <c:pt idx="53">
                        <c:v>5.7622132779955422</c:v>
                      </c:pt>
                      <c:pt idx="54">
                        <c:v>5.7624626930378895</c:v>
                      </c:pt>
                      <c:pt idx="55">
                        <c:v>5.762712477105211</c:v>
                      </c:pt>
                      <c:pt idx="56">
                        <c:v>5.7629626301975918</c:v>
                      </c:pt>
                      <c:pt idx="57">
                        <c:v>5.7632131523150179</c:v>
                      </c:pt>
                      <c:pt idx="58">
                        <c:v>5.7634640434574891</c:v>
                      </c:pt>
                      <c:pt idx="59">
                        <c:v>5.7637153036249913</c:v>
                      </c:pt>
                      <c:pt idx="60">
                        <c:v>5.7639669328175245</c:v>
                      </c:pt>
                      <c:pt idx="61">
                        <c:v>5.7642189310351029</c:v>
                      </c:pt>
                      <c:pt idx="62">
                        <c:v>5.7644712982777264</c:v>
                      </c:pt>
                      <c:pt idx="63">
                        <c:v>5.764724034545381</c:v>
                      </c:pt>
                      <c:pt idx="64">
                        <c:v>5.7649771398380807</c:v>
                      </c:pt>
                      <c:pt idx="65">
                        <c:v>5.7652306141558114</c:v>
                      </c:pt>
                      <c:pt idx="66">
                        <c:v>5.7654844574985731</c:v>
                      </c:pt>
                      <c:pt idx="67">
                        <c:v>5.7657386698663942</c:v>
                      </c:pt>
                      <c:pt idx="68">
                        <c:v>5.765993251259232</c:v>
                      </c:pt>
                      <c:pt idx="69">
                        <c:v>5.766248201677115</c:v>
                      </c:pt>
                      <c:pt idx="70">
                        <c:v>5.7665035211200291</c:v>
                      </c:pt>
                      <c:pt idx="71">
                        <c:v>5.7667592095879741</c:v>
                      </c:pt>
                      <c:pt idx="72">
                        <c:v>5.7670152670809927</c:v>
                      </c:pt>
                      <c:pt idx="73">
                        <c:v>5.7672716935989996</c:v>
                      </c:pt>
                      <c:pt idx="74">
                        <c:v>5.7675284891420802</c:v>
                      </c:pt>
                      <c:pt idx="75">
                        <c:v>5.7677856537101917</c:v>
                      </c:pt>
                      <c:pt idx="76">
                        <c:v>5.7680431873033484</c:v>
                      </c:pt>
                      <c:pt idx="77">
                        <c:v>5.7683010899215361</c:v>
                      </c:pt>
                      <c:pt idx="78">
                        <c:v>5.7685593615647548</c:v>
                      </c:pt>
                      <c:pt idx="79">
                        <c:v>5.7688180022330187</c:v>
                      </c:pt>
                      <c:pt idx="80">
                        <c:v>5.7690770119263277</c:v>
                      </c:pt>
                      <c:pt idx="81">
                        <c:v>5.769336390644682</c:v>
                      </c:pt>
                      <c:pt idx="82">
                        <c:v>5.769596138388053</c:v>
                      </c:pt>
                      <c:pt idx="83">
                        <c:v>5.7698562551564692</c:v>
                      </c:pt>
                      <c:pt idx="84">
                        <c:v>5.7701167409499305</c:v>
                      </c:pt>
                      <c:pt idx="85">
                        <c:v>5.7703775957684371</c:v>
                      </c:pt>
                      <c:pt idx="86">
                        <c:v>5.7706388196119605</c:v>
                      </c:pt>
                      <c:pt idx="87">
                        <c:v>5.770900412480529</c:v>
                      </c:pt>
                      <c:pt idx="88">
                        <c:v>5.7711623743741427</c:v>
                      </c:pt>
                      <c:pt idx="89">
                        <c:v>5.771424705292759</c:v>
                      </c:pt>
                      <c:pt idx="90">
                        <c:v>5.7716874052364773</c:v>
                      </c:pt>
                      <c:pt idx="91">
                        <c:v>5.7719504742051697</c:v>
                      </c:pt>
                      <c:pt idx="92">
                        <c:v>5.7722139121989358</c:v>
                      </c:pt>
                      <c:pt idx="93">
                        <c:v>5.7724777192177328</c:v>
                      </c:pt>
                      <c:pt idx="94">
                        <c:v>5.772741895261575</c:v>
                      </c:pt>
                      <c:pt idx="95">
                        <c:v>5.7730064403304482</c:v>
                      </c:pt>
                      <c:pt idx="96">
                        <c:v>5.7732713544243524</c:v>
                      </c:pt>
                      <c:pt idx="97">
                        <c:v>5.7735366375433159</c:v>
                      </c:pt>
                      <c:pt idx="98">
                        <c:v>5.7738022896873105</c:v>
                      </c:pt>
                      <c:pt idx="99">
                        <c:v>5.774068310856336</c:v>
                      </c:pt>
                      <c:pt idx="100">
                        <c:v>5.7743347010504067</c:v>
                      </c:pt>
                      <c:pt idx="101">
                        <c:v>5.7746014602695084</c:v>
                      </c:pt>
                      <c:pt idx="102">
                        <c:v>5.7748685885136553</c:v>
                      </c:pt>
                      <c:pt idx="103">
                        <c:v>5.7751360857828331</c:v>
                      </c:pt>
                      <c:pt idx="104">
                        <c:v>5.7754039520770561</c:v>
                      </c:pt>
                      <c:pt idx="105">
                        <c:v>5.7756721873963102</c:v>
                      </c:pt>
                      <c:pt idx="106">
                        <c:v>5.7759407917406094</c:v>
                      </c:pt>
                      <c:pt idx="107">
                        <c:v>5.7762097651099396</c:v>
                      </c:pt>
                      <c:pt idx="108">
                        <c:v>5.7764791075043149</c:v>
                      </c:pt>
                      <c:pt idx="109">
                        <c:v>5.7767488189236929</c:v>
                      </c:pt>
                      <c:pt idx="110">
                        <c:v>5.7770188993681444</c:v>
                      </c:pt>
                      <c:pt idx="111">
                        <c:v>5.7772893488376269</c:v>
                      </c:pt>
                      <c:pt idx="112">
                        <c:v>5.7775601673321546</c:v>
                      </c:pt>
                      <c:pt idx="113">
                        <c:v>5.7778313548517133</c:v>
                      </c:pt>
                      <c:pt idx="114">
                        <c:v>5.7781029113963172</c:v>
                      </c:pt>
                      <c:pt idx="115">
                        <c:v>5.778374836965952</c:v>
                      </c:pt>
                      <c:pt idx="116">
                        <c:v>5.7786471315606462</c:v>
                      </c:pt>
                      <c:pt idx="117">
                        <c:v>5.7789197951803573</c:v>
                      </c:pt>
                      <c:pt idx="118">
                        <c:v>5.7791928278251135</c:v>
                      </c:pt>
                      <c:pt idx="119">
                        <c:v>5.7794662294949006</c:v>
                      </c:pt>
                      <c:pt idx="120">
                        <c:v>5.779740000189733</c:v>
                      </c:pt>
                      <c:pt idx="121">
                        <c:v>5.7800141399096105</c:v>
                      </c:pt>
                      <c:pt idx="122">
                        <c:v>5.7802886486545049</c:v>
                      </c:pt>
                      <c:pt idx="123">
                        <c:v>5.7805635264244444</c:v>
                      </c:pt>
                      <c:pt idx="124">
                        <c:v>5.7808387732194291</c:v>
                      </c:pt>
                      <c:pt idx="125">
                        <c:v>5.781114389039459</c:v>
                      </c:pt>
                      <c:pt idx="126">
                        <c:v>5.7813903738845198</c:v>
                      </c:pt>
                      <c:pt idx="127">
                        <c:v>5.7816667277546117</c:v>
                      </c:pt>
                      <c:pt idx="128">
                        <c:v>5.7819434506497203</c:v>
                      </c:pt>
                      <c:pt idx="129">
                        <c:v>5.7822205425698883</c:v>
                      </c:pt>
                      <c:pt idx="130">
                        <c:v>5.7824980035151157</c:v>
                      </c:pt>
                      <c:pt idx="131">
                        <c:v>5.7827758334853598</c:v>
                      </c:pt>
                      <c:pt idx="132">
                        <c:v>5.783054032480635</c:v>
                      </c:pt>
                      <c:pt idx="133">
                        <c:v>5.7833326005009695</c:v>
                      </c:pt>
                      <c:pt idx="134">
                        <c:v>5.7836115375463351</c:v>
                      </c:pt>
                      <c:pt idx="135">
                        <c:v>5.7838908436167458</c:v>
                      </c:pt>
                      <c:pt idx="136">
                        <c:v>5.7841705187121732</c:v>
                      </c:pt>
                      <c:pt idx="137">
                        <c:v>5.7844505628326601</c:v>
                      </c:pt>
                      <c:pt idx="138">
                        <c:v>5.784730975978178</c:v>
                      </c:pt>
                      <c:pt idx="139">
                        <c:v>5.785011758148741</c:v>
                      </c:pt>
                      <c:pt idx="140">
                        <c:v>5.7852929093443208</c:v>
                      </c:pt>
                      <c:pt idx="141">
                        <c:v>5.7855744295649458</c:v>
                      </c:pt>
                      <c:pt idx="142">
                        <c:v>5.785856318810616</c:v>
                      </c:pt>
                      <c:pt idx="143">
                        <c:v>5.7861385770813314</c:v>
                      </c:pt>
                      <c:pt idx="144">
                        <c:v>5.7864212043770777</c:v>
                      </c:pt>
                      <c:pt idx="145">
                        <c:v>5.7867042006978693</c:v>
                      </c:pt>
                      <c:pt idx="146">
                        <c:v>5.7869875660436634</c:v>
                      </c:pt>
                      <c:pt idx="147">
                        <c:v>5.7872713004145169</c:v>
                      </c:pt>
                      <c:pt idx="148">
                        <c:v>5.7875554038104156</c:v>
                      </c:pt>
                      <c:pt idx="149">
                        <c:v>5.7878398762313594</c:v>
                      </c:pt>
                      <c:pt idx="150">
                        <c:v>5.7881247176773201</c:v>
                      </c:pt>
                      <c:pt idx="151">
                        <c:v>5.7884099281483401</c:v>
                      </c:pt>
                      <c:pt idx="152">
                        <c:v>5.7886955076443911</c:v>
                      </c:pt>
                      <c:pt idx="153">
                        <c:v>5.7889814561654873</c:v>
                      </c:pt>
                      <c:pt idx="154">
                        <c:v>5.7892677737116145</c:v>
                      </c:pt>
                      <c:pt idx="155">
                        <c:v>5.7895544602827727</c:v>
                      </c:pt>
                      <c:pt idx="156">
                        <c:v>5.789841515878976</c:v>
                      </c:pt>
                      <c:pt idx="157">
                        <c:v>5.7901289405002245</c:v>
                      </c:pt>
                      <c:pt idx="158">
                        <c:v>5.790416734146504</c:v>
                      </c:pt>
                      <c:pt idx="159">
                        <c:v>5.7907048968178145</c:v>
                      </c:pt>
                      <c:pt idx="160">
                        <c:v>5.7909934285141702</c:v>
                      </c:pt>
                      <c:pt idx="161">
                        <c:v>5.7912823292355711</c:v>
                      </c:pt>
                      <c:pt idx="162">
                        <c:v>5.7915715989820171</c:v>
                      </c:pt>
                      <c:pt idx="163">
                        <c:v>5.7918612377534799</c:v>
                      </c:pt>
                      <c:pt idx="164">
                        <c:v>5.7921512455499595</c:v>
                      </c:pt>
                      <c:pt idx="165">
                        <c:v>5.7924416223715411</c:v>
                      </c:pt>
                      <c:pt idx="166">
                        <c:v>5.7927323682180969</c:v>
                      </c:pt>
                      <c:pt idx="167">
                        <c:v>5.793023483089712</c:v>
                      </c:pt>
                      <c:pt idx="168">
                        <c:v>5.7933149669863724</c:v>
                      </c:pt>
                      <c:pt idx="169">
                        <c:v>5.7936068199080779</c:v>
                      </c:pt>
                      <c:pt idx="170">
                        <c:v>5.7938990418548144</c:v>
                      </c:pt>
                      <c:pt idx="171">
                        <c:v>5.7941916328265961</c:v>
                      </c:pt>
                      <c:pt idx="172">
                        <c:v>5.7944845928234088</c:v>
                      </c:pt>
                      <c:pt idx="173">
                        <c:v>5.7947779218452666</c:v>
                      </c:pt>
                      <c:pt idx="174">
                        <c:v>5.7950716198921555</c:v>
                      </c:pt>
                      <c:pt idx="175">
                        <c:v>5.7953656869640895</c:v>
                      </c:pt>
                      <c:pt idx="176">
                        <c:v>5.7956601230610545</c:v>
                      </c:pt>
                      <c:pt idx="177">
                        <c:v>5.7959549281830505</c:v>
                      </c:pt>
                      <c:pt idx="178">
                        <c:v>5.7962501023300916</c:v>
                      </c:pt>
                      <c:pt idx="179">
                        <c:v>5.796545645502178</c:v>
                      </c:pt>
                      <c:pt idx="180">
                        <c:v>5.7968415576992953</c:v>
                      </c:pt>
                      <c:pt idx="181">
                        <c:v>5.7971378389214578</c:v>
                      </c:pt>
                      <c:pt idx="182">
                        <c:v>5.7974344891686229</c:v>
                      </c:pt>
                      <c:pt idx="183">
                        <c:v>5.79773150844089</c:v>
                      </c:pt>
                      <c:pt idx="184">
                        <c:v>5.7980288967381313</c:v>
                      </c:pt>
                      <c:pt idx="185">
                        <c:v>5.7983266540604461</c:v>
                      </c:pt>
                      <c:pt idx="186">
                        <c:v>5.7986247804077777</c:v>
                      </c:pt>
                      <c:pt idx="187">
                        <c:v>5.7989232757801688</c:v>
                      </c:pt>
                      <c:pt idx="188">
                        <c:v>5.799222140177605</c:v>
                      </c:pt>
                      <c:pt idx="189">
                        <c:v>5.7995213736000721</c:v>
                      </c:pt>
                      <c:pt idx="190">
                        <c:v>5.7998209760475703</c:v>
                      </c:pt>
                      <c:pt idx="191">
                        <c:v>5.8001209475200994</c:v>
                      </c:pt>
                      <c:pt idx="192">
                        <c:v>5.800421288017688</c:v>
                      </c:pt>
                      <c:pt idx="193">
                        <c:v>5.8007219975403075</c:v>
                      </c:pt>
                      <c:pt idx="194">
                        <c:v>5.801023076087958</c:v>
                      </c:pt>
                      <c:pt idx="195">
                        <c:v>5.8013245236606394</c:v>
                      </c:pt>
                      <c:pt idx="196">
                        <c:v>5.8016263402583661</c:v>
                      </c:pt>
                      <c:pt idx="197">
                        <c:v>5.8019285258811379</c:v>
                      </c:pt>
                      <c:pt idx="198">
                        <c:v>5.802231080528955</c:v>
                      </c:pt>
                      <c:pt idx="199">
                        <c:v>5.8025340042017888</c:v>
                      </c:pt>
                      <c:pt idx="200">
                        <c:v>5.8028372968996536</c:v>
                      </c:pt>
                      <c:pt idx="201">
                        <c:v>5.8031409586225919</c:v>
                      </c:pt>
                      <c:pt idx="202">
                        <c:v>5.8034449893705329</c:v>
                      </c:pt>
                      <c:pt idx="203">
                        <c:v>5.8037493891435332</c:v>
                      </c:pt>
                      <c:pt idx="204">
                        <c:v>5.8040541579415503</c:v>
                      </c:pt>
                      <c:pt idx="205">
                        <c:v>5.8043592957646268</c:v>
                      </c:pt>
                      <c:pt idx="206">
                        <c:v>5.8046648026127485</c:v>
                      </c:pt>
                      <c:pt idx="207">
                        <c:v>5.8049706784859012</c:v>
                      </c:pt>
                      <c:pt idx="208">
                        <c:v>5.8052769233840849</c:v>
                      </c:pt>
                      <c:pt idx="209">
                        <c:v>5.8055835373073137</c:v>
                      </c:pt>
                      <c:pt idx="210">
                        <c:v>5.8058905202555735</c:v>
                      </c:pt>
                      <c:pt idx="211">
                        <c:v>5.8061978722288785</c:v>
                      </c:pt>
                      <c:pt idx="212">
                        <c:v>5.8065055932272145</c:v>
                      </c:pt>
                      <c:pt idx="213">
                        <c:v>5.8068136832505957</c:v>
                      </c:pt>
                      <c:pt idx="214">
                        <c:v>5.8071221422990078</c:v>
                      </c:pt>
                      <c:pt idx="215">
                        <c:v>5.8074309703724651</c:v>
                      </c:pt>
                      <c:pt idx="216">
                        <c:v>5.8077401674709677</c:v>
                      </c:pt>
                      <c:pt idx="217">
                        <c:v>5.8080497335945012</c:v>
                      </c:pt>
                      <c:pt idx="218">
                        <c:v>5.8083596687430656</c:v>
                      </c:pt>
                      <c:pt idx="219">
                        <c:v>5.8086699729166753</c:v>
                      </c:pt>
                      <c:pt idx="220">
                        <c:v>5.8089806461153017</c:v>
                      </c:pt>
                      <c:pt idx="221">
                        <c:v>5.8092916883389734</c:v>
                      </c:pt>
                      <c:pt idx="222">
                        <c:v>5.8096030995876902</c:v>
                      </c:pt>
                      <c:pt idx="223">
                        <c:v>5.8099148798614522</c:v>
                      </c:pt>
                      <c:pt idx="224">
                        <c:v>5.8102270291602593</c:v>
                      </c:pt>
                      <c:pt idx="225">
                        <c:v>5.8105395474840975</c:v>
                      </c:pt>
                      <c:pt idx="226">
                        <c:v>5.8108524348329667</c:v>
                      </c:pt>
                      <c:pt idx="227">
                        <c:v>5.811165691206881</c:v>
                      </c:pt>
                      <c:pt idx="228">
                        <c:v>5.8114793166058263</c:v>
                      </c:pt>
                      <c:pt idx="229">
                        <c:v>5.811793311029831</c:v>
                      </c:pt>
                      <c:pt idx="230">
                        <c:v>5.8121076744788525</c:v>
                      </c:pt>
                      <c:pt idx="231">
                        <c:v>5.8124224069529049</c:v>
                      </c:pt>
                      <c:pt idx="232">
                        <c:v>5.8127375084520168</c:v>
                      </c:pt>
                      <c:pt idx="233">
                        <c:v>5.8130529789761596</c:v>
                      </c:pt>
                      <c:pt idx="234">
                        <c:v>5.8133688185253476</c:v>
                      </c:pt>
                      <c:pt idx="235">
                        <c:v>5.8136850270995666</c:v>
                      </c:pt>
                      <c:pt idx="236">
                        <c:v>5.8140016046988165</c:v>
                      </c:pt>
                      <c:pt idx="237">
                        <c:v>5.8143185513231117</c:v>
                      </c:pt>
                      <c:pt idx="238">
                        <c:v>5.8146358669724236</c:v>
                      </c:pt>
                      <c:pt idx="239">
                        <c:v>5.8149535516467807</c:v>
                      </c:pt>
                      <c:pt idx="240">
                        <c:v>5.8152716053461972</c:v>
                      </c:pt>
                      <c:pt idx="241">
                        <c:v>5.8155900280706447</c:v>
                      </c:pt>
                      <c:pt idx="242">
                        <c:v>5.8159088198201232</c:v>
                      </c:pt>
                      <c:pt idx="243">
                        <c:v>5.8162279805946611</c:v>
                      </c:pt>
                      <c:pt idx="244">
                        <c:v>5.8165475103942157</c:v>
                      </c:pt>
                      <c:pt idx="245">
                        <c:v>5.8168674092188155</c:v>
                      </c:pt>
                      <c:pt idx="246">
                        <c:v>5.8171876770684463</c:v>
                      </c:pt>
                      <c:pt idx="247">
                        <c:v>5.8175083139431365</c:v>
                      </c:pt>
                      <c:pt idx="248">
                        <c:v>5.8178293198428435</c:v>
                      </c:pt>
                      <c:pt idx="249">
                        <c:v>5.8181506947675956</c:v>
                      </c:pt>
                      <c:pt idx="250">
                        <c:v>5.8184724387173787</c:v>
                      </c:pt>
                      <c:pt idx="251">
                        <c:v>5.8187945516922213</c:v>
                      </c:pt>
                      <c:pt idx="252">
                        <c:v>5.8191170336920806</c:v>
                      </c:pt>
                      <c:pt idx="253">
                        <c:v>5.819439884716985</c:v>
                      </c:pt>
                      <c:pt idx="254">
                        <c:v>5.8197631047669347</c:v>
                      </c:pt>
                      <c:pt idx="255">
                        <c:v>5.8200866938419153</c:v>
                      </c:pt>
                      <c:pt idx="256">
                        <c:v>5.8204106519419412</c:v>
                      </c:pt>
                      <c:pt idx="257">
                        <c:v>5.8207349790669554</c:v>
                      </c:pt>
                      <c:pt idx="258">
                        <c:v>5.8210596752170574</c:v>
                      </c:pt>
                      <c:pt idx="259">
                        <c:v>5.8213847403921903</c:v>
                      </c:pt>
                      <c:pt idx="260">
                        <c:v>5.8217101745923685</c:v>
                      </c:pt>
                      <c:pt idx="261">
                        <c:v>5.8220359778175776</c:v>
                      </c:pt>
                      <c:pt idx="262">
                        <c:v>5.8223621500678178</c:v>
                      </c:pt>
                      <c:pt idx="263">
                        <c:v>5.8226886913431031</c:v>
                      </c:pt>
                      <c:pt idx="264">
                        <c:v>5.8230156016434336</c:v>
                      </c:pt>
                      <c:pt idx="265">
                        <c:v>5.823342880968795</c:v>
                      </c:pt>
                      <c:pt idx="266">
                        <c:v>5.8236705293192017</c:v>
                      </c:pt>
                      <c:pt idx="267">
                        <c:v>5.8239985466946251</c:v>
                      </c:pt>
                      <c:pt idx="268">
                        <c:v>5.824326933095108</c:v>
                      </c:pt>
                      <c:pt idx="269">
                        <c:v>5.824655688520636</c:v>
                      </c:pt>
                      <c:pt idx="270">
                        <c:v>5.8249848129711808</c:v>
                      </c:pt>
                      <c:pt idx="271">
                        <c:v>5.8253143064467707</c:v>
                      </c:pt>
                      <c:pt idx="272">
                        <c:v>5.8256441689474059</c:v>
                      </c:pt>
                      <c:pt idx="273">
                        <c:v>5.825974400473072</c:v>
                      </c:pt>
                      <c:pt idx="274">
                        <c:v>5.8263050010237833</c:v>
                      </c:pt>
                      <c:pt idx="275">
                        <c:v>5.8266359705994972</c:v>
                      </c:pt>
                      <c:pt idx="276">
                        <c:v>5.8269673092002989</c:v>
                      </c:pt>
                      <c:pt idx="277">
                        <c:v>5.8272990168261032</c:v>
                      </c:pt>
                      <c:pt idx="278">
                        <c:v>5.8276310934769668</c:v>
                      </c:pt>
                      <c:pt idx="279">
                        <c:v>5.8279635391528615</c:v>
                      </c:pt>
                      <c:pt idx="280">
                        <c:v>5.8282963538537871</c:v>
                      </c:pt>
                      <c:pt idx="281">
                        <c:v>5.8286295375797721</c:v>
                      </c:pt>
                      <c:pt idx="282">
                        <c:v>5.8289630903307739</c:v>
                      </c:pt>
                      <c:pt idx="283">
                        <c:v>5.829297012106835</c:v>
                      </c:pt>
                      <c:pt idx="284">
                        <c:v>5.829631302907913</c:v>
                      </c:pt>
                      <c:pt idx="285">
                        <c:v>5.8299659627340361</c:v>
                      </c:pt>
                      <c:pt idx="286">
                        <c:v>5.8303009915852044</c:v>
                      </c:pt>
                      <c:pt idx="287">
                        <c:v>5.8306363894614037</c:v>
                      </c:pt>
                      <c:pt idx="288">
                        <c:v>5.8309721563626482</c:v>
                      </c:pt>
                      <c:pt idx="289">
                        <c:v>5.8313082922889237</c:v>
                      </c:pt>
                      <c:pt idx="290">
                        <c:v>5.8316447972402443</c:v>
                      </c:pt>
                      <c:pt idx="291">
                        <c:v>5.8319816712165959</c:v>
                      </c:pt>
                      <c:pt idx="292">
                        <c:v>5.8323189142179928</c:v>
                      </c:pt>
                      <c:pt idx="293">
                        <c:v>5.8326565262443921</c:v>
                      </c:pt>
                      <c:pt idx="294">
                        <c:v>5.8329945072958935</c:v>
                      </c:pt>
                      <c:pt idx="295">
                        <c:v>5.8333328573723691</c:v>
                      </c:pt>
                      <c:pt idx="296">
                        <c:v>5.8336715764739182</c:v>
                      </c:pt>
                      <c:pt idx="297">
                        <c:v>5.8340106646005125</c:v>
                      </c:pt>
                      <c:pt idx="298">
                        <c:v>5.8343501217521236</c:v>
                      </c:pt>
                      <c:pt idx="299">
                        <c:v>5.8346899479287799</c:v>
                      </c:pt>
                      <c:pt idx="300">
                        <c:v>5.8350301431304814</c:v>
                      </c:pt>
                      <c:pt idx="301">
                        <c:v>5.8353707073572281</c:v>
                      </c:pt>
                      <c:pt idx="302">
                        <c:v>5.8357116406089915</c:v>
                      </c:pt>
                      <c:pt idx="303">
                        <c:v>5.8360529428858001</c:v>
                      </c:pt>
                      <c:pt idx="304">
                        <c:v>5.8363946141876539</c:v>
                      </c:pt>
                      <c:pt idx="305">
                        <c:v>5.8367366545145529</c:v>
                      </c:pt>
                      <c:pt idx="306">
                        <c:v>5.8370790638664829</c:v>
                      </c:pt>
                      <c:pt idx="307">
                        <c:v>5.8374218422434438</c:v>
                      </c:pt>
                      <c:pt idx="308">
                        <c:v>5.83776498964545</c:v>
                      </c:pt>
                      <c:pt idx="309">
                        <c:v>5.8381085060724871</c:v>
                      </c:pt>
                      <c:pt idx="310">
                        <c:v>5.8384523915245694</c:v>
                      </c:pt>
                      <c:pt idx="311">
                        <c:v>5.8387966460016543</c:v>
                      </c:pt>
                      <c:pt idx="312">
                        <c:v>5.8391412695038412</c:v>
                      </c:pt>
                      <c:pt idx="313">
                        <c:v>5.8394862620310022</c:v>
                      </c:pt>
                      <c:pt idx="314">
                        <c:v>5.8398316235832368</c:v>
                      </c:pt>
                      <c:pt idx="315">
                        <c:v>5.8401773541605166</c:v>
                      </c:pt>
                      <c:pt idx="316">
                        <c:v>5.8405234537628274</c:v>
                      </c:pt>
                      <c:pt idx="317">
                        <c:v>5.8408699223901692</c:v>
                      </c:pt>
                      <c:pt idx="318">
                        <c:v>5.8412167600425562</c:v>
                      </c:pt>
                      <c:pt idx="319">
                        <c:v>5.8415639667199741</c:v>
                      </c:pt>
                      <c:pt idx="320">
                        <c:v>5.8419115424224373</c:v>
                      </c:pt>
                      <c:pt idx="321">
                        <c:v>5.8422594871499314</c:v>
                      </c:pt>
                      <c:pt idx="322">
                        <c:v>5.8426078009024707</c:v>
                      </c:pt>
                      <c:pt idx="323">
                        <c:v>5.8429564836800552</c:v>
                      </c:pt>
                      <c:pt idx="324">
                        <c:v>5.8433055354826706</c:v>
                      </c:pt>
                      <c:pt idx="325">
                        <c:v>5.8436549563103171</c:v>
                      </c:pt>
                      <c:pt idx="326">
                        <c:v>5.8440047461630087</c:v>
                      </c:pt>
                      <c:pt idx="327">
                        <c:v>5.8443549050407313</c:v>
                      </c:pt>
                      <c:pt idx="328">
                        <c:v>5.8447054329435133</c:v>
                      </c:pt>
                      <c:pt idx="329">
                        <c:v>5.8450563298713121</c:v>
                      </c:pt>
                      <c:pt idx="330">
                        <c:v>5.8454075958241418</c:v>
                      </c:pt>
                      <c:pt idx="331">
                        <c:v>5.8457592308020025</c:v>
                      </c:pt>
                      <c:pt idx="332">
                        <c:v>5.8461112348049227</c:v>
                      </c:pt>
                      <c:pt idx="333">
                        <c:v>5.846463607832888</c:v>
                      </c:pt>
                      <c:pt idx="334">
                        <c:v>5.8468163498858843</c:v>
                      </c:pt>
                      <c:pt idx="335">
                        <c:v>5.8471694609639115</c:v>
                      </c:pt>
                      <c:pt idx="336">
                        <c:v>5.847522941066984</c:v>
                      </c:pt>
                      <c:pt idx="337">
                        <c:v>5.8478767901951016</c:v>
                      </c:pt>
                      <c:pt idx="338">
                        <c:v>5.8482310083482503</c:v>
                      </c:pt>
                      <c:pt idx="339">
                        <c:v>5.8485855955264299</c:v>
                      </c:pt>
                      <c:pt idx="340">
                        <c:v>5.8489405517296547</c:v>
                      </c:pt>
                      <c:pt idx="341">
                        <c:v>5.8492958769579246</c:v>
                      </c:pt>
                      <c:pt idx="342">
                        <c:v>5.8496515712112256</c:v>
                      </c:pt>
                      <c:pt idx="343">
                        <c:v>5.8500076344895575</c:v>
                      </c:pt>
                      <c:pt idx="344">
                        <c:v>5.8503640667929346</c:v>
                      </c:pt>
                      <c:pt idx="345">
                        <c:v>5.8507208681213427</c:v>
                      </c:pt>
                      <c:pt idx="346">
                        <c:v>5.8510780384748102</c:v>
                      </c:pt>
                      <c:pt idx="347">
                        <c:v>5.8514355778532945</c:v>
                      </c:pt>
                      <c:pt idx="348">
                        <c:v>5.8517934862568239</c:v>
                      </c:pt>
                      <c:pt idx="349">
                        <c:v>5.8521517636853559</c:v>
                      </c:pt>
                      <c:pt idx="350">
                        <c:v>5.8525104101389758</c:v>
                      </c:pt>
                      <c:pt idx="351">
                        <c:v>5.8528694256176266</c:v>
                      </c:pt>
                      <c:pt idx="352">
                        <c:v>5.8532288101212941</c:v>
                      </c:pt>
                      <c:pt idx="353">
                        <c:v>5.8535885636500211</c:v>
                      </c:pt>
                      <c:pt idx="354">
                        <c:v>5.8539486862037791</c:v>
                      </c:pt>
                      <c:pt idx="355">
                        <c:v>5.8543091777825822</c:v>
                      </c:pt>
                      <c:pt idx="356">
                        <c:v>5.8546700383864163</c:v>
                      </c:pt>
                      <c:pt idx="357">
                        <c:v>5.8550312680152814</c:v>
                      </c:pt>
                      <c:pt idx="358">
                        <c:v>5.8553928666691917</c:v>
                      </c:pt>
                      <c:pt idx="359">
                        <c:v>5.8557548343481471</c:v>
                      </c:pt>
                      <c:pt idx="360">
                        <c:v>5.8561171710521336</c:v>
                      </c:pt>
                      <c:pt idx="361">
                        <c:v>5.8564798767811652</c:v>
                      </c:pt>
                      <c:pt idx="362">
                        <c:v>5.8568429515352278</c:v>
                      </c:pt>
                      <c:pt idx="363">
                        <c:v>5.8572063953143214</c:v>
                      </c:pt>
                      <c:pt idx="364">
                        <c:v>5.8575702081184744</c:v>
                      </c:pt>
                      <c:pt idx="365">
                        <c:v>5.8579343899476441</c:v>
                      </c:pt>
                      <c:pt idx="366">
                        <c:v>5.8582989408018591</c:v>
                      </c:pt>
                      <c:pt idx="367">
                        <c:v>5.8586638606811192</c:v>
                      </c:pt>
                      <c:pt idx="368">
                        <c:v>5.8590291495853819</c:v>
                      </c:pt>
                      <c:pt idx="369">
                        <c:v>5.8593948075147182</c:v>
                      </c:pt>
                      <c:pt idx="370">
                        <c:v>5.8597608344690855</c:v>
                      </c:pt>
                      <c:pt idx="371">
                        <c:v>5.8601272304484837</c:v>
                      </c:pt>
                      <c:pt idx="372">
                        <c:v>5.8604939954529414</c:v>
                      </c:pt>
                      <c:pt idx="373">
                        <c:v>5.86086112948243</c:v>
                      </c:pt>
                      <c:pt idx="374">
                        <c:v>5.8612286325369354</c:v>
                      </c:pt>
                      <c:pt idx="375">
                        <c:v>5.8615965046165002</c:v>
                      </c:pt>
                      <c:pt idx="376">
                        <c:v>5.8619647457210959</c:v>
                      </c:pt>
                      <c:pt idx="377">
                        <c:v>5.8623333558507369</c:v>
                      </c:pt>
                      <c:pt idx="378">
                        <c:v>5.8627023350054088</c:v>
                      </c:pt>
                      <c:pt idx="379">
                        <c:v>5.8630716831851259</c:v>
                      </c:pt>
                      <c:pt idx="380">
                        <c:v>5.863441400389874</c:v>
                      </c:pt>
                      <c:pt idx="381">
                        <c:v>5.8638114866196673</c:v>
                      </c:pt>
                      <c:pt idx="382">
                        <c:v>5.8641819418744916</c:v>
                      </c:pt>
                      <c:pt idx="383">
                        <c:v>5.8645527661543611</c:v>
                      </c:pt>
                      <c:pt idx="384">
                        <c:v>5.8649239594592615</c:v>
                      </c:pt>
                      <c:pt idx="385">
                        <c:v>5.8652955217891929</c:v>
                      </c:pt>
                      <c:pt idx="386">
                        <c:v>5.8656674531441553</c:v>
                      </c:pt>
                      <c:pt idx="387">
                        <c:v>5.8660397535241771</c:v>
                      </c:pt>
                      <c:pt idx="388">
                        <c:v>5.8664124229292298</c:v>
                      </c:pt>
                      <c:pt idx="389">
                        <c:v>5.8667854613593278</c:v>
                      </c:pt>
                      <c:pt idx="390">
                        <c:v>5.8671588688144567</c:v>
                      </c:pt>
                      <c:pt idx="391">
                        <c:v>5.8675326452946308</c:v>
                      </c:pt>
                      <c:pt idx="392">
                        <c:v>5.8679067907998359</c:v>
                      </c:pt>
                      <c:pt idx="393">
                        <c:v>5.868281305330072</c:v>
                      </c:pt>
                      <c:pt idx="394">
                        <c:v>5.8686561888853674</c:v>
                      </c:pt>
                      <c:pt idx="395">
                        <c:v>5.8690314414656939</c:v>
                      </c:pt>
                      <c:pt idx="396">
                        <c:v>5.8694070630710513</c:v>
                      </c:pt>
                      <c:pt idx="397">
                        <c:v>5.8697830537014539</c:v>
                      </c:pt>
                      <c:pt idx="398">
                        <c:v>5.8701594133568875</c:v>
                      </c:pt>
                      <c:pt idx="399">
                        <c:v>5.8705361420373663</c:v>
                      </c:pt>
                      <c:pt idx="400">
                        <c:v>5.870913239742876</c:v>
                      </c:pt>
                      <c:pt idx="401">
                        <c:v>5.871290706473431</c:v>
                      </c:pt>
                      <c:pt idx="402">
                        <c:v>5.8716685422290169</c:v>
                      </c:pt>
                      <c:pt idx="403">
                        <c:v>5.872046747009648</c:v>
                      </c:pt>
                      <c:pt idx="404">
                        <c:v>5.8724253208152817</c:v>
                      </c:pt>
                      <c:pt idx="405">
                        <c:v>5.8728042636460174</c:v>
                      </c:pt>
                      <c:pt idx="406">
                        <c:v>5.8731835755017414</c:v>
                      </c:pt>
                      <c:pt idx="407">
                        <c:v>5.8735632563825106</c:v>
                      </c:pt>
                      <c:pt idx="408">
                        <c:v>5.8739433062883393</c:v>
                      </c:pt>
                      <c:pt idx="409">
                        <c:v>5.8743237252191989</c:v>
                      </c:pt>
                      <c:pt idx="410">
                        <c:v>5.8747045131750895</c:v>
                      </c:pt>
                      <c:pt idx="411">
                        <c:v>5.875085670156011</c:v>
                      </c:pt>
                      <c:pt idx="412">
                        <c:v>5.875467196161992</c:v>
                      </c:pt>
                      <c:pt idx="413">
                        <c:v>5.8758490911930039</c:v>
                      </c:pt>
                      <c:pt idx="414">
                        <c:v>5.876231355249061</c:v>
                      </c:pt>
                      <c:pt idx="415">
                        <c:v>5.8766139883301349</c:v>
                      </c:pt>
                      <c:pt idx="416">
                        <c:v>5.8769969904362682</c:v>
                      </c:pt>
                      <c:pt idx="417">
                        <c:v>5.8773803615674325</c:v>
                      </c:pt>
                      <c:pt idx="418">
                        <c:v>5.8777641017236277</c:v>
                      </c:pt>
                      <c:pt idx="419">
                        <c:v>5.8781482109048682</c:v>
                      </c:pt>
                      <c:pt idx="420">
                        <c:v>5.8785326891111396</c:v>
                      </c:pt>
                      <c:pt idx="421">
                        <c:v>5.8789175363424562</c:v>
                      </c:pt>
                      <c:pt idx="422">
                        <c:v>5.8793027525987895</c:v>
                      </c:pt>
                      <c:pt idx="423">
                        <c:v>5.8796883378802107</c:v>
                      </c:pt>
                      <c:pt idx="424">
                        <c:v>5.880074292186606</c:v>
                      </c:pt>
                      <c:pt idx="425">
                        <c:v>5.880460615518075</c:v>
                      </c:pt>
                      <c:pt idx="426">
                        <c:v>5.8808473078745749</c:v>
                      </c:pt>
                      <c:pt idx="427">
                        <c:v>5.8812343692561342</c:v>
                      </c:pt>
                      <c:pt idx="428">
                        <c:v>5.8816217996627103</c:v>
                      </c:pt>
                      <c:pt idx="429">
                        <c:v>5.8820095990943173</c:v>
                      </c:pt>
                      <c:pt idx="430">
                        <c:v>5.8823977675509838</c:v>
                      </c:pt>
                      <c:pt idx="431">
                        <c:v>5.8827863050326812</c:v>
                      </c:pt>
                      <c:pt idx="432">
                        <c:v>5.8831752115394238</c:v>
                      </c:pt>
                      <c:pt idx="433">
                        <c:v>5.8835644870711974</c:v>
                      </c:pt>
                      <c:pt idx="434">
                        <c:v>5.883954131628002</c:v>
                      </c:pt>
                      <c:pt idx="435">
                        <c:v>5.8843441452098517</c:v>
                      </c:pt>
                      <c:pt idx="436">
                        <c:v>5.8847345278167467</c:v>
                      </c:pt>
                      <c:pt idx="437">
                        <c:v>5.8851252794486726</c:v>
                      </c:pt>
                      <c:pt idx="438">
                        <c:v>5.8855164001056295</c:v>
                      </c:pt>
                      <c:pt idx="439">
                        <c:v>5.8859078897876316</c:v>
                      </c:pt>
                      <c:pt idx="440">
                        <c:v>5.8862997484946789</c:v>
                      </c:pt>
                      <c:pt idx="441">
                        <c:v>5.8866919762267571</c:v>
                      </c:pt>
                      <c:pt idx="442">
                        <c:v>5.8870845729838379</c:v>
                      </c:pt>
                      <c:pt idx="443">
                        <c:v>5.8874775387659923</c:v>
                      </c:pt>
                      <c:pt idx="444">
                        <c:v>5.8878708735731919</c:v>
                      </c:pt>
                      <c:pt idx="445">
                        <c:v>5.8882645774054225</c:v>
                      </c:pt>
                      <c:pt idx="446">
                        <c:v>5.8886586502626841</c:v>
                      </c:pt>
                      <c:pt idx="447">
                        <c:v>5.8890530921449908</c:v>
                      </c:pt>
                      <c:pt idx="448">
                        <c:v>5.8894479030523428</c:v>
                      </c:pt>
                      <c:pt idx="449">
                        <c:v>5.8898430829847257</c:v>
                      </c:pt>
                      <c:pt idx="450">
                        <c:v>5.8902386319421538</c:v>
                      </c:pt>
                      <c:pt idx="451">
                        <c:v>5.8906345499246129</c:v>
                      </c:pt>
                      <c:pt idx="452">
                        <c:v>5.8910308369321029</c:v>
                      </c:pt>
                      <c:pt idx="453">
                        <c:v>5.8914274929646382</c:v>
                      </c:pt>
                      <c:pt idx="454">
                        <c:v>5.8918245180222186</c:v>
                      </c:pt>
                      <c:pt idx="455">
                        <c:v>5.89222191210483</c:v>
                      </c:pt>
                      <c:pt idx="456">
                        <c:v>5.8926196752124724</c:v>
                      </c:pt>
                      <c:pt idx="457">
                        <c:v>5.89301780734516</c:v>
                      </c:pt>
                      <c:pt idx="458">
                        <c:v>5.8934163085028928</c:v>
                      </c:pt>
                      <c:pt idx="459">
                        <c:v>5.8938151786856565</c:v>
                      </c:pt>
                      <c:pt idx="460">
                        <c:v>5.894214417893437</c:v>
                      </c:pt>
                      <c:pt idx="461">
                        <c:v>5.8946140261262769</c:v>
                      </c:pt>
                      <c:pt idx="462">
                        <c:v>5.895014003384162</c:v>
                      </c:pt>
                      <c:pt idx="463">
                        <c:v>5.8954143496670781</c:v>
                      </c:pt>
                      <c:pt idx="464">
                        <c:v>5.8958150649750252</c:v>
                      </c:pt>
                      <c:pt idx="465">
                        <c:v>5.8962161493080174</c:v>
                      </c:pt>
                      <c:pt idx="466">
                        <c:v>5.8966176026660548</c:v>
                      </c:pt>
                      <c:pt idx="467">
                        <c:v>5.8970194250491232</c:v>
                      </c:pt>
                      <c:pt idx="468">
                        <c:v>5.8974216164572368</c:v>
                      </c:pt>
                      <c:pt idx="469">
                        <c:v>5.8978241768903814</c:v>
                      </c:pt>
                      <c:pt idx="470">
                        <c:v>5.8982271063485712</c:v>
                      </c:pt>
                      <c:pt idx="471">
                        <c:v>5.8986304048317919</c:v>
                      </c:pt>
                      <c:pt idx="472">
                        <c:v>5.8990340723400578</c:v>
                      </c:pt>
                      <c:pt idx="473">
                        <c:v>5.8994381088733547</c:v>
                      </c:pt>
                      <c:pt idx="474">
                        <c:v>5.8998425144316826</c:v>
                      </c:pt>
                      <c:pt idx="475">
                        <c:v>5.9002472890150557</c:v>
                      </c:pt>
                      <c:pt idx="476">
                        <c:v>5.9006524326234739</c:v>
                      </c:pt>
                      <c:pt idx="477">
                        <c:v>5.9010579452569374</c:v>
                      </c:pt>
                      <c:pt idx="478">
                        <c:v>5.9014638269154176</c:v>
                      </c:pt>
                      <c:pt idx="479">
                        <c:v>5.9018700775989146</c:v>
                      </c:pt>
                      <c:pt idx="480">
                        <c:v>5.9022766973074852</c:v>
                      </c:pt>
                      <c:pt idx="481">
                        <c:v>5.9026836860411009</c:v>
                      </c:pt>
                      <c:pt idx="482">
                        <c:v>5.9030910437997335</c:v>
                      </c:pt>
                      <c:pt idx="483">
                        <c:v>5.9034987705834112</c:v>
                      </c:pt>
                      <c:pt idx="484">
                        <c:v>5.9039068663921341</c:v>
                      </c:pt>
                      <c:pt idx="485">
                        <c:v>5.904315331225888</c:v>
                      </c:pt>
                      <c:pt idx="486">
                        <c:v>5.9047241650846871</c:v>
                      </c:pt>
                      <c:pt idx="487">
                        <c:v>5.9051333679685172</c:v>
                      </c:pt>
                      <c:pt idx="488">
                        <c:v>5.9055429398773924</c:v>
                      </c:pt>
                      <c:pt idx="489">
                        <c:v>5.9059528808112987</c:v>
                      </c:pt>
                      <c:pt idx="490">
                        <c:v>5.9063631907702501</c:v>
                      </c:pt>
                      <c:pt idx="491">
                        <c:v>5.9067738697542325</c:v>
                      </c:pt>
                      <c:pt idx="492">
                        <c:v>5.90718491776326</c:v>
                      </c:pt>
                      <c:pt idx="493">
                        <c:v>5.9075963347973186</c:v>
                      </c:pt>
                      <c:pt idx="494">
                        <c:v>5.9080081208564224</c:v>
                      </c:pt>
                      <c:pt idx="495">
                        <c:v>5.9084202759405713</c:v>
                      </c:pt>
                      <c:pt idx="496">
                        <c:v>5.908832800049737</c:v>
                      </c:pt>
                      <c:pt idx="497">
                        <c:v>5.9092456931839337</c:v>
                      </c:pt>
                      <c:pt idx="498">
                        <c:v>5.9096589553431755</c:v>
                      </c:pt>
                      <c:pt idx="499">
                        <c:v>5.9100725865274768</c:v>
                      </c:pt>
                      <c:pt idx="500">
                        <c:v>5.910486586736809</c:v>
                      </c:pt>
                      <c:pt idx="501">
                        <c:v>5.9109009559711723</c:v>
                      </c:pt>
                      <c:pt idx="502">
                        <c:v>5.9113156942305665</c:v>
                      </c:pt>
                      <c:pt idx="503">
                        <c:v>5.9117308015150201</c:v>
                      </c:pt>
                      <c:pt idx="504">
                        <c:v>5.9121462778245046</c:v>
                      </c:pt>
                      <c:pt idx="505">
                        <c:v>5.9125621231590202</c:v>
                      </c:pt>
                      <c:pt idx="506">
                        <c:v>5.9129783375185809</c:v>
                      </c:pt>
                      <c:pt idx="507">
                        <c:v>5.9133949209031726</c:v>
                      </c:pt>
                      <c:pt idx="508">
                        <c:v>5.9138118733128238</c:v>
                      </c:pt>
                      <c:pt idx="509">
                        <c:v>5.9142291947474916</c:v>
                      </c:pt>
                      <c:pt idx="510">
                        <c:v>5.9146468852071905</c:v>
                      </c:pt>
                      <c:pt idx="511">
                        <c:v>5.9150649446919488</c:v>
                      </c:pt>
                      <c:pt idx="512">
                        <c:v>5.915483373201738</c:v>
                      </c:pt>
                      <c:pt idx="513">
                        <c:v>5.9159021707365582</c:v>
                      </c:pt>
                      <c:pt idx="514">
                        <c:v>5.9163213372964236</c:v>
                      </c:pt>
                      <c:pt idx="515">
                        <c:v>5.9167408728812916</c:v>
                      </c:pt>
                      <c:pt idx="516">
                        <c:v>5.9171607774912616</c:v>
                      </c:pt>
                      <c:pt idx="517">
                        <c:v>5.9175810511262199</c:v>
                      </c:pt>
                      <c:pt idx="518">
                        <c:v>5.9180016937862376</c:v>
                      </c:pt>
                      <c:pt idx="519">
                        <c:v>5.9184227054712863</c:v>
                      </c:pt>
                      <c:pt idx="520">
                        <c:v>5.9188440861813802</c:v>
                      </c:pt>
                      <c:pt idx="521">
                        <c:v>5.9192658359165051</c:v>
                      </c:pt>
                      <c:pt idx="522">
                        <c:v>5.9196879546766894</c:v>
                      </c:pt>
                      <c:pt idx="523">
                        <c:v>5.9201104424618904</c:v>
                      </c:pt>
                      <c:pt idx="524">
                        <c:v>5.9205332992721367</c:v>
                      </c:pt>
                      <c:pt idx="525">
                        <c:v>5.9209565251074139</c:v>
                      </c:pt>
                      <c:pt idx="526">
                        <c:v>5.9213801199677363</c:v>
                      </c:pt>
                      <c:pt idx="527">
                        <c:v>5.9218040838531039</c:v>
                      </c:pt>
                      <c:pt idx="528">
                        <c:v>5.9222284167634882</c:v>
                      </c:pt>
                      <c:pt idx="529">
                        <c:v>5.922653118698932</c:v>
                      </c:pt>
                      <c:pt idx="530">
                        <c:v>5.9230781896594067</c:v>
                      </c:pt>
                      <c:pt idx="531">
                        <c:v>5.9235036296449266</c:v>
                      </c:pt>
                      <c:pt idx="532">
                        <c:v>5.9239294386554775</c:v>
                      </c:pt>
                      <c:pt idx="533">
                        <c:v>5.9243556166910309</c:v>
                      </c:pt>
                      <c:pt idx="534">
                        <c:v>5.9247821637516864</c:v>
                      </c:pt>
                      <c:pt idx="535">
                        <c:v>5.9252090798373303</c:v>
                      </c:pt>
                      <c:pt idx="536">
                        <c:v>5.9256363649480193</c:v>
                      </c:pt>
                      <c:pt idx="537">
                        <c:v>5.9260640190837677</c:v>
                      </c:pt>
                      <c:pt idx="538">
                        <c:v>5.9264920422445471</c:v>
                      </c:pt>
                      <c:pt idx="539">
                        <c:v>5.9269204344303716</c:v>
                      </c:pt>
                      <c:pt idx="540">
                        <c:v>5.9273491956412272</c:v>
                      </c:pt>
                      <c:pt idx="541">
                        <c:v>5.9277783258771137</c:v>
                      </c:pt>
                      <c:pt idx="542">
                        <c:v>5.9282078251380455</c:v>
                      </c:pt>
                      <c:pt idx="543">
                        <c:v>5.9286376934240224</c:v>
                      </c:pt>
                      <c:pt idx="544">
                        <c:v>5.9290679307350302</c:v>
                      </c:pt>
                      <c:pt idx="545">
                        <c:v>5.9294985370710691</c:v>
                      </c:pt>
                      <c:pt idx="546">
                        <c:v>5.9299295124321532</c:v>
                      </c:pt>
                      <c:pt idx="547">
                        <c:v>5.9303608568182824</c:v>
                      </c:pt>
                      <c:pt idx="548">
                        <c:v>5.9307925702294426</c:v>
                      </c:pt>
                      <c:pt idx="549">
                        <c:v>5.931224652665648</c:v>
                      </c:pt>
                      <c:pt idx="550">
                        <c:v>5.9316571041268844</c:v>
                      </c:pt>
                      <c:pt idx="551">
                        <c:v>5.9320899246131233</c:v>
                      </c:pt>
                      <c:pt idx="552">
                        <c:v>5.9325231141244643</c:v>
                      </c:pt>
                      <c:pt idx="553">
                        <c:v>5.9329566726607936</c:v>
                      </c:pt>
                      <c:pt idx="554">
                        <c:v>5.9333906002221823</c:v>
                      </c:pt>
                      <c:pt idx="555">
                        <c:v>5.933824896808602</c:v>
                      </c:pt>
                      <c:pt idx="556">
                        <c:v>5.9342595624200669</c:v>
                      </c:pt>
                      <c:pt idx="557">
                        <c:v>5.934694597056577</c:v>
                      </c:pt>
                      <c:pt idx="558">
                        <c:v>5.9351300007181322</c:v>
                      </c:pt>
                      <c:pt idx="559">
                        <c:v>5.9355657734047043</c:v>
                      </c:pt>
                      <c:pt idx="560">
                        <c:v>5.9360019151163215</c:v>
                      </c:pt>
                      <c:pt idx="561">
                        <c:v>5.9364384258529839</c:v>
                      </c:pt>
                      <c:pt idx="562">
                        <c:v>5.9368753056146772</c:v>
                      </c:pt>
                      <c:pt idx="563">
                        <c:v>5.9373125544014158</c:v>
                      </c:pt>
                      <c:pt idx="564">
                        <c:v>5.9377501722131711</c:v>
                      </c:pt>
                      <c:pt idx="565">
                        <c:v>5.9381881590499859</c:v>
                      </c:pt>
                      <c:pt idx="566">
                        <c:v>5.9386265149118458</c:v>
                      </c:pt>
                      <c:pt idx="567">
                        <c:v>5.9390652397987225</c:v>
                      </c:pt>
                      <c:pt idx="568">
                        <c:v>5.9395043337106443</c:v>
                      </c:pt>
                      <c:pt idx="569">
                        <c:v>5.9399437966476114</c:v>
                      </c:pt>
                      <c:pt idx="570">
                        <c:v>5.9403836286096094</c:v>
                      </c:pt>
                      <c:pt idx="571">
                        <c:v>5.9408238295966243</c:v>
                      </c:pt>
                      <c:pt idx="572">
                        <c:v>5.9412643996086985</c:v>
                      </c:pt>
                      <c:pt idx="573">
                        <c:v>5.9417053386458036</c:v>
                      </c:pt>
                      <c:pt idx="574">
                        <c:v>5.9421466467079682</c:v>
                      </c:pt>
                      <c:pt idx="575">
                        <c:v>5.9425883237951638</c:v>
                      </c:pt>
                      <c:pt idx="576">
                        <c:v>5.9430303699073903</c:v>
                      </c:pt>
                      <c:pt idx="577">
                        <c:v>5.943472785044662</c:v>
                      </c:pt>
                      <c:pt idx="578">
                        <c:v>5.9439155692069647</c:v>
                      </c:pt>
                      <c:pt idx="579">
                        <c:v>5.9443587223942984</c:v>
                      </c:pt>
                      <c:pt idx="580">
                        <c:v>5.9448022446066915</c:v>
                      </c:pt>
                      <c:pt idx="581">
                        <c:v>5.9452461358441155</c:v>
                      </c:pt>
                      <c:pt idx="582">
                        <c:v>5.9456903961065564</c:v>
                      </c:pt>
                      <c:pt idx="583">
                        <c:v>5.9461350253940566</c:v>
                      </c:pt>
                      <c:pt idx="584">
                        <c:v>5.946580023706602</c:v>
                      </c:pt>
                      <c:pt idx="585">
                        <c:v>5.9470253910441784</c:v>
                      </c:pt>
                      <c:pt idx="586">
                        <c:v>5.9474711274067857</c:v>
                      </c:pt>
                      <c:pt idx="587">
                        <c:v>5.9479172327944383</c:v>
                      </c:pt>
                      <c:pt idx="588">
                        <c:v>5.9483637072071218</c:v>
                      </c:pt>
                      <c:pt idx="589">
                        <c:v>5.9488105506448221</c:v>
                      </c:pt>
                      <c:pt idx="590">
                        <c:v>5.9492577631075818</c:v>
                      </c:pt>
                      <c:pt idx="591">
                        <c:v>5.9497053445953725</c:v>
                      </c:pt>
                      <c:pt idx="592">
                        <c:v>5.9501532951082226</c:v>
                      </c:pt>
                      <c:pt idx="593">
                        <c:v>5.9506016146461036</c:v>
                      </c:pt>
                      <c:pt idx="594">
                        <c:v>5.9510503032090156</c:v>
                      </c:pt>
                      <c:pt idx="595">
                        <c:v>5.9514993607969728</c:v>
                      </c:pt>
                      <c:pt idx="596">
                        <c:v>5.951948787409961</c:v>
                      </c:pt>
                      <c:pt idx="597">
                        <c:v>5.9523985830479944</c:v>
                      </c:pt>
                      <c:pt idx="598">
                        <c:v>5.952848747711073</c:v>
                      </c:pt>
                      <c:pt idx="599">
                        <c:v>5.9532992813991683</c:v>
                      </c:pt>
                      <c:pt idx="600">
                        <c:v>5.9537501841123088</c:v>
                      </c:pt>
                      <c:pt idx="601">
                        <c:v>5.9542014558504945</c:v>
                      </c:pt>
                      <c:pt idx="602">
                        <c:v>5.9546530966137254</c:v>
                      </c:pt>
                      <c:pt idx="603">
                        <c:v>5.9551051064019873</c:v>
                      </c:pt>
                      <c:pt idx="604">
                        <c:v>5.9555574852152802</c:v>
                      </c:pt>
                      <c:pt idx="605">
                        <c:v>5.9560102330536182</c:v>
                      </c:pt>
                      <c:pt idx="606">
                        <c:v>5.9564633499169872</c:v>
                      </c:pt>
                      <c:pt idx="607">
                        <c:v>5.9569168358054014</c:v>
                      </c:pt>
                      <c:pt idx="608">
                        <c:v>5.9573706907188182</c:v>
                      </c:pt>
                      <c:pt idx="609">
                        <c:v>5.9578249146573086</c:v>
                      </c:pt>
                      <c:pt idx="610">
                        <c:v>5.9582795076208299</c:v>
                      </c:pt>
                      <c:pt idx="611">
                        <c:v>5.9587344696093965</c:v>
                      </c:pt>
                      <c:pt idx="612">
                        <c:v>5.9591898006230082</c:v>
                      </c:pt>
                      <c:pt idx="613">
                        <c:v>5.9596455006616509</c:v>
                      </c:pt>
                      <c:pt idx="614">
                        <c:v>5.9601015697253246</c:v>
                      </c:pt>
                      <c:pt idx="615">
                        <c:v>5.9605580078140434</c:v>
                      </c:pt>
                      <c:pt idx="616">
                        <c:v>5.9610148149278075</c:v>
                      </c:pt>
                      <c:pt idx="617">
                        <c:v>5.9614719910665883</c:v>
                      </c:pt>
                      <c:pt idx="618">
                        <c:v>5.9619295362304143</c:v>
                      </c:pt>
                      <c:pt idx="619">
                        <c:v>5.9623874504192855</c:v>
                      </c:pt>
                      <c:pt idx="620">
                        <c:v>5.9628457336332019</c:v>
                      </c:pt>
                      <c:pt idx="621">
                        <c:v>5.9633043858721493</c:v>
                      </c:pt>
                      <c:pt idx="622">
                        <c:v>5.9637634071361418</c:v>
                      </c:pt>
                      <c:pt idx="623">
                        <c:v>5.9642227974251654</c:v>
                      </c:pt>
                      <c:pt idx="624">
                        <c:v>5.9646825567392199</c:v>
                      </c:pt>
                      <c:pt idx="625">
                        <c:v>5.9651426850783196</c:v>
                      </c:pt>
                      <c:pt idx="626">
                        <c:v>5.9656031824424218</c:v>
                      </c:pt>
                      <c:pt idx="627">
                        <c:v>5.9660640488316261</c:v>
                      </c:pt>
                      <c:pt idx="628">
                        <c:v>5.9665252842458187</c:v>
                      </c:pt>
                      <c:pt idx="629">
                        <c:v>5.9669868886850708</c:v>
                      </c:pt>
                      <c:pt idx="630">
                        <c:v>5.967448862149368</c:v>
                      </c:pt>
                      <c:pt idx="631">
                        <c:v>5.967911204638682</c:v>
                      </c:pt>
                      <c:pt idx="632">
                        <c:v>5.9683739161530553</c:v>
                      </c:pt>
                      <c:pt idx="633">
                        <c:v>5.9688369966924597</c:v>
                      </c:pt>
                      <c:pt idx="634">
                        <c:v>5.9693004462569093</c:v>
                      </c:pt>
                      <c:pt idx="635">
                        <c:v>5.9697642648463756</c:v>
                      </c:pt>
                      <c:pt idx="636">
                        <c:v>5.9702284524609013</c:v>
                      </c:pt>
                      <c:pt idx="637">
                        <c:v>5.970693009100458</c:v>
                      </c:pt>
                      <c:pt idx="638">
                        <c:v>5.9711579347650456</c:v>
                      </c:pt>
                      <c:pt idx="639">
                        <c:v>5.9716232294546927</c:v>
                      </c:pt>
                      <c:pt idx="640">
                        <c:v>5.9720888931693565</c:v>
                      </c:pt>
                      <c:pt idx="641">
                        <c:v>5.9725549259090656</c:v>
                      </c:pt>
                      <c:pt idx="642">
                        <c:v>5.9730213276738198</c:v>
                      </c:pt>
                      <c:pt idx="643">
                        <c:v>5.973488098463605</c:v>
                      </c:pt>
                      <c:pt idx="644">
                        <c:v>5.9739552382783927</c:v>
                      </c:pt>
                      <c:pt idx="645">
                        <c:v>5.9744227471182825</c:v>
                      </c:pt>
                      <c:pt idx="646">
                        <c:v>5.9748906249831606</c:v>
                      </c:pt>
                      <c:pt idx="647">
                        <c:v>5.9753588718730981</c:v>
                      </c:pt>
                      <c:pt idx="648">
                        <c:v>5.9758274877880808</c:v>
                      </c:pt>
                      <c:pt idx="649">
                        <c:v>5.9762964727280945</c:v>
                      </c:pt>
                      <c:pt idx="650">
                        <c:v>5.9767658266931392</c:v>
                      </c:pt>
                      <c:pt idx="651">
                        <c:v>5.977235549683229</c:v>
                      </c:pt>
                      <c:pt idx="652">
                        <c:v>5.977705641698364</c:v>
                      </c:pt>
                      <c:pt idx="653">
                        <c:v>5.9781761027385301</c:v>
                      </c:pt>
                      <c:pt idx="654">
                        <c:v>5.9786469328037271</c:v>
                      </c:pt>
                      <c:pt idx="655">
                        <c:v>5.9791181318939692</c:v>
                      </c:pt>
                      <c:pt idx="656">
                        <c:v>5.9795897000092566</c:v>
                      </c:pt>
                      <c:pt idx="657">
                        <c:v>5.9800616371495892</c:v>
                      </c:pt>
                      <c:pt idx="658">
                        <c:v>5.9805339433149385</c:v>
                      </c:pt>
                      <c:pt idx="659">
                        <c:v>5.981006618505333</c:v>
                      </c:pt>
                      <c:pt idx="660">
                        <c:v>5.9814796627207727</c:v>
                      </c:pt>
                      <c:pt idx="661">
                        <c:v>5.9819530759612434</c:v>
                      </c:pt>
                      <c:pt idx="662">
                        <c:v>5.9824268582267308</c:v>
                      </c:pt>
                      <c:pt idx="663">
                        <c:v>5.9829010095172919</c:v>
                      </c:pt>
                      <c:pt idx="664">
                        <c:v>5.9833755298328555</c:v>
                      </c:pt>
                      <c:pt idx="665">
                        <c:v>5.9838504191734927</c:v>
                      </c:pt>
                      <c:pt idx="666">
                        <c:v>5.9843256775391609</c:v>
                      </c:pt>
                      <c:pt idx="667">
                        <c:v>5.9848013049298601</c:v>
                      </c:pt>
                      <c:pt idx="668">
                        <c:v>5.9852773013455902</c:v>
                      </c:pt>
                      <c:pt idx="669">
                        <c:v>5.9857536667863656</c:v>
                      </c:pt>
                      <c:pt idx="670">
                        <c:v>5.9862304012521861</c:v>
                      </c:pt>
                      <c:pt idx="671">
                        <c:v>5.9867075047430376</c:v>
                      </c:pt>
                      <c:pt idx="672">
                        <c:v>5.9871849772589343</c:v>
                      </c:pt>
                      <c:pt idx="673">
                        <c:v>5.987662818799862</c:v>
                      </c:pt>
                      <c:pt idx="674">
                        <c:v>5.9881410293658348</c:v>
                      </c:pt>
                      <c:pt idx="675">
                        <c:v>5.9886196089568386</c:v>
                      </c:pt>
                      <c:pt idx="676">
                        <c:v>5.9890985575728877</c:v>
                      </c:pt>
                      <c:pt idx="677">
                        <c:v>5.9895778752139677</c:v>
                      </c:pt>
                      <c:pt idx="678">
                        <c:v>5.9900575618800929</c:v>
                      </c:pt>
                      <c:pt idx="679">
                        <c:v>5.990537617571249</c:v>
                      </c:pt>
                      <c:pt idx="680">
                        <c:v>5.9910180422874504</c:v>
                      </c:pt>
                      <c:pt idx="681">
                        <c:v>5.9914988360286827</c:v>
                      </c:pt>
                      <c:pt idx="682">
                        <c:v>5.9919799987949318</c:v>
                      </c:pt>
                      <c:pt idx="683">
                        <c:v>5.9924615305862403</c:v>
                      </c:pt>
                      <c:pt idx="684">
                        <c:v>5.992943431402594</c:v>
                      </c:pt>
                      <c:pt idx="685">
                        <c:v>5.9934257012439787</c:v>
                      </c:pt>
                      <c:pt idx="686">
                        <c:v>5.9939083401104085</c:v>
                      </c:pt>
                      <c:pt idx="687">
                        <c:v>5.9943913480018693</c:v>
                      </c:pt>
                      <c:pt idx="688">
                        <c:v>5.9948747249183754</c:v>
                      </c:pt>
                      <c:pt idx="689">
                        <c:v>5.9953584708599124</c:v>
                      </c:pt>
                      <c:pt idx="690">
                        <c:v>5.9958425858264945</c:v>
                      </c:pt>
                      <c:pt idx="691">
                        <c:v>5.9963270698181077</c:v>
                      </c:pt>
                      <c:pt idx="692">
                        <c:v>5.9968119228347661</c:v>
                      </c:pt>
                      <c:pt idx="693">
                        <c:v>5.9972971448764696</c:v>
                      </c:pt>
                      <c:pt idx="694">
                        <c:v>5.9977827359431899</c:v>
                      </c:pt>
                      <c:pt idx="695">
                        <c:v>5.9982686960349696</c:v>
                      </c:pt>
                      <c:pt idx="696">
                        <c:v>5.9987550251517661</c:v>
                      </c:pt>
                      <c:pt idx="697">
                        <c:v>5.9992417232936219</c:v>
                      </c:pt>
                      <c:pt idx="698">
                        <c:v>5.9997287904605088</c:v>
                      </c:pt>
                      <c:pt idx="699">
                        <c:v>6.0002162266524266</c:v>
                      </c:pt>
                      <c:pt idx="700">
                        <c:v>6.0007040318693612</c:v>
                      </c:pt>
                      <c:pt idx="701">
                        <c:v>6.0011922061113552</c:v>
                      </c:pt>
                      <c:pt idx="702">
                        <c:v>6.0016807493783944</c:v>
                      </c:pt>
                      <c:pt idx="703">
                        <c:v>6.0021696616704645</c:v>
                      </c:pt>
                      <c:pt idx="704">
                        <c:v>6.0026589429875798</c:v>
                      </c:pt>
                      <c:pt idx="705">
                        <c:v>6.0031485933297404</c:v>
                      </c:pt>
                      <c:pt idx="706">
                        <c:v>6.0036386126969319</c:v>
                      </c:pt>
                      <c:pt idx="707">
                        <c:v>6.0041290010891544</c:v>
                      </c:pt>
                      <c:pt idx="708">
                        <c:v>6.0046197585064078</c:v>
                      </c:pt>
                      <c:pt idx="709">
                        <c:v>6.0051108849487207</c:v>
                      </c:pt>
                      <c:pt idx="710">
                        <c:v>6.0056023804160645</c:v>
                      </c:pt>
                      <c:pt idx="711">
                        <c:v>6.0060942449084536</c:v>
                      </c:pt>
                      <c:pt idx="712">
                        <c:v>6.0065864784258594</c:v>
                      </c:pt>
                      <c:pt idx="713">
                        <c:v>6.0070790809683245</c:v>
                      </c:pt>
                      <c:pt idx="714">
                        <c:v>6.0075720525358207</c:v>
                      </c:pt>
                      <c:pt idx="715">
                        <c:v>6.0080653931283479</c:v>
                      </c:pt>
                      <c:pt idx="716">
                        <c:v>6.0085591027459202</c:v>
                      </c:pt>
                      <c:pt idx="717">
                        <c:v>6.0090531813885235</c:v>
                      </c:pt>
                      <c:pt idx="718">
                        <c:v>6.009547629056172</c:v>
                      </c:pt>
                      <c:pt idx="719">
                        <c:v>6.0100424457488373</c:v>
                      </c:pt>
                      <c:pt idx="720">
                        <c:v>6.0105376314665619</c:v>
                      </c:pt>
                      <c:pt idx="721">
                        <c:v>6.0110331862093176</c:v>
                      </c:pt>
                      <c:pt idx="722">
                        <c:v>6.0115291099771184</c:v>
                      </c:pt>
                      <c:pt idx="723">
                        <c:v>6.0120254027699644</c:v>
                      </c:pt>
                      <c:pt idx="724">
                        <c:v>6.0125220645878414</c:v>
                      </c:pt>
                      <c:pt idx="725">
                        <c:v>6.0130190954307494</c:v>
                      </c:pt>
                      <c:pt idx="726">
                        <c:v>6.0135164952987026</c:v>
                      </c:pt>
                      <c:pt idx="727">
                        <c:v>6.0140142641916867</c:v>
                      </c:pt>
                      <c:pt idx="728">
                        <c:v>6.0145124021097303</c:v>
                      </c:pt>
                      <c:pt idx="729">
                        <c:v>6.0150109090527906</c:v>
                      </c:pt>
                      <c:pt idx="730">
                        <c:v>6.0155097850208961</c:v>
                      </c:pt>
                      <c:pt idx="731">
                        <c:v>6.0160090300140467</c:v>
                      </c:pt>
                      <c:pt idx="732">
                        <c:v>6.0165086440322284</c:v>
                      </c:pt>
                      <c:pt idx="733">
                        <c:v>6.017008627075441</c:v>
                      </c:pt>
                      <c:pt idx="734">
                        <c:v>6.0175089791436989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08C-4BAE-8372-EA4CD6B95DC4}"/>
                  </c:ext>
                </c:extLst>
              </c15:ser>
            </c15:filteredLineSeries>
          </c:ext>
        </c:extLst>
      </c:lineChart>
      <c:dateAx>
        <c:axId val="162290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81263"/>
        <c:crosses val="autoZero"/>
        <c:auto val="1"/>
        <c:lblOffset val="100"/>
        <c:baseTimeUnit val="months"/>
        <c:majorUnit val="60"/>
        <c:majorTimeUnit val="months"/>
      </c:dateAx>
      <c:valAx>
        <c:axId val="1511881263"/>
        <c:scaling>
          <c:orientation val="minMax"/>
          <c:min val="5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Log-Co2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90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Emissions Series with Linear Trend 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Co2Q!$F$1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Co2Q!$C$2:$C$241</c:f>
              <c:numCache>
                <c:formatCode>m/d/yyyy</c:formatCode>
                <c:ptCount val="240"/>
                <c:pt idx="0">
                  <c:v>21596</c:v>
                </c:pt>
                <c:pt idx="1">
                  <c:v>21685</c:v>
                </c:pt>
                <c:pt idx="2">
                  <c:v>21777</c:v>
                </c:pt>
                <c:pt idx="3">
                  <c:v>21869</c:v>
                </c:pt>
                <c:pt idx="4">
                  <c:v>21961</c:v>
                </c:pt>
                <c:pt idx="5">
                  <c:v>22051</c:v>
                </c:pt>
                <c:pt idx="6">
                  <c:v>22143</c:v>
                </c:pt>
                <c:pt idx="7">
                  <c:v>22235</c:v>
                </c:pt>
                <c:pt idx="8">
                  <c:v>22327</c:v>
                </c:pt>
                <c:pt idx="9">
                  <c:v>22416</c:v>
                </c:pt>
                <c:pt idx="10">
                  <c:v>22508</c:v>
                </c:pt>
                <c:pt idx="11">
                  <c:v>22600</c:v>
                </c:pt>
                <c:pt idx="12">
                  <c:v>22692</c:v>
                </c:pt>
                <c:pt idx="13">
                  <c:v>22781</c:v>
                </c:pt>
                <c:pt idx="14">
                  <c:v>22873</c:v>
                </c:pt>
                <c:pt idx="15">
                  <c:v>22965</c:v>
                </c:pt>
                <c:pt idx="16">
                  <c:v>23057</c:v>
                </c:pt>
                <c:pt idx="17">
                  <c:v>23146</c:v>
                </c:pt>
                <c:pt idx="18">
                  <c:v>23238</c:v>
                </c:pt>
                <c:pt idx="19">
                  <c:v>23330</c:v>
                </c:pt>
                <c:pt idx="20">
                  <c:v>23422</c:v>
                </c:pt>
                <c:pt idx="21">
                  <c:v>23512</c:v>
                </c:pt>
                <c:pt idx="22">
                  <c:v>23604</c:v>
                </c:pt>
                <c:pt idx="23">
                  <c:v>23696</c:v>
                </c:pt>
                <c:pt idx="24">
                  <c:v>23788</c:v>
                </c:pt>
                <c:pt idx="25">
                  <c:v>23877</c:v>
                </c:pt>
                <c:pt idx="26">
                  <c:v>23969</c:v>
                </c:pt>
                <c:pt idx="27">
                  <c:v>24061</c:v>
                </c:pt>
                <c:pt idx="28">
                  <c:v>24153</c:v>
                </c:pt>
                <c:pt idx="29">
                  <c:v>24242</c:v>
                </c:pt>
                <c:pt idx="30">
                  <c:v>24334</c:v>
                </c:pt>
                <c:pt idx="31">
                  <c:v>24426</c:v>
                </c:pt>
                <c:pt idx="32">
                  <c:v>24518</c:v>
                </c:pt>
                <c:pt idx="33">
                  <c:v>24607</c:v>
                </c:pt>
                <c:pt idx="34">
                  <c:v>24699</c:v>
                </c:pt>
                <c:pt idx="35">
                  <c:v>24791</c:v>
                </c:pt>
                <c:pt idx="36">
                  <c:v>24883</c:v>
                </c:pt>
                <c:pt idx="37">
                  <c:v>24973</c:v>
                </c:pt>
                <c:pt idx="38">
                  <c:v>25065</c:v>
                </c:pt>
                <c:pt idx="39">
                  <c:v>25157</c:v>
                </c:pt>
                <c:pt idx="40">
                  <c:v>25249</c:v>
                </c:pt>
                <c:pt idx="41">
                  <c:v>25338</c:v>
                </c:pt>
                <c:pt idx="42">
                  <c:v>25430</c:v>
                </c:pt>
                <c:pt idx="43">
                  <c:v>25522</c:v>
                </c:pt>
                <c:pt idx="44">
                  <c:v>25614</c:v>
                </c:pt>
                <c:pt idx="45">
                  <c:v>25703</c:v>
                </c:pt>
                <c:pt idx="46">
                  <c:v>25795</c:v>
                </c:pt>
                <c:pt idx="47">
                  <c:v>25887</c:v>
                </c:pt>
                <c:pt idx="48">
                  <c:v>25979</c:v>
                </c:pt>
                <c:pt idx="49">
                  <c:v>26068</c:v>
                </c:pt>
                <c:pt idx="50">
                  <c:v>26160</c:v>
                </c:pt>
                <c:pt idx="51">
                  <c:v>26252</c:v>
                </c:pt>
                <c:pt idx="52">
                  <c:v>26344</c:v>
                </c:pt>
                <c:pt idx="53">
                  <c:v>26434</c:v>
                </c:pt>
                <c:pt idx="54">
                  <c:v>26526</c:v>
                </c:pt>
                <c:pt idx="55">
                  <c:v>26618</c:v>
                </c:pt>
                <c:pt idx="56">
                  <c:v>26710</c:v>
                </c:pt>
                <c:pt idx="57">
                  <c:v>26799</c:v>
                </c:pt>
                <c:pt idx="58">
                  <c:v>26891</c:v>
                </c:pt>
                <c:pt idx="59">
                  <c:v>26983</c:v>
                </c:pt>
                <c:pt idx="60">
                  <c:v>27075</c:v>
                </c:pt>
                <c:pt idx="61">
                  <c:v>27164</c:v>
                </c:pt>
                <c:pt idx="62">
                  <c:v>27256</c:v>
                </c:pt>
                <c:pt idx="63">
                  <c:v>27348</c:v>
                </c:pt>
                <c:pt idx="64">
                  <c:v>27440</c:v>
                </c:pt>
                <c:pt idx="65">
                  <c:v>27529</c:v>
                </c:pt>
                <c:pt idx="66">
                  <c:v>27621</c:v>
                </c:pt>
                <c:pt idx="67">
                  <c:v>27713</c:v>
                </c:pt>
                <c:pt idx="68">
                  <c:v>27805</c:v>
                </c:pt>
                <c:pt idx="69">
                  <c:v>27895</c:v>
                </c:pt>
                <c:pt idx="70">
                  <c:v>27987</c:v>
                </c:pt>
                <c:pt idx="71">
                  <c:v>28079</c:v>
                </c:pt>
                <c:pt idx="72">
                  <c:v>28171</c:v>
                </c:pt>
                <c:pt idx="73">
                  <c:v>28260</c:v>
                </c:pt>
                <c:pt idx="74">
                  <c:v>28352</c:v>
                </c:pt>
                <c:pt idx="75">
                  <c:v>28444</c:v>
                </c:pt>
                <c:pt idx="76">
                  <c:v>28536</c:v>
                </c:pt>
                <c:pt idx="77">
                  <c:v>28625</c:v>
                </c:pt>
                <c:pt idx="78">
                  <c:v>28717</c:v>
                </c:pt>
                <c:pt idx="79">
                  <c:v>28809</c:v>
                </c:pt>
                <c:pt idx="80">
                  <c:v>28901</c:v>
                </c:pt>
                <c:pt idx="81">
                  <c:v>28990</c:v>
                </c:pt>
                <c:pt idx="82">
                  <c:v>29082</c:v>
                </c:pt>
                <c:pt idx="83">
                  <c:v>29174</c:v>
                </c:pt>
                <c:pt idx="84">
                  <c:v>29266</c:v>
                </c:pt>
                <c:pt idx="85">
                  <c:v>29356</c:v>
                </c:pt>
                <c:pt idx="86">
                  <c:v>29448</c:v>
                </c:pt>
                <c:pt idx="87">
                  <c:v>29540</c:v>
                </c:pt>
                <c:pt idx="88">
                  <c:v>29632</c:v>
                </c:pt>
                <c:pt idx="89">
                  <c:v>29721</c:v>
                </c:pt>
                <c:pt idx="90">
                  <c:v>29813</c:v>
                </c:pt>
                <c:pt idx="91">
                  <c:v>29905</c:v>
                </c:pt>
                <c:pt idx="92">
                  <c:v>29997</c:v>
                </c:pt>
                <c:pt idx="93">
                  <c:v>30086</c:v>
                </c:pt>
                <c:pt idx="94">
                  <c:v>30178</c:v>
                </c:pt>
                <c:pt idx="95">
                  <c:v>30270</c:v>
                </c:pt>
                <c:pt idx="96">
                  <c:v>30362</c:v>
                </c:pt>
                <c:pt idx="97">
                  <c:v>30451</c:v>
                </c:pt>
                <c:pt idx="98">
                  <c:v>30543</c:v>
                </c:pt>
                <c:pt idx="99">
                  <c:v>30635</c:v>
                </c:pt>
                <c:pt idx="100">
                  <c:v>30727</c:v>
                </c:pt>
                <c:pt idx="101">
                  <c:v>30817</c:v>
                </c:pt>
                <c:pt idx="102">
                  <c:v>30909</c:v>
                </c:pt>
                <c:pt idx="103">
                  <c:v>31001</c:v>
                </c:pt>
                <c:pt idx="104">
                  <c:v>31093</c:v>
                </c:pt>
                <c:pt idx="105">
                  <c:v>31182</c:v>
                </c:pt>
                <c:pt idx="106">
                  <c:v>31274</c:v>
                </c:pt>
                <c:pt idx="107">
                  <c:v>31366</c:v>
                </c:pt>
                <c:pt idx="108">
                  <c:v>31458</c:v>
                </c:pt>
                <c:pt idx="109">
                  <c:v>31547</c:v>
                </c:pt>
                <c:pt idx="110">
                  <c:v>31639</c:v>
                </c:pt>
                <c:pt idx="111">
                  <c:v>31731</c:v>
                </c:pt>
                <c:pt idx="112">
                  <c:v>31823</c:v>
                </c:pt>
                <c:pt idx="113">
                  <c:v>31912</c:v>
                </c:pt>
                <c:pt idx="114">
                  <c:v>32004</c:v>
                </c:pt>
                <c:pt idx="115">
                  <c:v>32096</c:v>
                </c:pt>
                <c:pt idx="116">
                  <c:v>32188</c:v>
                </c:pt>
                <c:pt idx="117">
                  <c:v>32278</c:v>
                </c:pt>
                <c:pt idx="118">
                  <c:v>32370</c:v>
                </c:pt>
                <c:pt idx="119">
                  <c:v>32462</c:v>
                </c:pt>
                <c:pt idx="120">
                  <c:v>32554</c:v>
                </c:pt>
                <c:pt idx="121">
                  <c:v>32643</c:v>
                </c:pt>
                <c:pt idx="122">
                  <c:v>32735</c:v>
                </c:pt>
                <c:pt idx="123">
                  <c:v>32827</c:v>
                </c:pt>
                <c:pt idx="124">
                  <c:v>32919</c:v>
                </c:pt>
                <c:pt idx="125">
                  <c:v>33008</c:v>
                </c:pt>
                <c:pt idx="126">
                  <c:v>33100</c:v>
                </c:pt>
                <c:pt idx="127">
                  <c:v>33192</c:v>
                </c:pt>
                <c:pt idx="128">
                  <c:v>33284</c:v>
                </c:pt>
                <c:pt idx="129">
                  <c:v>33373</c:v>
                </c:pt>
                <c:pt idx="130">
                  <c:v>33465</c:v>
                </c:pt>
                <c:pt idx="131">
                  <c:v>33557</c:v>
                </c:pt>
                <c:pt idx="132">
                  <c:v>33649</c:v>
                </c:pt>
                <c:pt idx="133">
                  <c:v>33739</c:v>
                </c:pt>
                <c:pt idx="134">
                  <c:v>33831</c:v>
                </c:pt>
                <c:pt idx="135">
                  <c:v>33923</c:v>
                </c:pt>
                <c:pt idx="136">
                  <c:v>34015</c:v>
                </c:pt>
                <c:pt idx="137">
                  <c:v>34104</c:v>
                </c:pt>
                <c:pt idx="138">
                  <c:v>34196</c:v>
                </c:pt>
                <c:pt idx="139">
                  <c:v>34288</c:v>
                </c:pt>
                <c:pt idx="140">
                  <c:v>34380</c:v>
                </c:pt>
                <c:pt idx="141">
                  <c:v>34469</c:v>
                </c:pt>
                <c:pt idx="142">
                  <c:v>34561</c:v>
                </c:pt>
                <c:pt idx="143">
                  <c:v>34653</c:v>
                </c:pt>
                <c:pt idx="144">
                  <c:v>34745</c:v>
                </c:pt>
                <c:pt idx="145">
                  <c:v>34834</c:v>
                </c:pt>
                <c:pt idx="146">
                  <c:v>34926</c:v>
                </c:pt>
                <c:pt idx="147">
                  <c:v>35018</c:v>
                </c:pt>
                <c:pt idx="148">
                  <c:v>35110</c:v>
                </c:pt>
                <c:pt idx="149">
                  <c:v>35200</c:v>
                </c:pt>
                <c:pt idx="150">
                  <c:v>35292</c:v>
                </c:pt>
                <c:pt idx="151">
                  <c:v>35384</c:v>
                </c:pt>
                <c:pt idx="152">
                  <c:v>35476</c:v>
                </c:pt>
                <c:pt idx="153">
                  <c:v>35565</c:v>
                </c:pt>
                <c:pt idx="154">
                  <c:v>35657</c:v>
                </c:pt>
                <c:pt idx="155">
                  <c:v>35749</c:v>
                </c:pt>
                <c:pt idx="156">
                  <c:v>35841</c:v>
                </c:pt>
                <c:pt idx="157">
                  <c:v>35930</c:v>
                </c:pt>
                <c:pt idx="158">
                  <c:v>36022</c:v>
                </c:pt>
                <c:pt idx="159">
                  <c:v>36114</c:v>
                </c:pt>
                <c:pt idx="160">
                  <c:v>36206</c:v>
                </c:pt>
                <c:pt idx="161">
                  <c:v>36295</c:v>
                </c:pt>
                <c:pt idx="162">
                  <c:v>36387</c:v>
                </c:pt>
                <c:pt idx="163">
                  <c:v>36479</c:v>
                </c:pt>
                <c:pt idx="164">
                  <c:v>36571</c:v>
                </c:pt>
                <c:pt idx="165">
                  <c:v>36661</c:v>
                </c:pt>
                <c:pt idx="166">
                  <c:v>36753</c:v>
                </c:pt>
                <c:pt idx="167">
                  <c:v>36845</c:v>
                </c:pt>
                <c:pt idx="168">
                  <c:v>36937</c:v>
                </c:pt>
                <c:pt idx="169">
                  <c:v>37026</c:v>
                </c:pt>
                <c:pt idx="170">
                  <c:v>37118</c:v>
                </c:pt>
                <c:pt idx="171">
                  <c:v>37210</c:v>
                </c:pt>
                <c:pt idx="172">
                  <c:v>37302</c:v>
                </c:pt>
                <c:pt idx="173">
                  <c:v>37391</c:v>
                </c:pt>
                <c:pt idx="174">
                  <c:v>37483</c:v>
                </c:pt>
                <c:pt idx="175">
                  <c:v>37575</c:v>
                </c:pt>
                <c:pt idx="176">
                  <c:v>37667</c:v>
                </c:pt>
                <c:pt idx="177">
                  <c:v>37756</c:v>
                </c:pt>
                <c:pt idx="178">
                  <c:v>37848</c:v>
                </c:pt>
                <c:pt idx="179">
                  <c:v>37940</c:v>
                </c:pt>
                <c:pt idx="180">
                  <c:v>38032</c:v>
                </c:pt>
                <c:pt idx="181">
                  <c:v>38122</c:v>
                </c:pt>
                <c:pt idx="182">
                  <c:v>38214</c:v>
                </c:pt>
                <c:pt idx="183">
                  <c:v>38306</c:v>
                </c:pt>
                <c:pt idx="184">
                  <c:v>38398</c:v>
                </c:pt>
                <c:pt idx="185">
                  <c:v>38487</c:v>
                </c:pt>
                <c:pt idx="186">
                  <c:v>38579</c:v>
                </c:pt>
                <c:pt idx="187">
                  <c:v>38671</c:v>
                </c:pt>
                <c:pt idx="188">
                  <c:v>38763</c:v>
                </c:pt>
                <c:pt idx="189">
                  <c:v>38852</c:v>
                </c:pt>
                <c:pt idx="190">
                  <c:v>38944</c:v>
                </c:pt>
                <c:pt idx="191">
                  <c:v>39036</c:v>
                </c:pt>
                <c:pt idx="192">
                  <c:v>39128</c:v>
                </c:pt>
                <c:pt idx="193">
                  <c:v>39217</c:v>
                </c:pt>
                <c:pt idx="194">
                  <c:v>39309</c:v>
                </c:pt>
                <c:pt idx="195">
                  <c:v>39401</c:v>
                </c:pt>
                <c:pt idx="196">
                  <c:v>39493</c:v>
                </c:pt>
                <c:pt idx="197">
                  <c:v>39583</c:v>
                </c:pt>
                <c:pt idx="198">
                  <c:v>39675</c:v>
                </c:pt>
                <c:pt idx="199">
                  <c:v>39767</c:v>
                </c:pt>
                <c:pt idx="200">
                  <c:v>39859</c:v>
                </c:pt>
                <c:pt idx="201">
                  <c:v>39948</c:v>
                </c:pt>
                <c:pt idx="202">
                  <c:v>40040</c:v>
                </c:pt>
                <c:pt idx="203">
                  <c:v>40132</c:v>
                </c:pt>
                <c:pt idx="204">
                  <c:v>40224</c:v>
                </c:pt>
                <c:pt idx="205">
                  <c:v>40313</c:v>
                </c:pt>
                <c:pt idx="206">
                  <c:v>40405</c:v>
                </c:pt>
                <c:pt idx="207">
                  <c:v>40497</c:v>
                </c:pt>
                <c:pt idx="208">
                  <c:v>40589</c:v>
                </c:pt>
                <c:pt idx="209">
                  <c:v>40678</c:v>
                </c:pt>
                <c:pt idx="210">
                  <c:v>40770</c:v>
                </c:pt>
                <c:pt idx="211">
                  <c:v>40862</c:v>
                </c:pt>
                <c:pt idx="212">
                  <c:v>40954</c:v>
                </c:pt>
                <c:pt idx="213">
                  <c:v>41044</c:v>
                </c:pt>
                <c:pt idx="214">
                  <c:v>41136</c:v>
                </c:pt>
                <c:pt idx="215">
                  <c:v>41228</c:v>
                </c:pt>
                <c:pt idx="216">
                  <c:v>41320</c:v>
                </c:pt>
                <c:pt idx="217">
                  <c:v>41409</c:v>
                </c:pt>
                <c:pt idx="218">
                  <c:v>41501</c:v>
                </c:pt>
                <c:pt idx="219">
                  <c:v>41593</c:v>
                </c:pt>
                <c:pt idx="220">
                  <c:v>41685</c:v>
                </c:pt>
                <c:pt idx="221">
                  <c:v>41774</c:v>
                </c:pt>
                <c:pt idx="222">
                  <c:v>41866</c:v>
                </c:pt>
                <c:pt idx="223">
                  <c:v>41958</c:v>
                </c:pt>
                <c:pt idx="224">
                  <c:v>42050</c:v>
                </c:pt>
                <c:pt idx="225">
                  <c:v>42139</c:v>
                </c:pt>
                <c:pt idx="226">
                  <c:v>42231</c:v>
                </c:pt>
                <c:pt idx="227">
                  <c:v>42323</c:v>
                </c:pt>
                <c:pt idx="228">
                  <c:v>42415</c:v>
                </c:pt>
                <c:pt idx="229">
                  <c:v>42505</c:v>
                </c:pt>
                <c:pt idx="230">
                  <c:v>42597</c:v>
                </c:pt>
                <c:pt idx="231">
                  <c:v>42689</c:v>
                </c:pt>
                <c:pt idx="232">
                  <c:v>42781</c:v>
                </c:pt>
                <c:pt idx="233">
                  <c:v>42870</c:v>
                </c:pt>
                <c:pt idx="234">
                  <c:v>42962</c:v>
                </c:pt>
                <c:pt idx="235">
                  <c:v>43054</c:v>
                </c:pt>
                <c:pt idx="236">
                  <c:v>43146</c:v>
                </c:pt>
                <c:pt idx="237">
                  <c:v>43235</c:v>
                </c:pt>
                <c:pt idx="238">
                  <c:v>43327</c:v>
                </c:pt>
                <c:pt idx="239">
                  <c:v>43419</c:v>
                </c:pt>
              </c:numCache>
            </c:numRef>
          </c:cat>
          <c:val>
            <c:numRef>
              <c:f>Co2Q!$F$2:$F$241</c:f>
              <c:numCache>
                <c:formatCode>General</c:formatCode>
                <c:ptCount val="240"/>
                <c:pt idx="0">
                  <c:v>948.71</c:v>
                </c:pt>
                <c:pt idx="1">
                  <c:v>954.16</c:v>
                </c:pt>
                <c:pt idx="2">
                  <c:v>945.18000000000006</c:v>
                </c:pt>
                <c:pt idx="3">
                  <c:v>943.63999999999987</c:v>
                </c:pt>
                <c:pt idx="4">
                  <c:v>950.98</c:v>
                </c:pt>
                <c:pt idx="5">
                  <c:v>958.63999999999987</c:v>
                </c:pt>
                <c:pt idx="6">
                  <c:v>948.25</c:v>
                </c:pt>
                <c:pt idx="7">
                  <c:v>945.02</c:v>
                </c:pt>
                <c:pt idx="8">
                  <c:v>953.17000000000007</c:v>
                </c:pt>
                <c:pt idx="9">
                  <c:v>959.82999999999993</c:v>
                </c:pt>
                <c:pt idx="10">
                  <c:v>950.16000000000008</c:v>
                </c:pt>
                <c:pt idx="11">
                  <c:v>948.49</c:v>
                </c:pt>
                <c:pt idx="12">
                  <c:v>956.18000000000006</c:v>
                </c:pt>
                <c:pt idx="13">
                  <c:v>962.19</c:v>
                </c:pt>
                <c:pt idx="14">
                  <c:v>953.24</c:v>
                </c:pt>
                <c:pt idx="15">
                  <c:v>949.8</c:v>
                </c:pt>
                <c:pt idx="16">
                  <c:v>957.68</c:v>
                </c:pt>
                <c:pt idx="17">
                  <c:v>965.11</c:v>
                </c:pt>
                <c:pt idx="18">
                  <c:v>953.72</c:v>
                </c:pt>
                <c:pt idx="19">
                  <c:v>951.42000000000007</c:v>
                </c:pt>
                <c:pt idx="20">
                  <c:v>960.37</c:v>
                </c:pt>
                <c:pt idx="21">
                  <c:v>965.91</c:v>
                </c:pt>
                <c:pt idx="22">
                  <c:v>955.83999999999992</c:v>
                </c:pt>
                <c:pt idx="23">
                  <c:v>953.29</c:v>
                </c:pt>
                <c:pt idx="24">
                  <c:v>960.77</c:v>
                </c:pt>
                <c:pt idx="25">
                  <c:v>966.16</c:v>
                </c:pt>
                <c:pt idx="26">
                  <c:v>958.01</c:v>
                </c:pt>
                <c:pt idx="27">
                  <c:v>955.59000000000015</c:v>
                </c:pt>
                <c:pt idx="28">
                  <c:v>964.6</c:v>
                </c:pt>
                <c:pt idx="29">
                  <c:v>971.63</c:v>
                </c:pt>
                <c:pt idx="30">
                  <c:v>961.4</c:v>
                </c:pt>
                <c:pt idx="31">
                  <c:v>958.97</c:v>
                </c:pt>
                <c:pt idx="32">
                  <c:v>967.6099999999999</c:v>
                </c:pt>
                <c:pt idx="33">
                  <c:v>973.51</c:v>
                </c:pt>
                <c:pt idx="34">
                  <c:v>962.78</c:v>
                </c:pt>
                <c:pt idx="35">
                  <c:v>961.99</c:v>
                </c:pt>
                <c:pt idx="36">
                  <c:v>969.61</c:v>
                </c:pt>
                <c:pt idx="37">
                  <c:v>975.94999999999993</c:v>
                </c:pt>
                <c:pt idx="38">
                  <c:v>966.57999999999993</c:v>
                </c:pt>
                <c:pt idx="39">
                  <c:v>964.39999999999986</c:v>
                </c:pt>
                <c:pt idx="40">
                  <c:v>974.06000000000006</c:v>
                </c:pt>
                <c:pt idx="41">
                  <c:v>980.76</c:v>
                </c:pt>
                <c:pt idx="42">
                  <c:v>971.93</c:v>
                </c:pt>
                <c:pt idx="43">
                  <c:v>968.74</c:v>
                </c:pt>
                <c:pt idx="44">
                  <c:v>977.89</c:v>
                </c:pt>
                <c:pt idx="45">
                  <c:v>983.86000000000013</c:v>
                </c:pt>
                <c:pt idx="46">
                  <c:v>974.14</c:v>
                </c:pt>
                <c:pt idx="47">
                  <c:v>972.2700000000001</c:v>
                </c:pt>
                <c:pt idx="48">
                  <c:v>980.03</c:v>
                </c:pt>
                <c:pt idx="49">
                  <c:v>985.27</c:v>
                </c:pt>
                <c:pt idx="50">
                  <c:v>976.16</c:v>
                </c:pt>
                <c:pt idx="51">
                  <c:v>974.38</c:v>
                </c:pt>
                <c:pt idx="52">
                  <c:v>982.15</c:v>
                </c:pt>
                <c:pt idx="53">
                  <c:v>988.87999999999988</c:v>
                </c:pt>
                <c:pt idx="54">
                  <c:v>979.3</c:v>
                </c:pt>
                <c:pt idx="55">
                  <c:v>979.1099999999999</c:v>
                </c:pt>
                <c:pt idx="56">
                  <c:v>988.40000000000009</c:v>
                </c:pt>
                <c:pt idx="57">
                  <c:v>996.05</c:v>
                </c:pt>
                <c:pt idx="58">
                  <c:v>987.69</c:v>
                </c:pt>
                <c:pt idx="59">
                  <c:v>983.98</c:v>
                </c:pt>
                <c:pt idx="60">
                  <c:v>991.54</c:v>
                </c:pt>
                <c:pt idx="61">
                  <c:v>998.01</c:v>
                </c:pt>
                <c:pt idx="62">
                  <c:v>987.51</c:v>
                </c:pt>
                <c:pt idx="63">
                  <c:v>985.15999999999985</c:v>
                </c:pt>
                <c:pt idx="64">
                  <c:v>994.09</c:v>
                </c:pt>
                <c:pt idx="65">
                  <c:v>1000.56</c:v>
                </c:pt>
                <c:pt idx="66">
                  <c:v>990.43000000000006</c:v>
                </c:pt>
                <c:pt idx="67">
                  <c:v>988.29</c:v>
                </c:pt>
                <c:pt idx="68">
                  <c:v>997.84999999999991</c:v>
                </c:pt>
                <c:pt idx="69">
                  <c:v>1003.4</c:v>
                </c:pt>
                <c:pt idx="70">
                  <c:v>992.69</c:v>
                </c:pt>
                <c:pt idx="71">
                  <c:v>990.52</c:v>
                </c:pt>
                <c:pt idx="72">
                  <c:v>1000.74</c:v>
                </c:pt>
                <c:pt idx="73">
                  <c:v>1009.23</c:v>
                </c:pt>
                <c:pt idx="74">
                  <c:v>998.73</c:v>
                </c:pt>
                <c:pt idx="75">
                  <c:v>997.28000000000009</c:v>
                </c:pt>
                <c:pt idx="76">
                  <c:v>1006.8600000000001</c:v>
                </c:pt>
                <c:pt idx="77">
                  <c:v>1013.73</c:v>
                </c:pt>
                <c:pt idx="78">
                  <c:v>1003.19</c:v>
                </c:pt>
                <c:pt idx="79">
                  <c:v>1001.0600000000001</c:v>
                </c:pt>
                <c:pt idx="80">
                  <c:v>1011.0999999999999</c:v>
                </c:pt>
                <c:pt idx="81">
                  <c:v>1017.42</c:v>
                </c:pt>
                <c:pt idx="82">
                  <c:v>1007.27</c:v>
                </c:pt>
                <c:pt idx="83">
                  <c:v>1006.31</c:v>
                </c:pt>
                <c:pt idx="84">
                  <c:v>1016.25</c:v>
                </c:pt>
                <c:pt idx="85">
                  <c:v>1023.74</c:v>
                </c:pt>
                <c:pt idx="86">
                  <c:v>1013.29</c:v>
                </c:pt>
                <c:pt idx="87">
                  <c:v>1011.74</c:v>
                </c:pt>
                <c:pt idx="88">
                  <c:v>1021.45</c:v>
                </c:pt>
                <c:pt idx="89">
                  <c:v>1028.0999999999999</c:v>
                </c:pt>
                <c:pt idx="90">
                  <c:v>1016.1700000000001</c:v>
                </c:pt>
                <c:pt idx="91">
                  <c:v>1015.54</c:v>
                </c:pt>
                <c:pt idx="92">
                  <c:v>1025.5</c:v>
                </c:pt>
                <c:pt idx="93">
                  <c:v>1032.3900000000001</c:v>
                </c:pt>
                <c:pt idx="94">
                  <c:v>1020.6899999999999</c:v>
                </c:pt>
                <c:pt idx="95">
                  <c:v>1018.7900000000001</c:v>
                </c:pt>
                <c:pt idx="96">
                  <c:v>1027.9099999999999</c:v>
                </c:pt>
                <c:pt idx="97">
                  <c:v>1036.9099999999999</c:v>
                </c:pt>
                <c:pt idx="98">
                  <c:v>1026.81</c:v>
                </c:pt>
                <c:pt idx="99">
                  <c:v>1025.02</c:v>
                </c:pt>
                <c:pt idx="100">
                  <c:v>1034.4100000000001</c:v>
                </c:pt>
                <c:pt idx="101">
                  <c:v>1041.45</c:v>
                </c:pt>
                <c:pt idx="102">
                  <c:v>1030.48</c:v>
                </c:pt>
                <c:pt idx="103">
                  <c:v>1029.47</c:v>
                </c:pt>
                <c:pt idx="104">
                  <c:v>1039.1100000000001</c:v>
                </c:pt>
                <c:pt idx="105">
                  <c:v>1045.78</c:v>
                </c:pt>
                <c:pt idx="106">
                  <c:v>1035.01</c:v>
                </c:pt>
                <c:pt idx="107">
                  <c:v>1033.5</c:v>
                </c:pt>
                <c:pt idx="108">
                  <c:v>1041.8499999999999</c:v>
                </c:pt>
                <c:pt idx="109">
                  <c:v>1050.08</c:v>
                </c:pt>
                <c:pt idx="110">
                  <c:v>1039.46</c:v>
                </c:pt>
                <c:pt idx="111">
                  <c:v>1037.6500000000001</c:v>
                </c:pt>
                <c:pt idx="112">
                  <c:v>1046.98</c:v>
                </c:pt>
                <c:pt idx="113">
                  <c:v>1054.9299999999998</c:v>
                </c:pt>
                <c:pt idx="114">
                  <c:v>1044.71</c:v>
                </c:pt>
                <c:pt idx="115">
                  <c:v>1043.71</c:v>
                </c:pt>
                <c:pt idx="116">
                  <c:v>1054.4299999999998</c:v>
                </c:pt>
                <c:pt idx="117">
                  <c:v>1061.6199999999999</c:v>
                </c:pt>
                <c:pt idx="118">
                  <c:v>1052.01</c:v>
                </c:pt>
                <c:pt idx="119">
                  <c:v>1050.73</c:v>
                </c:pt>
                <c:pt idx="120">
                  <c:v>1060.1400000000001</c:v>
                </c:pt>
                <c:pt idx="121">
                  <c:v>1066.8699999999999</c:v>
                </c:pt>
                <c:pt idx="122">
                  <c:v>1055.8499999999999</c:v>
                </c:pt>
                <c:pt idx="123">
                  <c:v>1054.5900000000001</c:v>
                </c:pt>
                <c:pt idx="124">
                  <c:v>1064.5700000000002</c:v>
                </c:pt>
                <c:pt idx="125">
                  <c:v>1069.98</c:v>
                </c:pt>
                <c:pt idx="126">
                  <c:v>1059.1599999999999</c:v>
                </c:pt>
                <c:pt idx="127">
                  <c:v>1059.02</c:v>
                </c:pt>
                <c:pt idx="128">
                  <c:v>1067.8</c:v>
                </c:pt>
                <c:pt idx="129">
                  <c:v>1075.92</c:v>
                </c:pt>
                <c:pt idx="130">
                  <c:v>1062.29</c:v>
                </c:pt>
                <c:pt idx="131">
                  <c:v>1061.2800000000002</c:v>
                </c:pt>
                <c:pt idx="132">
                  <c:v>1071.22</c:v>
                </c:pt>
                <c:pt idx="133">
                  <c:v>1078.01</c:v>
                </c:pt>
                <c:pt idx="134">
                  <c:v>1064.9100000000001</c:v>
                </c:pt>
                <c:pt idx="135">
                  <c:v>1063.21</c:v>
                </c:pt>
                <c:pt idx="136">
                  <c:v>1072.78</c:v>
                </c:pt>
                <c:pt idx="137">
                  <c:v>1078.98</c:v>
                </c:pt>
                <c:pt idx="138">
                  <c:v>1067</c:v>
                </c:pt>
                <c:pt idx="139">
                  <c:v>1066.44</c:v>
                </c:pt>
                <c:pt idx="140">
                  <c:v>1077.1500000000001</c:v>
                </c:pt>
                <c:pt idx="141">
                  <c:v>1083.69</c:v>
                </c:pt>
                <c:pt idx="142">
                  <c:v>1072.57</c:v>
                </c:pt>
                <c:pt idx="143">
                  <c:v>1072.5899999999999</c:v>
                </c:pt>
                <c:pt idx="144">
                  <c:v>1082.6099999999999</c:v>
                </c:pt>
                <c:pt idx="145">
                  <c:v>1090.18</c:v>
                </c:pt>
                <c:pt idx="146">
                  <c:v>1078.93</c:v>
                </c:pt>
                <c:pt idx="147">
                  <c:v>1078.1200000000001</c:v>
                </c:pt>
                <c:pt idx="148">
                  <c:v>1089.48</c:v>
                </c:pt>
                <c:pt idx="149">
                  <c:v>1094.6200000000001</c:v>
                </c:pt>
                <c:pt idx="150">
                  <c:v>1084.47</c:v>
                </c:pt>
                <c:pt idx="151">
                  <c:v>1082.7</c:v>
                </c:pt>
                <c:pt idx="152">
                  <c:v>1091.6299999999999</c:v>
                </c:pt>
                <c:pt idx="153">
                  <c:v>1098.58</c:v>
                </c:pt>
                <c:pt idx="154">
                  <c:v>1086.8499999999999</c:v>
                </c:pt>
                <c:pt idx="155">
                  <c:v>1087.69</c:v>
                </c:pt>
                <c:pt idx="156">
                  <c:v>1098.49</c:v>
                </c:pt>
                <c:pt idx="157">
                  <c:v>1107.0700000000002</c:v>
                </c:pt>
                <c:pt idx="158">
                  <c:v>1097.79</c:v>
                </c:pt>
                <c:pt idx="159">
                  <c:v>1097.05</c:v>
                </c:pt>
                <c:pt idx="160">
                  <c:v>1106.93</c:v>
                </c:pt>
                <c:pt idx="161">
                  <c:v>1112.25</c:v>
                </c:pt>
                <c:pt idx="162">
                  <c:v>1101.1599999999999</c:v>
                </c:pt>
                <c:pt idx="163">
                  <c:v>1100.19</c:v>
                </c:pt>
                <c:pt idx="164">
                  <c:v>1109.44</c:v>
                </c:pt>
                <c:pt idx="165">
                  <c:v>1115.0999999999999</c:v>
                </c:pt>
                <c:pt idx="166">
                  <c:v>1104.99</c:v>
                </c:pt>
                <c:pt idx="167">
                  <c:v>1105.07</c:v>
                </c:pt>
                <c:pt idx="168">
                  <c:v>1114.53</c:v>
                </c:pt>
                <c:pt idx="169">
                  <c:v>1120.44</c:v>
                </c:pt>
                <c:pt idx="170">
                  <c:v>1109.3</c:v>
                </c:pt>
                <c:pt idx="171">
                  <c:v>1109.45</c:v>
                </c:pt>
                <c:pt idx="172">
                  <c:v>1119.8499999999999</c:v>
                </c:pt>
                <c:pt idx="173">
                  <c:v>1126.3</c:v>
                </c:pt>
                <c:pt idx="174">
                  <c:v>1116.6100000000001</c:v>
                </c:pt>
                <c:pt idx="175">
                  <c:v>1116.5899999999999</c:v>
                </c:pt>
                <c:pt idx="176">
                  <c:v>1126.97</c:v>
                </c:pt>
                <c:pt idx="177">
                  <c:v>1134.6100000000001</c:v>
                </c:pt>
                <c:pt idx="178">
                  <c:v>1124.25</c:v>
                </c:pt>
                <c:pt idx="179">
                  <c:v>1123.8</c:v>
                </c:pt>
                <c:pt idx="180">
                  <c:v>1133.75</c:v>
                </c:pt>
                <c:pt idx="181">
                  <c:v>1140.6600000000001</c:v>
                </c:pt>
                <c:pt idx="182">
                  <c:v>1127.73</c:v>
                </c:pt>
                <c:pt idx="183">
                  <c:v>1128.1300000000001</c:v>
                </c:pt>
                <c:pt idx="184">
                  <c:v>1138.96</c:v>
                </c:pt>
                <c:pt idx="185">
                  <c:v>1146.95</c:v>
                </c:pt>
                <c:pt idx="186">
                  <c:v>1136.18</c:v>
                </c:pt>
                <c:pt idx="187">
                  <c:v>1135.46</c:v>
                </c:pt>
                <c:pt idx="188">
                  <c:v>1146.24</c:v>
                </c:pt>
                <c:pt idx="189">
                  <c:v>1153.69</c:v>
                </c:pt>
                <c:pt idx="190">
                  <c:v>1141.72</c:v>
                </c:pt>
                <c:pt idx="191">
                  <c:v>1141.0999999999999</c:v>
                </c:pt>
                <c:pt idx="192">
                  <c:v>1151.3699999999999</c:v>
                </c:pt>
                <c:pt idx="193">
                  <c:v>1159.1599999999999</c:v>
                </c:pt>
                <c:pt idx="194">
                  <c:v>1147.45</c:v>
                </c:pt>
                <c:pt idx="195">
                  <c:v>1147.52</c:v>
                </c:pt>
                <c:pt idx="196">
                  <c:v>1157.3699999999999</c:v>
                </c:pt>
                <c:pt idx="197">
                  <c:v>1163.51</c:v>
                </c:pt>
                <c:pt idx="198">
                  <c:v>1153.6300000000001</c:v>
                </c:pt>
                <c:pt idx="199">
                  <c:v>1152.74</c:v>
                </c:pt>
                <c:pt idx="200">
                  <c:v>1163.24</c:v>
                </c:pt>
                <c:pt idx="201">
                  <c:v>1169.17</c:v>
                </c:pt>
                <c:pt idx="202">
                  <c:v>1158.8800000000001</c:v>
                </c:pt>
                <c:pt idx="203">
                  <c:v>1157.8700000000001</c:v>
                </c:pt>
                <c:pt idx="204">
                  <c:v>1170.07</c:v>
                </c:pt>
                <c:pt idx="205">
                  <c:v>1177.6100000000001</c:v>
                </c:pt>
                <c:pt idx="206">
                  <c:v>1165.4000000000001</c:v>
                </c:pt>
                <c:pt idx="207">
                  <c:v>1165.7</c:v>
                </c:pt>
                <c:pt idx="208">
                  <c:v>1175.79</c:v>
                </c:pt>
                <c:pt idx="209">
                  <c:v>1181.18</c:v>
                </c:pt>
                <c:pt idx="210">
                  <c:v>1171.72</c:v>
                </c:pt>
                <c:pt idx="211">
                  <c:v>1171.1399999999999</c:v>
                </c:pt>
                <c:pt idx="212">
                  <c:v>1181.3800000000001</c:v>
                </c:pt>
                <c:pt idx="213">
                  <c:v>1188.6300000000001</c:v>
                </c:pt>
                <c:pt idx="214">
                  <c:v>1177.8600000000001</c:v>
                </c:pt>
                <c:pt idx="215">
                  <c:v>1178.3699999999999</c:v>
                </c:pt>
                <c:pt idx="216">
                  <c:v>1189.78</c:v>
                </c:pt>
                <c:pt idx="217">
                  <c:v>1196.79</c:v>
                </c:pt>
                <c:pt idx="218">
                  <c:v>1185.97</c:v>
                </c:pt>
                <c:pt idx="219">
                  <c:v>1185.7</c:v>
                </c:pt>
                <c:pt idx="220">
                  <c:v>1195.6300000000001</c:v>
                </c:pt>
                <c:pt idx="221">
                  <c:v>1204.4099999999999</c:v>
                </c:pt>
                <c:pt idx="222">
                  <c:v>1191.51</c:v>
                </c:pt>
                <c:pt idx="223">
                  <c:v>1192.22</c:v>
                </c:pt>
                <c:pt idx="224">
                  <c:v>1201.8</c:v>
                </c:pt>
                <c:pt idx="225">
                  <c:v>1210.04</c:v>
                </c:pt>
                <c:pt idx="226">
                  <c:v>1197.8699999999999</c:v>
                </c:pt>
                <c:pt idx="227">
                  <c:v>1200.3000000000002</c:v>
                </c:pt>
                <c:pt idx="228">
                  <c:v>1211.5500000000002</c:v>
                </c:pt>
                <c:pt idx="229">
                  <c:v>1222</c:v>
                </c:pt>
                <c:pt idx="230">
                  <c:v>1207.73</c:v>
                </c:pt>
                <c:pt idx="231">
                  <c:v>1209.5899999999999</c:v>
                </c:pt>
                <c:pt idx="232">
                  <c:v>1219.8499999999999</c:v>
                </c:pt>
                <c:pt idx="233">
                  <c:v>1227.6100000000001</c:v>
                </c:pt>
                <c:pt idx="234">
                  <c:v>1215.6199999999999</c:v>
                </c:pt>
                <c:pt idx="235">
                  <c:v>1215.56</c:v>
                </c:pt>
                <c:pt idx="236">
                  <c:v>1225.69</c:v>
                </c:pt>
                <c:pt idx="237">
                  <c:v>1232.27</c:v>
                </c:pt>
                <c:pt idx="238">
                  <c:v>1221.21</c:v>
                </c:pt>
                <c:pt idx="239">
                  <c:v>1223.0899999999999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E-4521-8DEC-1E91CEEA14F0}"/>
            </c:ext>
          </c:extLst>
        </c:ser>
        <c:ser>
          <c:idx val="1"/>
          <c:order val="1"/>
          <c:tx>
            <c:strRef>
              <c:f>Co2Q!$G$1</c:f>
              <c:strCache>
                <c:ptCount val="1"/>
                <c:pt idx="0">
                  <c:v>Linear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Co2Q!$C$2:$C$241</c:f>
              <c:numCache>
                <c:formatCode>m/d/yyyy</c:formatCode>
                <c:ptCount val="240"/>
                <c:pt idx="0">
                  <c:v>21596</c:v>
                </c:pt>
                <c:pt idx="1">
                  <c:v>21685</c:v>
                </c:pt>
                <c:pt idx="2">
                  <c:v>21777</c:v>
                </c:pt>
                <c:pt idx="3">
                  <c:v>21869</c:v>
                </c:pt>
                <c:pt idx="4">
                  <c:v>21961</c:v>
                </c:pt>
                <c:pt idx="5">
                  <c:v>22051</c:v>
                </c:pt>
                <c:pt idx="6">
                  <c:v>22143</c:v>
                </c:pt>
                <c:pt idx="7">
                  <c:v>22235</c:v>
                </c:pt>
                <c:pt idx="8">
                  <c:v>22327</c:v>
                </c:pt>
                <c:pt idx="9">
                  <c:v>22416</c:v>
                </c:pt>
                <c:pt idx="10">
                  <c:v>22508</c:v>
                </c:pt>
                <c:pt idx="11">
                  <c:v>22600</c:v>
                </c:pt>
                <c:pt idx="12">
                  <c:v>22692</c:v>
                </c:pt>
                <c:pt idx="13">
                  <c:v>22781</c:v>
                </c:pt>
                <c:pt idx="14">
                  <c:v>22873</c:v>
                </c:pt>
                <c:pt idx="15">
                  <c:v>22965</c:v>
                </c:pt>
                <c:pt idx="16">
                  <c:v>23057</c:v>
                </c:pt>
                <c:pt idx="17">
                  <c:v>23146</c:v>
                </c:pt>
                <c:pt idx="18">
                  <c:v>23238</c:v>
                </c:pt>
                <c:pt idx="19">
                  <c:v>23330</c:v>
                </c:pt>
                <c:pt idx="20">
                  <c:v>23422</c:v>
                </c:pt>
                <c:pt idx="21">
                  <c:v>23512</c:v>
                </c:pt>
                <c:pt idx="22">
                  <c:v>23604</c:v>
                </c:pt>
                <c:pt idx="23">
                  <c:v>23696</c:v>
                </c:pt>
                <c:pt idx="24">
                  <c:v>23788</c:v>
                </c:pt>
                <c:pt idx="25">
                  <c:v>23877</c:v>
                </c:pt>
                <c:pt idx="26">
                  <c:v>23969</c:v>
                </c:pt>
                <c:pt idx="27">
                  <c:v>24061</c:v>
                </c:pt>
                <c:pt idx="28">
                  <c:v>24153</c:v>
                </c:pt>
                <c:pt idx="29">
                  <c:v>24242</c:v>
                </c:pt>
                <c:pt idx="30">
                  <c:v>24334</c:v>
                </c:pt>
                <c:pt idx="31">
                  <c:v>24426</c:v>
                </c:pt>
                <c:pt idx="32">
                  <c:v>24518</c:v>
                </c:pt>
                <c:pt idx="33">
                  <c:v>24607</c:v>
                </c:pt>
                <c:pt idx="34">
                  <c:v>24699</c:v>
                </c:pt>
                <c:pt idx="35">
                  <c:v>24791</c:v>
                </c:pt>
                <c:pt idx="36">
                  <c:v>24883</c:v>
                </c:pt>
                <c:pt idx="37">
                  <c:v>24973</c:v>
                </c:pt>
                <c:pt idx="38">
                  <c:v>25065</c:v>
                </c:pt>
                <c:pt idx="39">
                  <c:v>25157</c:v>
                </c:pt>
                <c:pt idx="40">
                  <c:v>25249</c:v>
                </c:pt>
                <c:pt idx="41">
                  <c:v>25338</c:v>
                </c:pt>
                <c:pt idx="42">
                  <c:v>25430</c:v>
                </c:pt>
                <c:pt idx="43">
                  <c:v>25522</c:v>
                </c:pt>
                <c:pt idx="44">
                  <c:v>25614</c:v>
                </c:pt>
                <c:pt idx="45">
                  <c:v>25703</c:v>
                </c:pt>
                <c:pt idx="46">
                  <c:v>25795</c:v>
                </c:pt>
                <c:pt idx="47">
                  <c:v>25887</c:v>
                </c:pt>
                <c:pt idx="48">
                  <c:v>25979</c:v>
                </c:pt>
                <c:pt idx="49">
                  <c:v>26068</c:v>
                </c:pt>
                <c:pt idx="50">
                  <c:v>26160</c:v>
                </c:pt>
                <c:pt idx="51">
                  <c:v>26252</c:v>
                </c:pt>
                <c:pt idx="52">
                  <c:v>26344</c:v>
                </c:pt>
                <c:pt idx="53">
                  <c:v>26434</c:v>
                </c:pt>
                <c:pt idx="54">
                  <c:v>26526</c:v>
                </c:pt>
                <c:pt idx="55">
                  <c:v>26618</c:v>
                </c:pt>
                <c:pt idx="56">
                  <c:v>26710</c:v>
                </c:pt>
                <c:pt idx="57">
                  <c:v>26799</c:v>
                </c:pt>
                <c:pt idx="58">
                  <c:v>26891</c:v>
                </c:pt>
                <c:pt idx="59">
                  <c:v>26983</c:v>
                </c:pt>
                <c:pt idx="60">
                  <c:v>27075</c:v>
                </c:pt>
                <c:pt idx="61">
                  <c:v>27164</c:v>
                </c:pt>
                <c:pt idx="62">
                  <c:v>27256</c:v>
                </c:pt>
                <c:pt idx="63">
                  <c:v>27348</c:v>
                </c:pt>
                <c:pt idx="64">
                  <c:v>27440</c:v>
                </c:pt>
                <c:pt idx="65">
                  <c:v>27529</c:v>
                </c:pt>
                <c:pt idx="66">
                  <c:v>27621</c:v>
                </c:pt>
                <c:pt idx="67">
                  <c:v>27713</c:v>
                </c:pt>
                <c:pt idx="68">
                  <c:v>27805</c:v>
                </c:pt>
                <c:pt idx="69">
                  <c:v>27895</c:v>
                </c:pt>
                <c:pt idx="70">
                  <c:v>27987</c:v>
                </c:pt>
                <c:pt idx="71">
                  <c:v>28079</c:v>
                </c:pt>
                <c:pt idx="72">
                  <c:v>28171</c:v>
                </c:pt>
                <c:pt idx="73">
                  <c:v>28260</c:v>
                </c:pt>
                <c:pt idx="74">
                  <c:v>28352</c:v>
                </c:pt>
                <c:pt idx="75">
                  <c:v>28444</c:v>
                </c:pt>
                <c:pt idx="76">
                  <c:v>28536</c:v>
                </c:pt>
                <c:pt idx="77">
                  <c:v>28625</c:v>
                </c:pt>
                <c:pt idx="78">
                  <c:v>28717</c:v>
                </c:pt>
                <c:pt idx="79">
                  <c:v>28809</c:v>
                </c:pt>
                <c:pt idx="80">
                  <c:v>28901</c:v>
                </c:pt>
                <c:pt idx="81">
                  <c:v>28990</c:v>
                </c:pt>
                <c:pt idx="82">
                  <c:v>29082</c:v>
                </c:pt>
                <c:pt idx="83">
                  <c:v>29174</c:v>
                </c:pt>
                <c:pt idx="84">
                  <c:v>29266</c:v>
                </c:pt>
                <c:pt idx="85">
                  <c:v>29356</c:v>
                </c:pt>
                <c:pt idx="86">
                  <c:v>29448</c:v>
                </c:pt>
                <c:pt idx="87">
                  <c:v>29540</c:v>
                </c:pt>
                <c:pt idx="88">
                  <c:v>29632</c:v>
                </c:pt>
                <c:pt idx="89">
                  <c:v>29721</c:v>
                </c:pt>
                <c:pt idx="90">
                  <c:v>29813</c:v>
                </c:pt>
                <c:pt idx="91">
                  <c:v>29905</c:v>
                </c:pt>
                <c:pt idx="92">
                  <c:v>29997</c:v>
                </c:pt>
                <c:pt idx="93">
                  <c:v>30086</c:v>
                </c:pt>
                <c:pt idx="94">
                  <c:v>30178</c:v>
                </c:pt>
                <c:pt idx="95">
                  <c:v>30270</c:v>
                </c:pt>
                <c:pt idx="96">
                  <c:v>30362</c:v>
                </c:pt>
                <c:pt idx="97">
                  <c:v>30451</c:v>
                </c:pt>
                <c:pt idx="98">
                  <c:v>30543</c:v>
                </c:pt>
                <c:pt idx="99">
                  <c:v>30635</c:v>
                </c:pt>
                <c:pt idx="100">
                  <c:v>30727</c:v>
                </c:pt>
                <c:pt idx="101">
                  <c:v>30817</c:v>
                </c:pt>
                <c:pt idx="102">
                  <c:v>30909</c:v>
                </c:pt>
                <c:pt idx="103">
                  <c:v>31001</c:v>
                </c:pt>
                <c:pt idx="104">
                  <c:v>31093</c:v>
                </c:pt>
                <c:pt idx="105">
                  <c:v>31182</c:v>
                </c:pt>
                <c:pt idx="106">
                  <c:v>31274</c:v>
                </c:pt>
                <c:pt idx="107">
                  <c:v>31366</c:v>
                </c:pt>
                <c:pt idx="108">
                  <c:v>31458</c:v>
                </c:pt>
                <c:pt idx="109">
                  <c:v>31547</c:v>
                </c:pt>
                <c:pt idx="110">
                  <c:v>31639</c:v>
                </c:pt>
                <c:pt idx="111">
                  <c:v>31731</c:v>
                </c:pt>
                <c:pt idx="112">
                  <c:v>31823</c:v>
                </c:pt>
                <c:pt idx="113">
                  <c:v>31912</c:v>
                </c:pt>
                <c:pt idx="114">
                  <c:v>32004</c:v>
                </c:pt>
                <c:pt idx="115">
                  <c:v>32096</c:v>
                </c:pt>
                <c:pt idx="116">
                  <c:v>32188</c:v>
                </c:pt>
                <c:pt idx="117">
                  <c:v>32278</c:v>
                </c:pt>
                <c:pt idx="118">
                  <c:v>32370</c:v>
                </c:pt>
                <c:pt idx="119">
                  <c:v>32462</c:v>
                </c:pt>
                <c:pt idx="120">
                  <c:v>32554</c:v>
                </c:pt>
                <c:pt idx="121">
                  <c:v>32643</c:v>
                </c:pt>
                <c:pt idx="122">
                  <c:v>32735</c:v>
                </c:pt>
                <c:pt idx="123">
                  <c:v>32827</c:v>
                </c:pt>
                <c:pt idx="124">
                  <c:v>32919</c:v>
                </c:pt>
                <c:pt idx="125">
                  <c:v>33008</c:v>
                </c:pt>
                <c:pt idx="126">
                  <c:v>33100</c:v>
                </c:pt>
                <c:pt idx="127">
                  <c:v>33192</c:v>
                </c:pt>
                <c:pt idx="128">
                  <c:v>33284</c:v>
                </c:pt>
                <c:pt idx="129">
                  <c:v>33373</c:v>
                </c:pt>
                <c:pt idx="130">
                  <c:v>33465</c:v>
                </c:pt>
                <c:pt idx="131">
                  <c:v>33557</c:v>
                </c:pt>
                <c:pt idx="132">
                  <c:v>33649</c:v>
                </c:pt>
                <c:pt idx="133">
                  <c:v>33739</c:v>
                </c:pt>
                <c:pt idx="134">
                  <c:v>33831</c:v>
                </c:pt>
                <c:pt idx="135">
                  <c:v>33923</c:v>
                </c:pt>
                <c:pt idx="136">
                  <c:v>34015</c:v>
                </c:pt>
                <c:pt idx="137">
                  <c:v>34104</c:v>
                </c:pt>
                <c:pt idx="138">
                  <c:v>34196</c:v>
                </c:pt>
                <c:pt idx="139">
                  <c:v>34288</c:v>
                </c:pt>
                <c:pt idx="140">
                  <c:v>34380</c:v>
                </c:pt>
                <c:pt idx="141">
                  <c:v>34469</c:v>
                </c:pt>
                <c:pt idx="142">
                  <c:v>34561</c:v>
                </c:pt>
                <c:pt idx="143">
                  <c:v>34653</c:v>
                </c:pt>
                <c:pt idx="144">
                  <c:v>34745</c:v>
                </c:pt>
                <c:pt idx="145">
                  <c:v>34834</c:v>
                </c:pt>
                <c:pt idx="146">
                  <c:v>34926</c:v>
                </c:pt>
                <c:pt idx="147">
                  <c:v>35018</c:v>
                </c:pt>
                <c:pt idx="148">
                  <c:v>35110</c:v>
                </c:pt>
                <c:pt idx="149">
                  <c:v>35200</c:v>
                </c:pt>
                <c:pt idx="150">
                  <c:v>35292</c:v>
                </c:pt>
                <c:pt idx="151">
                  <c:v>35384</c:v>
                </c:pt>
                <c:pt idx="152">
                  <c:v>35476</c:v>
                </c:pt>
                <c:pt idx="153">
                  <c:v>35565</c:v>
                </c:pt>
                <c:pt idx="154">
                  <c:v>35657</c:v>
                </c:pt>
                <c:pt idx="155">
                  <c:v>35749</c:v>
                </c:pt>
                <c:pt idx="156">
                  <c:v>35841</c:v>
                </c:pt>
                <c:pt idx="157">
                  <c:v>35930</c:v>
                </c:pt>
                <c:pt idx="158">
                  <c:v>36022</c:v>
                </c:pt>
                <c:pt idx="159">
                  <c:v>36114</c:v>
                </c:pt>
                <c:pt idx="160">
                  <c:v>36206</c:v>
                </c:pt>
                <c:pt idx="161">
                  <c:v>36295</c:v>
                </c:pt>
                <c:pt idx="162">
                  <c:v>36387</c:v>
                </c:pt>
                <c:pt idx="163">
                  <c:v>36479</c:v>
                </c:pt>
                <c:pt idx="164">
                  <c:v>36571</c:v>
                </c:pt>
                <c:pt idx="165">
                  <c:v>36661</c:v>
                </c:pt>
                <c:pt idx="166">
                  <c:v>36753</c:v>
                </c:pt>
                <c:pt idx="167">
                  <c:v>36845</c:v>
                </c:pt>
                <c:pt idx="168">
                  <c:v>36937</c:v>
                </c:pt>
                <c:pt idx="169">
                  <c:v>37026</c:v>
                </c:pt>
                <c:pt idx="170">
                  <c:v>37118</c:v>
                </c:pt>
                <c:pt idx="171">
                  <c:v>37210</c:v>
                </c:pt>
                <c:pt idx="172">
                  <c:v>37302</c:v>
                </c:pt>
                <c:pt idx="173">
                  <c:v>37391</c:v>
                </c:pt>
                <c:pt idx="174">
                  <c:v>37483</c:v>
                </c:pt>
                <c:pt idx="175">
                  <c:v>37575</c:v>
                </c:pt>
                <c:pt idx="176">
                  <c:v>37667</c:v>
                </c:pt>
                <c:pt idx="177">
                  <c:v>37756</c:v>
                </c:pt>
                <c:pt idx="178">
                  <c:v>37848</c:v>
                </c:pt>
                <c:pt idx="179">
                  <c:v>37940</c:v>
                </c:pt>
                <c:pt idx="180">
                  <c:v>38032</c:v>
                </c:pt>
                <c:pt idx="181">
                  <c:v>38122</c:v>
                </c:pt>
                <c:pt idx="182">
                  <c:v>38214</c:v>
                </c:pt>
                <c:pt idx="183">
                  <c:v>38306</c:v>
                </c:pt>
                <c:pt idx="184">
                  <c:v>38398</c:v>
                </c:pt>
                <c:pt idx="185">
                  <c:v>38487</c:v>
                </c:pt>
                <c:pt idx="186">
                  <c:v>38579</c:v>
                </c:pt>
                <c:pt idx="187">
                  <c:v>38671</c:v>
                </c:pt>
                <c:pt idx="188">
                  <c:v>38763</c:v>
                </c:pt>
                <c:pt idx="189">
                  <c:v>38852</c:v>
                </c:pt>
                <c:pt idx="190">
                  <c:v>38944</c:v>
                </c:pt>
                <c:pt idx="191">
                  <c:v>39036</c:v>
                </c:pt>
                <c:pt idx="192">
                  <c:v>39128</c:v>
                </c:pt>
                <c:pt idx="193">
                  <c:v>39217</c:v>
                </c:pt>
                <c:pt idx="194">
                  <c:v>39309</c:v>
                </c:pt>
                <c:pt idx="195">
                  <c:v>39401</c:v>
                </c:pt>
                <c:pt idx="196">
                  <c:v>39493</c:v>
                </c:pt>
                <c:pt idx="197">
                  <c:v>39583</c:v>
                </c:pt>
                <c:pt idx="198">
                  <c:v>39675</c:v>
                </c:pt>
                <c:pt idx="199">
                  <c:v>39767</c:v>
                </c:pt>
                <c:pt idx="200">
                  <c:v>39859</c:v>
                </c:pt>
                <c:pt idx="201">
                  <c:v>39948</c:v>
                </c:pt>
                <c:pt idx="202">
                  <c:v>40040</c:v>
                </c:pt>
                <c:pt idx="203">
                  <c:v>40132</c:v>
                </c:pt>
                <c:pt idx="204">
                  <c:v>40224</c:v>
                </c:pt>
                <c:pt idx="205">
                  <c:v>40313</c:v>
                </c:pt>
                <c:pt idx="206">
                  <c:v>40405</c:v>
                </c:pt>
                <c:pt idx="207">
                  <c:v>40497</c:v>
                </c:pt>
                <c:pt idx="208">
                  <c:v>40589</c:v>
                </c:pt>
                <c:pt idx="209">
                  <c:v>40678</c:v>
                </c:pt>
                <c:pt idx="210">
                  <c:v>40770</c:v>
                </c:pt>
                <c:pt idx="211">
                  <c:v>40862</c:v>
                </c:pt>
                <c:pt idx="212">
                  <c:v>40954</c:v>
                </c:pt>
                <c:pt idx="213">
                  <c:v>41044</c:v>
                </c:pt>
                <c:pt idx="214">
                  <c:v>41136</c:v>
                </c:pt>
                <c:pt idx="215">
                  <c:v>41228</c:v>
                </c:pt>
                <c:pt idx="216">
                  <c:v>41320</c:v>
                </c:pt>
                <c:pt idx="217">
                  <c:v>41409</c:v>
                </c:pt>
                <c:pt idx="218">
                  <c:v>41501</c:v>
                </c:pt>
                <c:pt idx="219">
                  <c:v>41593</c:v>
                </c:pt>
                <c:pt idx="220">
                  <c:v>41685</c:v>
                </c:pt>
                <c:pt idx="221">
                  <c:v>41774</c:v>
                </c:pt>
                <c:pt idx="222">
                  <c:v>41866</c:v>
                </c:pt>
                <c:pt idx="223">
                  <c:v>41958</c:v>
                </c:pt>
                <c:pt idx="224">
                  <c:v>42050</c:v>
                </c:pt>
                <c:pt idx="225">
                  <c:v>42139</c:v>
                </c:pt>
                <c:pt idx="226">
                  <c:v>42231</c:v>
                </c:pt>
                <c:pt idx="227">
                  <c:v>42323</c:v>
                </c:pt>
                <c:pt idx="228">
                  <c:v>42415</c:v>
                </c:pt>
                <c:pt idx="229">
                  <c:v>42505</c:v>
                </c:pt>
                <c:pt idx="230">
                  <c:v>42597</c:v>
                </c:pt>
                <c:pt idx="231">
                  <c:v>42689</c:v>
                </c:pt>
                <c:pt idx="232">
                  <c:v>42781</c:v>
                </c:pt>
                <c:pt idx="233">
                  <c:v>42870</c:v>
                </c:pt>
                <c:pt idx="234">
                  <c:v>42962</c:v>
                </c:pt>
                <c:pt idx="235">
                  <c:v>43054</c:v>
                </c:pt>
                <c:pt idx="236">
                  <c:v>43146</c:v>
                </c:pt>
                <c:pt idx="237">
                  <c:v>43235</c:v>
                </c:pt>
                <c:pt idx="238">
                  <c:v>43327</c:v>
                </c:pt>
                <c:pt idx="239">
                  <c:v>43419</c:v>
                </c:pt>
              </c:numCache>
            </c:numRef>
          </c:cat>
          <c:val>
            <c:numRef>
              <c:f>Co2Q!$G$2:$G$241</c:f>
              <c:numCache>
                <c:formatCode>General</c:formatCode>
                <c:ptCount val="240"/>
                <c:pt idx="0">
                  <c:v>922.99039211618219</c:v>
                </c:pt>
                <c:pt idx="1">
                  <c:v>924.16367544575405</c:v>
                </c:pt>
                <c:pt idx="2">
                  <c:v>925.33695877532591</c:v>
                </c:pt>
                <c:pt idx="3">
                  <c:v>926.51024210489777</c:v>
                </c:pt>
                <c:pt idx="4">
                  <c:v>927.68352543446963</c:v>
                </c:pt>
                <c:pt idx="5">
                  <c:v>928.85680876404149</c:v>
                </c:pt>
                <c:pt idx="6">
                  <c:v>930.03009209361335</c:v>
                </c:pt>
                <c:pt idx="7">
                  <c:v>931.20337542318521</c:v>
                </c:pt>
                <c:pt idx="8">
                  <c:v>932.37665875275525</c:v>
                </c:pt>
                <c:pt idx="9">
                  <c:v>933.54994208232711</c:v>
                </c:pt>
                <c:pt idx="10">
                  <c:v>934.72322541189897</c:v>
                </c:pt>
                <c:pt idx="11">
                  <c:v>935.89650874147083</c:v>
                </c:pt>
                <c:pt idx="12">
                  <c:v>937.06979207104268</c:v>
                </c:pt>
                <c:pt idx="13">
                  <c:v>938.24307540061454</c:v>
                </c:pt>
                <c:pt idx="14">
                  <c:v>939.4163587301864</c:v>
                </c:pt>
                <c:pt idx="15">
                  <c:v>940.58964205975826</c:v>
                </c:pt>
                <c:pt idx="16">
                  <c:v>941.76292538933012</c:v>
                </c:pt>
                <c:pt idx="17">
                  <c:v>942.93620871890198</c:v>
                </c:pt>
                <c:pt idx="18">
                  <c:v>944.10949204847384</c:v>
                </c:pt>
                <c:pt idx="19">
                  <c:v>945.28277537804388</c:v>
                </c:pt>
                <c:pt idx="20">
                  <c:v>946.45605870761574</c:v>
                </c:pt>
                <c:pt idx="21">
                  <c:v>947.6293420371876</c:v>
                </c:pt>
                <c:pt idx="22">
                  <c:v>948.80262536675946</c:v>
                </c:pt>
                <c:pt idx="23">
                  <c:v>949.97590869633132</c:v>
                </c:pt>
                <c:pt idx="24">
                  <c:v>951.14919202590318</c:v>
                </c:pt>
                <c:pt idx="25">
                  <c:v>952.32247535547504</c:v>
                </c:pt>
                <c:pt idx="26">
                  <c:v>953.49575868504689</c:v>
                </c:pt>
                <c:pt idx="27">
                  <c:v>954.66904201461875</c:v>
                </c:pt>
                <c:pt idx="28">
                  <c:v>955.84232534419061</c:v>
                </c:pt>
                <c:pt idx="29">
                  <c:v>957.01560867376247</c:v>
                </c:pt>
                <c:pt idx="30">
                  <c:v>958.18889200333251</c:v>
                </c:pt>
                <c:pt idx="31">
                  <c:v>959.36217533290437</c:v>
                </c:pt>
                <c:pt idx="32">
                  <c:v>960.53545866247623</c:v>
                </c:pt>
                <c:pt idx="33">
                  <c:v>961.70874199204809</c:v>
                </c:pt>
                <c:pt idx="34">
                  <c:v>962.88202532161995</c:v>
                </c:pt>
                <c:pt idx="35">
                  <c:v>964.05530865119181</c:v>
                </c:pt>
                <c:pt idx="36">
                  <c:v>965.22859198076367</c:v>
                </c:pt>
                <c:pt idx="37">
                  <c:v>966.40187531033553</c:v>
                </c:pt>
                <c:pt idx="38">
                  <c:v>967.57515863990739</c:v>
                </c:pt>
                <c:pt idx="39">
                  <c:v>968.74844196947925</c:v>
                </c:pt>
                <c:pt idx="40">
                  <c:v>969.9217252990511</c:v>
                </c:pt>
                <c:pt idx="41">
                  <c:v>971.09500862862114</c:v>
                </c:pt>
                <c:pt idx="42">
                  <c:v>972.268291958193</c:v>
                </c:pt>
                <c:pt idx="43">
                  <c:v>973.44157528776486</c:v>
                </c:pt>
                <c:pt idx="44">
                  <c:v>974.61485861733672</c:v>
                </c:pt>
                <c:pt idx="45">
                  <c:v>975.78814194690858</c:v>
                </c:pt>
                <c:pt idx="46">
                  <c:v>976.96142527648044</c:v>
                </c:pt>
                <c:pt idx="47">
                  <c:v>978.1347086060523</c:v>
                </c:pt>
                <c:pt idx="48">
                  <c:v>979.30799193562416</c:v>
                </c:pt>
                <c:pt idx="49">
                  <c:v>980.48127526519602</c:v>
                </c:pt>
                <c:pt idx="50">
                  <c:v>981.65455859476788</c:v>
                </c:pt>
                <c:pt idx="51">
                  <c:v>982.82784192433974</c:v>
                </c:pt>
                <c:pt idx="52">
                  <c:v>984.00112525390978</c:v>
                </c:pt>
                <c:pt idx="53">
                  <c:v>985.17440858348164</c:v>
                </c:pt>
                <c:pt idx="54">
                  <c:v>986.3476919130535</c:v>
                </c:pt>
                <c:pt idx="55">
                  <c:v>987.52097524262535</c:v>
                </c:pt>
                <c:pt idx="56">
                  <c:v>988.69425857219721</c:v>
                </c:pt>
                <c:pt idx="57">
                  <c:v>989.86754190176907</c:v>
                </c:pt>
                <c:pt idx="58">
                  <c:v>991.04082523134093</c:v>
                </c:pt>
                <c:pt idx="59">
                  <c:v>992.21410856091279</c:v>
                </c:pt>
                <c:pt idx="60">
                  <c:v>993.38739189048465</c:v>
                </c:pt>
                <c:pt idx="61">
                  <c:v>994.56067522005651</c:v>
                </c:pt>
                <c:pt idx="62">
                  <c:v>995.73395854962837</c:v>
                </c:pt>
                <c:pt idx="63">
                  <c:v>996.90724187919841</c:v>
                </c:pt>
                <c:pt idx="64">
                  <c:v>998.08052520877027</c:v>
                </c:pt>
                <c:pt idx="65">
                  <c:v>999.25380853834213</c:v>
                </c:pt>
                <c:pt idx="66">
                  <c:v>1000.427091867914</c:v>
                </c:pt>
                <c:pt idx="67">
                  <c:v>1001.6003751974858</c:v>
                </c:pt>
                <c:pt idx="68">
                  <c:v>1002.7736585270577</c:v>
                </c:pt>
                <c:pt idx="69">
                  <c:v>1003.9469418566296</c:v>
                </c:pt>
                <c:pt idx="70">
                  <c:v>1005.1202251862014</c:v>
                </c:pt>
                <c:pt idx="71">
                  <c:v>1006.2935085157733</c:v>
                </c:pt>
                <c:pt idx="72">
                  <c:v>1007.4667918453451</c:v>
                </c:pt>
                <c:pt idx="73">
                  <c:v>1008.640075174917</c:v>
                </c:pt>
                <c:pt idx="74">
                  <c:v>1009.813358504487</c:v>
                </c:pt>
                <c:pt idx="75">
                  <c:v>1010.9866418340589</c:v>
                </c:pt>
                <c:pt idx="76">
                  <c:v>1012.1599251636308</c:v>
                </c:pt>
                <c:pt idx="77">
                  <c:v>1013.3332084932026</c:v>
                </c:pt>
                <c:pt idx="78">
                  <c:v>1014.5064918227745</c:v>
                </c:pt>
                <c:pt idx="79">
                  <c:v>1015.6797751523463</c:v>
                </c:pt>
                <c:pt idx="80">
                  <c:v>1016.8530584819182</c:v>
                </c:pt>
                <c:pt idx="81">
                  <c:v>1018.0263418114901</c:v>
                </c:pt>
                <c:pt idx="82">
                  <c:v>1019.1996251410619</c:v>
                </c:pt>
                <c:pt idx="83">
                  <c:v>1020.3729084706338</c:v>
                </c:pt>
                <c:pt idx="84">
                  <c:v>1021.5461918002056</c:v>
                </c:pt>
                <c:pt idx="85">
                  <c:v>1022.7194751297775</c:v>
                </c:pt>
                <c:pt idx="86">
                  <c:v>1023.8927584593475</c:v>
                </c:pt>
                <c:pt idx="87">
                  <c:v>1025.0660417889194</c:v>
                </c:pt>
                <c:pt idx="88">
                  <c:v>1026.2393251184913</c:v>
                </c:pt>
                <c:pt idx="89">
                  <c:v>1027.4126084480631</c:v>
                </c:pt>
                <c:pt idx="90">
                  <c:v>1028.585891777635</c:v>
                </c:pt>
                <c:pt idx="91">
                  <c:v>1029.7591751072068</c:v>
                </c:pt>
                <c:pt idx="92">
                  <c:v>1030.9324584367787</c:v>
                </c:pt>
                <c:pt idx="93">
                  <c:v>1032.1057417663505</c:v>
                </c:pt>
                <c:pt idx="94">
                  <c:v>1033.2790250959224</c:v>
                </c:pt>
                <c:pt idx="95">
                  <c:v>1034.4523084254943</c:v>
                </c:pt>
                <c:pt idx="96">
                  <c:v>1035.6255917550661</c:v>
                </c:pt>
                <c:pt idx="97">
                  <c:v>1036.7988750846362</c:v>
                </c:pt>
                <c:pt idx="98">
                  <c:v>1037.972158414208</c:v>
                </c:pt>
                <c:pt idx="99">
                  <c:v>1039.1454417437799</c:v>
                </c:pt>
                <c:pt idx="100">
                  <c:v>1040.3187250733517</c:v>
                </c:pt>
                <c:pt idx="101">
                  <c:v>1041.4920084029236</c:v>
                </c:pt>
                <c:pt idx="102">
                  <c:v>1042.6652917324955</c:v>
                </c:pt>
                <c:pt idx="103">
                  <c:v>1043.8385750620673</c:v>
                </c:pt>
                <c:pt idx="104">
                  <c:v>1045.0118583916392</c:v>
                </c:pt>
                <c:pt idx="105">
                  <c:v>1046.185141721211</c:v>
                </c:pt>
                <c:pt idx="106">
                  <c:v>1047.3584250507829</c:v>
                </c:pt>
                <c:pt idx="107">
                  <c:v>1048.5317083803548</c:v>
                </c:pt>
                <c:pt idx="108">
                  <c:v>1049.7049917099248</c:v>
                </c:pt>
                <c:pt idx="109">
                  <c:v>1050.8782750394967</c:v>
                </c:pt>
                <c:pt idx="110">
                  <c:v>1052.0515583690685</c:v>
                </c:pt>
                <c:pt idx="111">
                  <c:v>1053.2248416986404</c:v>
                </c:pt>
                <c:pt idx="112">
                  <c:v>1054.3981250282122</c:v>
                </c:pt>
                <c:pt idx="113">
                  <c:v>1055.5714083577841</c:v>
                </c:pt>
                <c:pt idx="114">
                  <c:v>1056.744691687356</c:v>
                </c:pt>
                <c:pt idx="115">
                  <c:v>1057.9179750169278</c:v>
                </c:pt>
                <c:pt idx="116">
                  <c:v>1059.0912583464997</c:v>
                </c:pt>
                <c:pt idx="117">
                  <c:v>1060.2645416760715</c:v>
                </c:pt>
                <c:pt idx="118">
                  <c:v>1061.4378250056434</c:v>
                </c:pt>
                <c:pt idx="119">
                  <c:v>1062.6111083352134</c:v>
                </c:pt>
                <c:pt idx="120">
                  <c:v>1063.7843916647853</c:v>
                </c:pt>
                <c:pt idx="121">
                  <c:v>1064.9576749943571</c:v>
                </c:pt>
                <c:pt idx="122">
                  <c:v>1066.130958323929</c:v>
                </c:pt>
                <c:pt idx="123">
                  <c:v>1067.3042416535009</c:v>
                </c:pt>
                <c:pt idx="124">
                  <c:v>1068.4775249830727</c:v>
                </c:pt>
                <c:pt idx="125">
                  <c:v>1069.6508083126446</c:v>
                </c:pt>
                <c:pt idx="126">
                  <c:v>1070.8240916422164</c:v>
                </c:pt>
                <c:pt idx="127">
                  <c:v>1071.9973749717883</c:v>
                </c:pt>
                <c:pt idx="128">
                  <c:v>1073.1706583013602</c:v>
                </c:pt>
                <c:pt idx="129">
                  <c:v>1074.343941630932</c:v>
                </c:pt>
                <c:pt idx="130">
                  <c:v>1075.5172249605021</c:v>
                </c:pt>
                <c:pt idx="131">
                  <c:v>1076.6905082900739</c:v>
                </c:pt>
                <c:pt idx="132">
                  <c:v>1077.8637916196458</c:v>
                </c:pt>
                <c:pt idx="133">
                  <c:v>1079.0370749492176</c:v>
                </c:pt>
                <c:pt idx="134">
                  <c:v>1080.2103582787895</c:v>
                </c:pt>
                <c:pt idx="135">
                  <c:v>1081.3836416083614</c:v>
                </c:pt>
                <c:pt idx="136">
                  <c:v>1082.5569249379332</c:v>
                </c:pt>
                <c:pt idx="137">
                  <c:v>1083.7302082675051</c:v>
                </c:pt>
                <c:pt idx="138">
                  <c:v>1084.9034915970769</c:v>
                </c:pt>
                <c:pt idx="139">
                  <c:v>1086.0767749266488</c:v>
                </c:pt>
                <c:pt idx="140">
                  <c:v>1087.2500582562207</c:v>
                </c:pt>
                <c:pt idx="141">
                  <c:v>1088.4233415857907</c:v>
                </c:pt>
                <c:pt idx="142">
                  <c:v>1089.5966249153626</c:v>
                </c:pt>
                <c:pt idx="143">
                  <c:v>1090.7699082449344</c:v>
                </c:pt>
                <c:pt idx="144">
                  <c:v>1091.9431915745063</c:v>
                </c:pt>
                <c:pt idx="145">
                  <c:v>1093.1164749040781</c:v>
                </c:pt>
                <c:pt idx="146">
                  <c:v>1094.28975823365</c:v>
                </c:pt>
                <c:pt idx="147">
                  <c:v>1095.4630415632219</c:v>
                </c:pt>
                <c:pt idx="148">
                  <c:v>1096.6363248927937</c:v>
                </c:pt>
                <c:pt idx="149">
                  <c:v>1097.8096082223656</c:v>
                </c:pt>
                <c:pt idx="150">
                  <c:v>1098.9828915519374</c:v>
                </c:pt>
                <c:pt idx="151">
                  <c:v>1100.1561748815093</c:v>
                </c:pt>
                <c:pt idx="152">
                  <c:v>1101.3294582110793</c:v>
                </c:pt>
                <c:pt idx="153">
                  <c:v>1102.5027415406512</c:v>
                </c:pt>
                <c:pt idx="154">
                  <c:v>1103.676024870223</c:v>
                </c:pt>
                <c:pt idx="155">
                  <c:v>1104.8493081997949</c:v>
                </c:pt>
                <c:pt idx="156">
                  <c:v>1106.0225915293668</c:v>
                </c:pt>
                <c:pt idx="157">
                  <c:v>1107.1958748589386</c:v>
                </c:pt>
                <c:pt idx="158">
                  <c:v>1108.3691581885105</c:v>
                </c:pt>
                <c:pt idx="159">
                  <c:v>1109.5424415180823</c:v>
                </c:pt>
                <c:pt idx="160">
                  <c:v>1110.7157248476542</c:v>
                </c:pt>
                <c:pt idx="161">
                  <c:v>1111.8890081772261</c:v>
                </c:pt>
                <c:pt idx="162">
                  <c:v>1113.0622915067979</c:v>
                </c:pt>
                <c:pt idx="163">
                  <c:v>1114.235574836368</c:v>
                </c:pt>
                <c:pt idx="164">
                  <c:v>1115.4088581659398</c:v>
                </c:pt>
                <c:pt idx="165">
                  <c:v>1116.5821414955117</c:v>
                </c:pt>
                <c:pt idx="166">
                  <c:v>1117.7554248250835</c:v>
                </c:pt>
                <c:pt idx="167">
                  <c:v>1118.9287081546554</c:v>
                </c:pt>
                <c:pt idx="168">
                  <c:v>1120.1019914842273</c:v>
                </c:pt>
                <c:pt idx="169">
                  <c:v>1121.2752748137991</c:v>
                </c:pt>
                <c:pt idx="170">
                  <c:v>1122.448558143371</c:v>
                </c:pt>
                <c:pt idx="171">
                  <c:v>1123.6218414729428</c:v>
                </c:pt>
                <c:pt idx="172">
                  <c:v>1124.7951248025147</c:v>
                </c:pt>
                <c:pt idx="173">
                  <c:v>1125.9684081320866</c:v>
                </c:pt>
                <c:pt idx="174">
                  <c:v>1127.1416914616566</c:v>
                </c:pt>
                <c:pt idx="175">
                  <c:v>1128.3149747912285</c:v>
                </c:pt>
                <c:pt idx="176">
                  <c:v>1129.4882581208003</c:v>
                </c:pt>
                <c:pt idx="177">
                  <c:v>1130.6615414503722</c:v>
                </c:pt>
                <c:pt idx="178">
                  <c:v>1131.834824779944</c:v>
                </c:pt>
                <c:pt idx="179">
                  <c:v>1133.0081081095159</c:v>
                </c:pt>
                <c:pt idx="180">
                  <c:v>1134.1813914390877</c:v>
                </c:pt>
                <c:pt idx="181">
                  <c:v>1135.3546747686596</c:v>
                </c:pt>
                <c:pt idx="182">
                  <c:v>1136.5279580982315</c:v>
                </c:pt>
                <c:pt idx="183">
                  <c:v>1137.7012414278033</c:v>
                </c:pt>
                <c:pt idx="184">
                  <c:v>1138.8745247573752</c:v>
                </c:pt>
                <c:pt idx="185">
                  <c:v>1140.0478080869452</c:v>
                </c:pt>
                <c:pt idx="186">
                  <c:v>1141.2210914165171</c:v>
                </c:pt>
                <c:pt idx="187">
                  <c:v>1142.3943747460889</c:v>
                </c:pt>
                <c:pt idx="188">
                  <c:v>1143.5676580756608</c:v>
                </c:pt>
                <c:pt idx="189">
                  <c:v>1144.7409414052327</c:v>
                </c:pt>
                <c:pt idx="190">
                  <c:v>1145.9142247348045</c:v>
                </c:pt>
                <c:pt idx="191">
                  <c:v>1147.0875080643764</c:v>
                </c:pt>
                <c:pt idx="192">
                  <c:v>1148.2607913939482</c:v>
                </c:pt>
                <c:pt idx="193">
                  <c:v>1149.4340747235201</c:v>
                </c:pt>
                <c:pt idx="194">
                  <c:v>1150.607358053092</c:v>
                </c:pt>
                <c:pt idx="195">
                  <c:v>1151.7806413826638</c:v>
                </c:pt>
                <c:pt idx="196">
                  <c:v>1152.9539247122339</c:v>
                </c:pt>
                <c:pt idx="197">
                  <c:v>1154.1272080418057</c:v>
                </c:pt>
                <c:pt idx="198">
                  <c:v>1155.3004913713776</c:v>
                </c:pt>
                <c:pt idx="199">
                  <c:v>1156.4737747009494</c:v>
                </c:pt>
                <c:pt idx="200">
                  <c:v>1157.6470580305213</c:v>
                </c:pt>
                <c:pt idx="201">
                  <c:v>1158.8203413600932</c:v>
                </c:pt>
                <c:pt idx="202">
                  <c:v>1159.993624689665</c:v>
                </c:pt>
                <c:pt idx="203">
                  <c:v>1161.1669080192369</c:v>
                </c:pt>
                <c:pt idx="204">
                  <c:v>1162.3401913488087</c:v>
                </c:pt>
                <c:pt idx="205">
                  <c:v>1163.5134746783806</c:v>
                </c:pt>
                <c:pt idx="206">
                  <c:v>1164.6867580079524</c:v>
                </c:pt>
                <c:pt idx="207">
                  <c:v>1165.8600413375225</c:v>
                </c:pt>
                <c:pt idx="208">
                  <c:v>1167.0333246670943</c:v>
                </c:pt>
                <c:pt idx="209">
                  <c:v>1168.2066079966662</c:v>
                </c:pt>
                <c:pt idx="210">
                  <c:v>1169.3798913262381</c:v>
                </c:pt>
                <c:pt idx="211">
                  <c:v>1170.5531746558099</c:v>
                </c:pt>
                <c:pt idx="212">
                  <c:v>1171.7264579853818</c:v>
                </c:pt>
                <c:pt idx="213">
                  <c:v>1172.8997413149536</c:v>
                </c:pt>
                <c:pt idx="214">
                  <c:v>1174.0730246445255</c:v>
                </c:pt>
                <c:pt idx="215">
                  <c:v>1175.2463079740974</c:v>
                </c:pt>
                <c:pt idx="216">
                  <c:v>1176.4195913036692</c:v>
                </c:pt>
                <c:pt idx="217">
                  <c:v>1177.5928746332411</c:v>
                </c:pt>
                <c:pt idx="218">
                  <c:v>1178.7661579628111</c:v>
                </c:pt>
                <c:pt idx="219">
                  <c:v>1179.939441292383</c:v>
                </c:pt>
                <c:pt idx="220">
                  <c:v>1181.1127246219548</c:v>
                </c:pt>
                <c:pt idx="221">
                  <c:v>1182.2860079515267</c:v>
                </c:pt>
                <c:pt idx="222">
                  <c:v>1183.4592912810986</c:v>
                </c:pt>
                <c:pt idx="223">
                  <c:v>1184.6325746106704</c:v>
                </c:pt>
                <c:pt idx="224">
                  <c:v>1185.8058579402423</c:v>
                </c:pt>
                <c:pt idx="225">
                  <c:v>1186.9791412698141</c:v>
                </c:pt>
                <c:pt idx="226">
                  <c:v>1188.152424599386</c:v>
                </c:pt>
                <c:pt idx="227">
                  <c:v>1189.3257079289579</c:v>
                </c:pt>
                <c:pt idx="228">
                  <c:v>1190.4989912585297</c:v>
                </c:pt>
                <c:pt idx="229">
                  <c:v>1191.6722745880998</c:v>
                </c:pt>
                <c:pt idx="230">
                  <c:v>1192.8455579176716</c:v>
                </c:pt>
                <c:pt idx="231">
                  <c:v>1194.0188412472435</c:v>
                </c:pt>
                <c:pt idx="232">
                  <c:v>1195.1921245768153</c:v>
                </c:pt>
                <c:pt idx="233">
                  <c:v>1196.3654079063872</c:v>
                </c:pt>
                <c:pt idx="234">
                  <c:v>1197.538691235959</c:v>
                </c:pt>
                <c:pt idx="235">
                  <c:v>1198.7119745655309</c:v>
                </c:pt>
                <c:pt idx="236">
                  <c:v>1199.8852578951028</c:v>
                </c:pt>
                <c:pt idx="237">
                  <c:v>1201.0585412246746</c:v>
                </c:pt>
                <c:pt idx="238">
                  <c:v>1202.2318245542465</c:v>
                </c:pt>
                <c:pt idx="239">
                  <c:v>1203.4051078838183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E-4521-8DEC-1E91CEEA1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71775"/>
        <c:axId val="1676067087"/>
      </c:lineChart>
      <c:dateAx>
        <c:axId val="151427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67087"/>
        <c:crosses val="autoZero"/>
        <c:auto val="1"/>
        <c:lblOffset val="100"/>
        <c:baseTimeUnit val="months"/>
        <c:majorUnit val="60"/>
        <c:majorTimeUnit val="months"/>
      </c:dateAx>
      <c:valAx>
        <c:axId val="1676067087"/>
        <c:scaling>
          <c:orientation val="minMax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7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Emissions Series with Quadratic Trend (b)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Co2Q!$F$1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Co2Q!$C$2:$C$241</c:f>
              <c:numCache>
                <c:formatCode>m/d/yyyy</c:formatCode>
                <c:ptCount val="240"/>
                <c:pt idx="0">
                  <c:v>21596</c:v>
                </c:pt>
                <c:pt idx="1">
                  <c:v>21685</c:v>
                </c:pt>
                <c:pt idx="2">
                  <c:v>21777</c:v>
                </c:pt>
                <c:pt idx="3">
                  <c:v>21869</c:v>
                </c:pt>
                <c:pt idx="4">
                  <c:v>21961</c:v>
                </c:pt>
                <c:pt idx="5">
                  <c:v>22051</c:v>
                </c:pt>
                <c:pt idx="6">
                  <c:v>22143</c:v>
                </c:pt>
                <c:pt idx="7">
                  <c:v>22235</c:v>
                </c:pt>
                <c:pt idx="8">
                  <c:v>22327</c:v>
                </c:pt>
                <c:pt idx="9">
                  <c:v>22416</c:v>
                </c:pt>
                <c:pt idx="10">
                  <c:v>22508</c:v>
                </c:pt>
                <c:pt idx="11">
                  <c:v>22600</c:v>
                </c:pt>
                <c:pt idx="12">
                  <c:v>22692</c:v>
                </c:pt>
                <c:pt idx="13">
                  <c:v>22781</c:v>
                </c:pt>
                <c:pt idx="14">
                  <c:v>22873</c:v>
                </c:pt>
                <c:pt idx="15">
                  <c:v>22965</c:v>
                </c:pt>
                <c:pt idx="16">
                  <c:v>23057</c:v>
                </c:pt>
                <c:pt idx="17">
                  <c:v>23146</c:v>
                </c:pt>
                <c:pt idx="18">
                  <c:v>23238</c:v>
                </c:pt>
                <c:pt idx="19">
                  <c:v>23330</c:v>
                </c:pt>
                <c:pt idx="20">
                  <c:v>23422</c:v>
                </c:pt>
                <c:pt idx="21">
                  <c:v>23512</c:v>
                </c:pt>
                <c:pt idx="22">
                  <c:v>23604</c:v>
                </c:pt>
                <c:pt idx="23">
                  <c:v>23696</c:v>
                </c:pt>
                <c:pt idx="24">
                  <c:v>23788</c:v>
                </c:pt>
                <c:pt idx="25">
                  <c:v>23877</c:v>
                </c:pt>
                <c:pt idx="26">
                  <c:v>23969</c:v>
                </c:pt>
                <c:pt idx="27">
                  <c:v>24061</c:v>
                </c:pt>
                <c:pt idx="28">
                  <c:v>24153</c:v>
                </c:pt>
                <c:pt idx="29">
                  <c:v>24242</c:v>
                </c:pt>
                <c:pt idx="30">
                  <c:v>24334</c:v>
                </c:pt>
                <c:pt idx="31">
                  <c:v>24426</c:v>
                </c:pt>
                <c:pt idx="32">
                  <c:v>24518</c:v>
                </c:pt>
                <c:pt idx="33">
                  <c:v>24607</c:v>
                </c:pt>
                <c:pt idx="34">
                  <c:v>24699</c:v>
                </c:pt>
                <c:pt idx="35">
                  <c:v>24791</c:v>
                </c:pt>
                <c:pt idx="36">
                  <c:v>24883</c:v>
                </c:pt>
                <c:pt idx="37">
                  <c:v>24973</c:v>
                </c:pt>
                <c:pt idx="38">
                  <c:v>25065</c:v>
                </c:pt>
                <c:pt idx="39">
                  <c:v>25157</c:v>
                </c:pt>
                <c:pt idx="40">
                  <c:v>25249</c:v>
                </c:pt>
                <c:pt idx="41">
                  <c:v>25338</c:v>
                </c:pt>
                <c:pt idx="42">
                  <c:v>25430</c:v>
                </c:pt>
                <c:pt idx="43">
                  <c:v>25522</c:v>
                </c:pt>
                <c:pt idx="44">
                  <c:v>25614</c:v>
                </c:pt>
                <c:pt idx="45">
                  <c:v>25703</c:v>
                </c:pt>
                <c:pt idx="46">
                  <c:v>25795</c:v>
                </c:pt>
                <c:pt idx="47">
                  <c:v>25887</c:v>
                </c:pt>
                <c:pt idx="48">
                  <c:v>25979</c:v>
                </c:pt>
                <c:pt idx="49">
                  <c:v>26068</c:v>
                </c:pt>
                <c:pt idx="50">
                  <c:v>26160</c:v>
                </c:pt>
                <c:pt idx="51">
                  <c:v>26252</c:v>
                </c:pt>
                <c:pt idx="52">
                  <c:v>26344</c:v>
                </c:pt>
                <c:pt idx="53">
                  <c:v>26434</c:v>
                </c:pt>
                <c:pt idx="54">
                  <c:v>26526</c:v>
                </c:pt>
                <c:pt idx="55">
                  <c:v>26618</c:v>
                </c:pt>
                <c:pt idx="56">
                  <c:v>26710</c:v>
                </c:pt>
                <c:pt idx="57">
                  <c:v>26799</c:v>
                </c:pt>
                <c:pt idx="58">
                  <c:v>26891</c:v>
                </c:pt>
                <c:pt idx="59">
                  <c:v>26983</c:v>
                </c:pt>
                <c:pt idx="60">
                  <c:v>27075</c:v>
                </c:pt>
                <c:pt idx="61">
                  <c:v>27164</c:v>
                </c:pt>
                <c:pt idx="62">
                  <c:v>27256</c:v>
                </c:pt>
                <c:pt idx="63">
                  <c:v>27348</c:v>
                </c:pt>
                <c:pt idx="64">
                  <c:v>27440</c:v>
                </c:pt>
                <c:pt idx="65">
                  <c:v>27529</c:v>
                </c:pt>
                <c:pt idx="66">
                  <c:v>27621</c:v>
                </c:pt>
                <c:pt idx="67">
                  <c:v>27713</c:v>
                </c:pt>
                <c:pt idx="68">
                  <c:v>27805</c:v>
                </c:pt>
                <c:pt idx="69">
                  <c:v>27895</c:v>
                </c:pt>
                <c:pt idx="70">
                  <c:v>27987</c:v>
                </c:pt>
                <c:pt idx="71">
                  <c:v>28079</c:v>
                </c:pt>
                <c:pt idx="72">
                  <c:v>28171</c:v>
                </c:pt>
                <c:pt idx="73">
                  <c:v>28260</c:v>
                </c:pt>
                <c:pt idx="74">
                  <c:v>28352</c:v>
                </c:pt>
                <c:pt idx="75">
                  <c:v>28444</c:v>
                </c:pt>
                <c:pt idx="76">
                  <c:v>28536</c:v>
                </c:pt>
                <c:pt idx="77">
                  <c:v>28625</c:v>
                </c:pt>
                <c:pt idx="78">
                  <c:v>28717</c:v>
                </c:pt>
                <c:pt idx="79">
                  <c:v>28809</c:v>
                </c:pt>
                <c:pt idx="80">
                  <c:v>28901</c:v>
                </c:pt>
                <c:pt idx="81">
                  <c:v>28990</c:v>
                </c:pt>
                <c:pt idx="82">
                  <c:v>29082</c:v>
                </c:pt>
                <c:pt idx="83">
                  <c:v>29174</c:v>
                </c:pt>
                <c:pt idx="84">
                  <c:v>29266</c:v>
                </c:pt>
                <c:pt idx="85">
                  <c:v>29356</c:v>
                </c:pt>
                <c:pt idx="86">
                  <c:v>29448</c:v>
                </c:pt>
                <c:pt idx="87">
                  <c:v>29540</c:v>
                </c:pt>
                <c:pt idx="88">
                  <c:v>29632</c:v>
                </c:pt>
                <c:pt idx="89">
                  <c:v>29721</c:v>
                </c:pt>
                <c:pt idx="90">
                  <c:v>29813</c:v>
                </c:pt>
                <c:pt idx="91">
                  <c:v>29905</c:v>
                </c:pt>
                <c:pt idx="92">
                  <c:v>29997</c:v>
                </c:pt>
                <c:pt idx="93">
                  <c:v>30086</c:v>
                </c:pt>
                <c:pt idx="94">
                  <c:v>30178</c:v>
                </c:pt>
                <c:pt idx="95">
                  <c:v>30270</c:v>
                </c:pt>
                <c:pt idx="96">
                  <c:v>30362</c:v>
                </c:pt>
                <c:pt idx="97">
                  <c:v>30451</c:v>
                </c:pt>
                <c:pt idx="98">
                  <c:v>30543</c:v>
                </c:pt>
                <c:pt idx="99">
                  <c:v>30635</c:v>
                </c:pt>
                <c:pt idx="100">
                  <c:v>30727</c:v>
                </c:pt>
                <c:pt idx="101">
                  <c:v>30817</c:v>
                </c:pt>
                <c:pt idx="102">
                  <c:v>30909</c:v>
                </c:pt>
                <c:pt idx="103">
                  <c:v>31001</c:v>
                </c:pt>
                <c:pt idx="104">
                  <c:v>31093</c:v>
                </c:pt>
                <c:pt idx="105">
                  <c:v>31182</c:v>
                </c:pt>
                <c:pt idx="106">
                  <c:v>31274</c:v>
                </c:pt>
                <c:pt idx="107">
                  <c:v>31366</c:v>
                </c:pt>
                <c:pt idx="108">
                  <c:v>31458</c:v>
                </c:pt>
                <c:pt idx="109">
                  <c:v>31547</c:v>
                </c:pt>
                <c:pt idx="110">
                  <c:v>31639</c:v>
                </c:pt>
                <c:pt idx="111">
                  <c:v>31731</c:v>
                </c:pt>
                <c:pt idx="112">
                  <c:v>31823</c:v>
                </c:pt>
                <c:pt idx="113">
                  <c:v>31912</c:v>
                </c:pt>
                <c:pt idx="114">
                  <c:v>32004</c:v>
                </c:pt>
                <c:pt idx="115">
                  <c:v>32096</c:v>
                </c:pt>
                <c:pt idx="116">
                  <c:v>32188</c:v>
                </c:pt>
                <c:pt idx="117">
                  <c:v>32278</c:v>
                </c:pt>
                <c:pt idx="118">
                  <c:v>32370</c:v>
                </c:pt>
                <c:pt idx="119">
                  <c:v>32462</c:v>
                </c:pt>
                <c:pt idx="120">
                  <c:v>32554</c:v>
                </c:pt>
                <c:pt idx="121">
                  <c:v>32643</c:v>
                </c:pt>
                <c:pt idx="122">
                  <c:v>32735</c:v>
                </c:pt>
                <c:pt idx="123">
                  <c:v>32827</c:v>
                </c:pt>
                <c:pt idx="124">
                  <c:v>32919</c:v>
                </c:pt>
                <c:pt idx="125">
                  <c:v>33008</c:v>
                </c:pt>
                <c:pt idx="126">
                  <c:v>33100</c:v>
                </c:pt>
                <c:pt idx="127">
                  <c:v>33192</c:v>
                </c:pt>
                <c:pt idx="128">
                  <c:v>33284</c:v>
                </c:pt>
                <c:pt idx="129">
                  <c:v>33373</c:v>
                </c:pt>
                <c:pt idx="130">
                  <c:v>33465</c:v>
                </c:pt>
                <c:pt idx="131">
                  <c:v>33557</c:v>
                </c:pt>
                <c:pt idx="132">
                  <c:v>33649</c:v>
                </c:pt>
                <c:pt idx="133">
                  <c:v>33739</c:v>
                </c:pt>
                <c:pt idx="134">
                  <c:v>33831</c:v>
                </c:pt>
                <c:pt idx="135">
                  <c:v>33923</c:v>
                </c:pt>
                <c:pt idx="136">
                  <c:v>34015</c:v>
                </c:pt>
                <c:pt idx="137">
                  <c:v>34104</c:v>
                </c:pt>
                <c:pt idx="138">
                  <c:v>34196</c:v>
                </c:pt>
                <c:pt idx="139">
                  <c:v>34288</c:v>
                </c:pt>
                <c:pt idx="140">
                  <c:v>34380</c:v>
                </c:pt>
                <c:pt idx="141">
                  <c:v>34469</c:v>
                </c:pt>
                <c:pt idx="142">
                  <c:v>34561</c:v>
                </c:pt>
                <c:pt idx="143">
                  <c:v>34653</c:v>
                </c:pt>
                <c:pt idx="144">
                  <c:v>34745</c:v>
                </c:pt>
                <c:pt idx="145">
                  <c:v>34834</c:v>
                </c:pt>
                <c:pt idx="146">
                  <c:v>34926</c:v>
                </c:pt>
                <c:pt idx="147">
                  <c:v>35018</c:v>
                </c:pt>
                <c:pt idx="148">
                  <c:v>35110</c:v>
                </c:pt>
                <c:pt idx="149">
                  <c:v>35200</c:v>
                </c:pt>
                <c:pt idx="150">
                  <c:v>35292</c:v>
                </c:pt>
                <c:pt idx="151">
                  <c:v>35384</c:v>
                </c:pt>
                <c:pt idx="152">
                  <c:v>35476</c:v>
                </c:pt>
                <c:pt idx="153">
                  <c:v>35565</c:v>
                </c:pt>
                <c:pt idx="154">
                  <c:v>35657</c:v>
                </c:pt>
                <c:pt idx="155">
                  <c:v>35749</c:v>
                </c:pt>
                <c:pt idx="156">
                  <c:v>35841</c:v>
                </c:pt>
                <c:pt idx="157">
                  <c:v>35930</c:v>
                </c:pt>
                <c:pt idx="158">
                  <c:v>36022</c:v>
                </c:pt>
                <c:pt idx="159">
                  <c:v>36114</c:v>
                </c:pt>
                <c:pt idx="160">
                  <c:v>36206</c:v>
                </c:pt>
                <c:pt idx="161">
                  <c:v>36295</c:v>
                </c:pt>
                <c:pt idx="162">
                  <c:v>36387</c:v>
                </c:pt>
                <c:pt idx="163">
                  <c:v>36479</c:v>
                </c:pt>
                <c:pt idx="164">
                  <c:v>36571</c:v>
                </c:pt>
                <c:pt idx="165">
                  <c:v>36661</c:v>
                </c:pt>
                <c:pt idx="166">
                  <c:v>36753</c:v>
                </c:pt>
                <c:pt idx="167">
                  <c:v>36845</c:v>
                </c:pt>
                <c:pt idx="168">
                  <c:v>36937</c:v>
                </c:pt>
                <c:pt idx="169">
                  <c:v>37026</c:v>
                </c:pt>
                <c:pt idx="170">
                  <c:v>37118</c:v>
                </c:pt>
                <c:pt idx="171">
                  <c:v>37210</c:v>
                </c:pt>
                <c:pt idx="172">
                  <c:v>37302</c:v>
                </c:pt>
                <c:pt idx="173">
                  <c:v>37391</c:v>
                </c:pt>
                <c:pt idx="174">
                  <c:v>37483</c:v>
                </c:pt>
                <c:pt idx="175">
                  <c:v>37575</c:v>
                </c:pt>
                <c:pt idx="176">
                  <c:v>37667</c:v>
                </c:pt>
                <c:pt idx="177">
                  <c:v>37756</c:v>
                </c:pt>
                <c:pt idx="178">
                  <c:v>37848</c:v>
                </c:pt>
                <c:pt idx="179">
                  <c:v>37940</c:v>
                </c:pt>
                <c:pt idx="180">
                  <c:v>38032</c:v>
                </c:pt>
                <c:pt idx="181">
                  <c:v>38122</c:v>
                </c:pt>
                <c:pt idx="182">
                  <c:v>38214</c:v>
                </c:pt>
                <c:pt idx="183">
                  <c:v>38306</c:v>
                </c:pt>
                <c:pt idx="184">
                  <c:v>38398</c:v>
                </c:pt>
                <c:pt idx="185">
                  <c:v>38487</c:v>
                </c:pt>
                <c:pt idx="186">
                  <c:v>38579</c:v>
                </c:pt>
                <c:pt idx="187">
                  <c:v>38671</c:v>
                </c:pt>
                <c:pt idx="188">
                  <c:v>38763</c:v>
                </c:pt>
                <c:pt idx="189">
                  <c:v>38852</c:v>
                </c:pt>
                <c:pt idx="190">
                  <c:v>38944</c:v>
                </c:pt>
                <c:pt idx="191">
                  <c:v>39036</c:v>
                </c:pt>
                <c:pt idx="192">
                  <c:v>39128</c:v>
                </c:pt>
                <c:pt idx="193">
                  <c:v>39217</c:v>
                </c:pt>
                <c:pt idx="194">
                  <c:v>39309</c:v>
                </c:pt>
                <c:pt idx="195">
                  <c:v>39401</c:v>
                </c:pt>
                <c:pt idx="196">
                  <c:v>39493</c:v>
                </c:pt>
                <c:pt idx="197">
                  <c:v>39583</c:v>
                </c:pt>
                <c:pt idx="198">
                  <c:v>39675</c:v>
                </c:pt>
                <c:pt idx="199">
                  <c:v>39767</c:v>
                </c:pt>
                <c:pt idx="200">
                  <c:v>39859</c:v>
                </c:pt>
                <c:pt idx="201">
                  <c:v>39948</c:v>
                </c:pt>
                <c:pt idx="202">
                  <c:v>40040</c:v>
                </c:pt>
                <c:pt idx="203">
                  <c:v>40132</c:v>
                </c:pt>
                <c:pt idx="204">
                  <c:v>40224</c:v>
                </c:pt>
                <c:pt idx="205">
                  <c:v>40313</c:v>
                </c:pt>
                <c:pt idx="206">
                  <c:v>40405</c:v>
                </c:pt>
                <c:pt idx="207">
                  <c:v>40497</c:v>
                </c:pt>
                <c:pt idx="208">
                  <c:v>40589</c:v>
                </c:pt>
                <c:pt idx="209">
                  <c:v>40678</c:v>
                </c:pt>
                <c:pt idx="210">
                  <c:v>40770</c:v>
                </c:pt>
                <c:pt idx="211">
                  <c:v>40862</c:v>
                </c:pt>
                <c:pt idx="212">
                  <c:v>40954</c:v>
                </c:pt>
                <c:pt idx="213">
                  <c:v>41044</c:v>
                </c:pt>
                <c:pt idx="214">
                  <c:v>41136</c:v>
                </c:pt>
                <c:pt idx="215">
                  <c:v>41228</c:v>
                </c:pt>
                <c:pt idx="216">
                  <c:v>41320</c:v>
                </c:pt>
                <c:pt idx="217">
                  <c:v>41409</c:v>
                </c:pt>
                <c:pt idx="218">
                  <c:v>41501</c:v>
                </c:pt>
                <c:pt idx="219">
                  <c:v>41593</c:v>
                </c:pt>
                <c:pt idx="220">
                  <c:v>41685</c:v>
                </c:pt>
                <c:pt idx="221">
                  <c:v>41774</c:v>
                </c:pt>
                <c:pt idx="222">
                  <c:v>41866</c:v>
                </c:pt>
                <c:pt idx="223">
                  <c:v>41958</c:v>
                </c:pt>
                <c:pt idx="224">
                  <c:v>42050</c:v>
                </c:pt>
                <c:pt idx="225">
                  <c:v>42139</c:v>
                </c:pt>
                <c:pt idx="226">
                  <c:v>42231</c:v>
                </c:pt>
                <c:pt idx="227">
                  <c:v>42323</c:v>
                </c:pt>
                <c:pt idx="228">
                  <c:v>42415</c:v>
                </c:pt>
                <c:pt idx="229">
                  <c:v>42505</c:v>
                </c:pt>
                <c:pt idx="230">
                  <c:v>42597</c:v>
                </c:pt>
                <c:pt idx="231">
                  <c:v>42689</c:v>
                </c:pt>
                <c:pt idx="232">
                  <c:v>42781</c:v>
                </c:pt>
                <c:pt idx="233">
                  <c:v>42870</c:v>
                </c:pt>
                <c:pt idx="234">
                  <c:v>42962</c:v>
                </c:pt>
                <c:pt idx="235">
                  <c:v>43054</c:v>
                </c:pt>
                <c:pt idx="236">
                  <c:v>43146</c:v>
                </c:pt>
                <c:pt idx="237">
                  <c:v>43235</c:v>
                </c:pt>
                <c:pt idx="238">
                  <c:v>43327</c:v>
                </c:pt>
                <c:pt idx="239">
                  <c:v>43419</c:v>
                </c:pt>
              </c:numCache>
            </c:numRef>
          </c:cat>
          <c:val>
            <c:numRef>
              <c:f>Co2Q!$F$2:$F$241</c:f>
              <c:numCache>
                <c:formatCode>General</c:formatCode>
                <c:ptCount val="240"/>
                <c:pt idx="0">
                  <c:v>948.71</c:v>
                </c:pt>
                <c:pt idx="1">
                  <c:v>954.16</c:v>
                </c:pt>
                <c:pt idx="2">
                  <c:v>945.18000000000006</c:v>
                </c:pt>
                <c:pt idx="3">
                  <c:v>943.63999999999987</c:v>
                </c:pt>
                <c:pt idx="4">
                  <c:v>950.98</c:v>
                </c:pt>
                <c:pt idx="5">
                  <c:v>958.63999999999987</c:v>
                </c:pt>
                <c:pt idx="6">
                  <c:v>948.25</c:v>
                </c:pt>
                <c:pt idx="7">
                  <c:v>945.02</c:v>
                </c:pt>
                <c:pt idx="8">
                  <c:v>953.17000000000007</c:v>
                </c:pt>
                <c:pt idx="9">
                  <c:v>959.82999999999993</c:v>
                </c:pt>
                <c:pt idx="10">
                  <c:v>950.16000000000008</c:v>
                </c:pt>
                <c:pt idx="11">
                  <c:v>948.49</c:v>
                </c:pt>
                <c:pt idx="12">
                  <c:v>956.18000000000006</c:v>
                </c:pt>
                <c:pt idx="13">
                  <c:v>962.19</c:v>
                </c:pt>
                <c:pt idx="14">
                  <c:v>953.24</c:v>
                </c:pt>
                <c:pt idx="15">
                  <c:v>949.8</c:v>
                </c:pt>
                <c:pt idx="16">
                  <c:v>957.68</c:v>
                </c:pt>
                <c:pt idx="17">
                  <c:v>965.11</c:v>
                </c:pt>
                <c:pt idx="18">
                  <c:v>953.72</c:v>
                </c:pt>
                <c:pt idx="19">
                  <c:v>951.42000000000007</c:v>
                </c:pt>
                <c:pt idx="20">
                  <c:v>960.37</c:v>
                </c:pt>
                <c:pt idx="21">
                  <c:v>965.91</c:v>
                </c:pt>
                <c:pt idx="22">
                  <c:v>955.83999999999992</c:v>
                </c:pt>
                <c:pt idx="23">
                  <c:v>953.29</c:v>
                </c:pt>
                <c:pt idx="24">
                  <c:v>960.77</c:v>
                </c:pt>
                <c:pt idx="25">
                  <c:v>966.16</c:v>
                </c:pt>
                <c:pt idx="26">
                  <c:v>958.01</c:v>
                </c:pt>
                <c:pt idx="27">
                  <c:v>955.59000000000015</c:v>
                </c:pt>
                <c:pt idx="28">
                  <c:v>964.6</c:v>
                </c:pt>
                <c:pt idx="29">
                  <c:v>971.63</c:v>
                </c:pt>
                <c:pt idx="30">
                  <c:v>961.4</c:v>
                </c:pt>
                <c:pt idx="31">
                  <c:v>958.97</c:v>
                </c:pt>
                <c:pt idx="32">
                  <c:v>967.6099999999999</c:v>
                </c:pt>
                <c:pt idx="33">
                  <c:v>973.51</c:v>
                </c:pt>
                <c:pt idx="34">
                  <c:v>962.78</c:v>
                </c:pt>
                <c:pt idx="35">
                  <c:v>961.99</c:v>
                </c:pt>
                <c:pt idx="36">
                  <c:v>969.61</c:v>
                </c:pt>
                <c:pt idx="37">
                  <c:v>975.94999999999993</c:v>
                </c:pt>
                <c:pt idx="38">
                  <c:v>966.57999999999993</c:v>
                </c:pt>
                <c:pt idx="39">
                  <c:v>964.39999999999986</c:v>
                </c:pt>
                <c:pt idx="40">
                  <c:v>974.06000000000006</c:v>
                </c:pt>
                <c:pt idx="41">
                  <c:v>980.76</c:v>
                </c:pt>
                <c:pt idx="42">
                  <c:v>971.93</c:v>
                </c:pt>
                <c:pt idx="43">
                  <c:v>968.74</c:v>
                </c:pt>
                <c:pt idx="44">
                  <c:v>977.89</c:v>
                </c:pt>
                <c:pt idx="45">
                  <c:v>983.86000000000013</c:v>
                </c:pt>
                <c:pt idx="46">
                  <c:v>974.14</c:v>
                </c:pt>
                <c:pt idx="47">
                  <c:v>972.2700000000001</c:v>
                </c:pt>
                <c:pt idx="48">
                  <c:v>980.03</c:v>
                </c:pt>
                <c:pt idx="49">
                  <c:v>985.27</c:v>
                </c:pt>
                <c:pt idx="50">
                  <c:v>976.16</c:v>
                </c:pt>
                <c:pt idx="51">
                  <c:v>974.38</c:v>
                </c:pt>
                <c:pt idx="52">
                  <c:v>982.15</c:v>
                </c:pt>
                <c:pt idx="53">
                  <c:v>988.87999999999988</c:v>
                </c:pt>
                <c:pt idx="54">
                  <c:v>979.3</c:v>
                </c:pt>
                <c:pt idx="55">
                  <c:v>979.1099999999999</c:v>
                </c:pt>
                <c:pt idx="56">
                  <c:v>988.40000000000009</c:v>
                </c:pt>
                <c:pt idx="57">
                  <c:v>996.05</c:v>
                </c:pt>
                <c:pt idx="58">
                  <c:v>987.69</c:v>
                </c:pt>
                <c:pt idx="59">
                  <c:v>983.98</c:v>
                </c:pt>
                <c:pt idx="60">
                  <c:v>991.54</c:v>
                </c:pt>
                <c:pt idx="61">
                  <c:v>998.01</c:v>
                </c:pt>
                <c:pt idx="62">
                  <c:v>987.51</c:v>
                </c:pt>
                <c:pt idx="63">
                  <c:v>985.15999999999985</c:v>
                </c:pt>
                <c:pt idx="64">
                  <c:v>994.09</c:v>
                </c:pt>
                <c:pt idx="65">
                  <c:v>1000.56</c:v>
                </c:pt>
                <c:pt idx="66">
                  <c:v>990.43000000000006</c:v>
                </c:pt>
                <c:pt idx="67">
                  <c:v>988.29</c:v>
                </c:pt>
                <c:pt idx="68">
                  <c:v>997.84999999999991</c:v>
                </c:pt>
                <c:pt idx="69">
                  <c:v>1003.4</c:v>
                </c:pt>
                <c:pt idx="70">
                  <c:v>992.69</c:v>
                </c:pt>
                <c:pt idx="71">
                  <c:v>990.52</c:v>
                </c:pt>
                <c:pt idx="72">
                  <c:v>1000.74</c:v>
                </c:pt>
                <c:pt idx="73">
                  <c:v>1009.23</c:v>
                </c:pt>
                <c:pt idx="74">
                  <c:v>998.73</c:v>
                </c:pt>
                <c:pt idx="75">
                  <c:v>997.28000000000009</c:v>
                </c:pt>
                <c:pt idx="76">
                  <c:v>1006.8600000000001</c:v>
                </c:pt>
                <c:pt idx="77">
                  <c:v>1013.73</c:v>
                </c:pt>
                <c:pt idx="78">
                  <c:v>1003.19</c:v>
                </c:pt>
                <c:pt idx="79">
                  <c:v>1001.0600000000001</c:v>
                </c:pt>
                <c:pt idx="80">
                  <c:v>1011.0999999999999</c:v>
                </c:pt>
                <c:pt idx="81">
                  <c:v>1017.42</c:v>
                </c:pt>
                <c:pt idx="82">
                  <c:v>1007.27</c:v>
                </c:pt>
                <c:pt idx="83">
                  <c:v>1006.31</c:v>
                </c:pt>
                <c:pt idx="84">
                  <c:v>1016.25</c:v>
                </c:pt>
                <c:pt idx="85">
                  <c:v>1023.74</c:v>
                </c:pt>
                <c:pt idx="86">
                  <c:v>1013.29</c:v>
                </c:pt>
                <c:pt idx="87">
                  <c:v>1011.74</c:v>
                </c:pt>
                <c:pt idx="88">
                  <c:v>1021.45</c:v>
                </c:pt>
                <c:pt idx="89">
                  <c:v>1028.0999999999999</c:v>
                </c:pt>
                <c:pt idx="90">
                  <c:v>1016.1700000000001</c:v>
                </c:pt>
                <c:pt idx="91">
                  <c:v>1015.54</c:v>
                </c:pt>
                <c:pt idx="92">
                  <c:v>1025.5</c:v>
                </c:pt>
                <c:pt idx="93">
                  <c:v>1032.3900000000001</c:v>
                </c:pt>
                <c:pt idx="94">
                  <c:v>1020.6899999999999</c:v>
                </c:pt>
                <c:pt idx="95">
                  <c:v>1018.7900000000001</c:v>
                </c:pt>
                <c:pt idx="96">
                  <c:v>1027.9099999999999</c:v>
                </c:pt>
                <c:pt idx="97">
                  <c:v>1036.9099999999999</c:v>
                </c:pt>
                <c:pt idx="98">
                  <c:v>1026.81</c:v>
                </c:pt>
                <c:pt idx="99">
                  <c:v>1025.02</c:v>
                </c:pt>
                <c:pt idx="100">
                  <c:v>1034.4100000000001</c:v>
                </c:pt>
                <c:pt idx="101">
                  <c:v>1041.45</c:v>
                </c:pt>
                <c:pt idx="102">
                  <c:v>1030.48</c:v>
                </c:pt>
                <c:pt idx="103">
                  <c:v>1029.47</c:v>
                </c:pt>
                <c:pt idx="104">
                  <c:v>1039.1100000000001</c:v>
                </c:pt>
                <c:pt idx="105">
                  <c:v>1045.78</c:v>
                </c:pt>
                <c:pt idx="106">
                  <c:v>1035.01</c:v>
                </c:pt>
                <c:pt idx="107">
                  <c:v>1033.5</c:v>
                </c:pt>
                <c:pt idx="108">
                  <c:v>1041.8499999999999</c:v>
                </c:pt>
                <c:pt idx="109">
                  <c:v>1050.08</c:v>
                </c:pt>
                <c:pt idx="110">
                  <c:v>1039.46</c:v>
                </c:pt>
                <c:pt idx="111">
                  <c:v>1037.6500000000001</c:v>
                </c:pt>
                <c:pt idx="112">
                  <c:v>1046.98</c:v>
                </c:pt>
                <c:pt idx="113">
                  <c:v>1054.9299999999998</c:v>
                </c:pt>
                <c:pt idx="114">
                  <c:v>1044.71</c:v>
                </c:pt>
                <c:pt idx="115">
                  <c:v>1043.71</c:v>
                </c:pt>
                <c:pt idx="116">
                  <c:v>1054.4299999999998</c:v>
                </c:pt>
                <c:pt idx="117">
                  <c:v>1061.6199999999999</c:v>
                </c:pt>
                <c:pt idx="118">
                  <c:v>1052.01</c:v>
                </c:pt>
                <c:pt idx="119">
                  <c:v>1050.73</c:v>
                </c:pt>
                <c:pt idx="120">
                  <c:v>1060.1400000000001</c:v>
                </c:pt>
                <c:pt idx="121">
                  <c:v>1066.8699999999999</c:v>
                </c:pt>
                <c:pt idx="122">
                  <c:v>1055.8499999999999</c:v>
                </c:pt>
                <c:pt idx="123">
                  <c:v>1054.5900000000001</c:v>
                </c:pt>
                <c:pt idx="124">
                  <c:v>1064.5700000000002</c:v>
                </c:pt>
                <c:pt idx="125">
                  <c:v>1069.98</c:v>
                </c:pt>
                <c:pt idx="126">
                  <c:v>1059.1599999999999</c:v>
                </c:pt>
                <c:pt idx="127">
                  <c:v>1059.02</c:v>
                </c:pt>
                <c:pt idx="128">
                  <c:v>1067.8</c:v>
                </c:pt>
                <c:pt idx="129">
                  <c:v>1075.92</c:v>
                </c:pt>
                <c:pt idx="130">
                  <c:v>1062.29</c:v>
                </c:pt>
                <c:pt idx="131">
                  <c:v>1061.2800000000002</c:v>
                </c:pt>
                <c:pt idx="132">
                  <c:v>1071.22</c:v>
                </c:pt>
                <c:pt idx="133">
                  <c:v>1078.01</c:v>
                </c:pt>
                <c:pt idx="134">
                  <c:v>1064.9100000000001</c:v>
                </c:pt>
                <c:pt idx="135">
                  <c:v>1063.21</c:v>
                </c:pt>
                <c:pt idx="136">
                  <c:v>1072.78</c:v>
                </c:pt>
                <c:pt idx="137">
                  <c:v>1078.98</c:v>
                </c:pt>
                <c:pt idx="138">
                  <c:v>1067</c:v>
                </c:pt>
                <c:pt idx="139">
                  <c:v>1066.44</c:v>
                </c:pt>
                <c:pt idx="140">
                  <c:v>1077.1500000000001</c:v>
                </c:pt>
                <c:pt idx="141">
                  <c:v>1083.69</c:v>
                </c:pt>
                <c:pt idx="142">
                  <c:v>1072.57</c:v>
                </c:pt>
                <c:pt idx="143">
                  <c:v>1072.5899999999999</c:v>
                </c:pt>
                <c:pt idx="144">
                  <c:v>1082.6099999999999</c:v>
                </c:pt>
                <c:pt idx="145">
                  <c:v>1090.18</c:v>
                </c:pt>
                <c:pt idx="146">
                  <c:v>1078.93</c:v>
                </c:pt>
                <c:pt idx="147">
                  <c:v>1078.1200000000001</c:v>
                </c:pt>
                <c:pt idx="148">
                  <c:v>1089.48</c:v>
                </c:pt>
                <c:pt idx="149">
                  <c:v>1094.6200000000001</c:v>
                </c:pt>
                <c:pt idx="150">
                  <c:v>1084.47</c:v>
                </c:pt>
                <c:pt idx="151">
                  <c:v>1082.7</c:v>
                </c:pt>
                <c:pt idx="152">
                  <c:v>1091.6299999999999</c:v>
                </c:pt>
                <c:pt idx="153">
                  <c:v>1098.58</c:v>
                </c:pt>
                <c:pt idx="154">
                  <c:v>1086.8499999999999</c:v>
                </c:pt>
                <c:pt idx="155">
                  <c:v>1087.69</c:v>
                </c:pt>
                <c:pt idx="156">
                  <c:v>1098.49</c:v>
                </c:pt>
                <c:pt idx="157">
                  <c:v>1107.0700000000002</c:v>
                </c:pt>
                <c:pt idx="158">
                  <c:v>1097.79</c:v>
                </c:pt>
                <c:pt idx="159">
                  <c:v>1097.05</c:v>
                </c:pt>
                <c:pt idx="160">
                  <c:v>1106.93</c:v>
                </c:pt>
                <c:pt idx="161">
                  <c:v>1112.25</c:v>
                </c:pt>
                <c:pt idx="162">
                  <c:v>1101.1599999999999</c:v>
                </c:pt>
                <c:pt idx="163">
                  <c:v>1100.19</c:v>
                </c:pt>
                <c:pt idx="164">
                  <c:v>1109.44</c:v>
                </c:pt>
                <c:pt idx="165">
                  <c:v>1115.0999999999999</c:v>
                </c:pt>
                <c:pt idx="166">
                  <c:v>1104.99</c:v>
                </c:pt>
                <c:pt idx="167">
                  <c:v>1105.07</c:v>
                </c:pt>
                <c:pt idx="168">
                  <c:v>1114.53</c:v>
                </c:pt>
                <c:pt idx="169">
                  <c:v>1120.44</c:v>
                </c:pt>
                <c:pt idx="170">
                  <c:v>1109.3</c:v>
                </c:pt>
                <c:pt idx="171">
                  <c:v>1109.45</c:v>
                </c:pt>
                <c:pt idx="172">
                  <c:v>1119.8499999999999</c:v>
                </c:pt>
                <c:pt idx="173">
                  <c:v>1126.3</c:v>
                </c:pt>
                <c:pt idx="174">
                  <c:v>1116.6100000000001</c:v>
                </c:pt>
                <c:pt idx="175">
                  <c:v>1116.5899999999999</c:v>
                </c:pt>
                <c:pt idx="176">
                  <c:v>1126.97</c:v>
                </c:pt>
                <c:pt idx="177">
                  <c:v>1134.6100000000001</c:v>
                </c:pt>
                <c:pt idx="178">
                  <c:v>1124.25</c:v>
                </c:pt>
                <c:pt idx="179">
                  <c:v>1123.8</c:v>
                </c:pt>
                <c:pt idx="180">
                  <c:v>1133.75</c:v>
                </c:pt>
                <c:pt idx="181">
                  <c:v>1140.6600000000001</c:v>
                </c:pt>
                <c:pt idx="182">
                  <c:v>1127.73</c:v>
                </c:pt>
                <c:pt idx="183">
                  <c:v>1128.1300000000001</c:v>
                </c:pt>
                <c:pt idx="184">
                  <c:v>1138.96</c:v>
                </c:pt>
                <c:pt idx="185">
                  <c:v>1146.95</c:v>
                </c:pt>
                <c:pt idx="186">
                  <c:v>1136.18</c:v>
                </c:pt>
                <c:pt idx="187">
                  <c:v>1135.46</c:v>
                </c:pt>
                <c:pt idx="188">
                  <c:v>1146.24</c:v>
                </c:pt>
                <c:pt idx="189">
                  <c:v>1153.69</c:v>
                </c:pt>
                <c:pt idx="190">
                  <c:v>1141.72</c:v>
                </c:pt>
                <c:pt idx="191">
                  <c:v>1141.0999999999999</c:v>
                </c:pt>
                <c:pt idx="192">
                  <c:v>1151.3699999999999</c:v>
                </c:pt>
                <c:pt idx="193">
                  <c:v>1159.1599999999999</c:v>
                </c:pt>
                <c:pt idx="194">
                  <c:v>1147.45</c:v>
                </c:pt>
                <c:pt idx="195">
                  <c:v>1147.52</c:v>
                </c:pt>
                <c:pt idx="196">
                  <c:v>1157.3699999999999</c:v>
                </c:pt>
                <c:pt idx="197">
                  <c:v>1163.51</c:v>
                </c:pt>
                <c:pt idx="198">
                  <c:v>1153.6300000000001</c:v>
                </c:pt>
                <c:pt idx="199">
                  <c:v>1152.74</c:v>
                </c:pt>
                <c:pt idx="200">
                  <c:v>1163.24</c:v>
                </c:pt>
                <c:pt idx="201">
                  <c:v>1169.17</c:v>
                </c:pt>
                <c:pt idx="202">
                  <c:v>1158.8800000000001</c:v>
                </c:pt>
                <c:pt idx="203">
                  <c:v>1157.8700000000001</c:v>
                </c:pt>
                <c:pt idx="204">
                  <c:v>1170.07</c:v>
                </c:pt>
                <c:pt idx="205">
                  <c:v>1177.6100000000001</c:v>
                </c:pt>
                <c:pt idx="206">
                  <c:v>1165.4000000000001</c:v>
                </c:pt>
                <c:pt idx="207">
                  <c:v>1165.7</c:v>
                </c:pt>
                <c:pt idx="208">
                  <c:v>1175.79</c:v>
                </c:pt>
                <c:pt idx="209">
                  <c:v>1181.18</c:v>
                </c:pt>
                <c:pt idx="210">
                  <c:v>1171.72</c:v>
                </c:pt>
                <c:pt idx="211">
                  <c:v>1171.1399999999999</c:v>
                </c:pt>
                <c:pt idx="212">
                  <c:v>1181.3800000000001</c:v>
                </c:pt>
                <c:pt idx="213">
                  <c:v>1188.6300000000001</c:v>
                </c:pt>
                <c:pt idx="214">
                  <c:v>1177.8600000000001</c:v>
                </c:pt>
                <c:pt idx="215">
                  <c:v>1178.3699999999999</c:v>
                </c:pt>
                <c:pt idx="216">
                  <c:v>1189.78</c:v>
                </c:pt>
                <c:pt idx="217">
                  <c:v>1196.79</c:v>
                </c:pt>
                <c:pt idx="218">
                  <c:v>1185.97</c:v>
                </c:pt>
                <c:pt idx="219">
                  <c:v>1185.7</c:v>
                </c:pt>
                <c:pt idx="220">
                  <c:v>1195.6300000000001</c:v>
                </c:pt>
                <c:pt idx="221">
                  <c:v>1204.4099999999999</c:v>
                </c:pt>
                <c:pt idx="222">
                  <c:v>1191.51</c:v>
                </c:pt>
                <c:pt idx="223">
                  <c:v>1192.22</c:v>
                </c:pt>
                <c:pt idx="224">
                  <c:v>1201.8</c:v>
                </c:pt>
                <c:pt idx="225">
                  <c:v>1210.04</c:v>
                </c:pt>
                <c:pt idx="226">
                  <c:v>1197.8699999999999</c:v>
                </c:pt>
                <c:pt idx="227">
                  <c:v>1200.3000000000002</c:v>
                </c:pt>
                <c:pt idx="228">
                  <c:v>1211.5500000000002</c:v>
                </c:pt>
                <c:pt idx="229">
                  <c:v>1222</c:v>
                </c:pt>
                <c:pt idx="230">
                  <c:v>1207.73</c:v>
                </c:pt>
                <c:pt idx="231">
                  <c:v>1209.5899999999999</c:v>
                </c:pt>
                <c:pt idx="232">
                  <c:v>1219.8499999999999</c:v>
                </c:pt>
                <c:pt idx="233">
                  <c:v>1227.6100000000001</c:v>
                </c:pt>
                <c:pt idx="234">
                  <c:v>1215.6199999999999</c:v>
                </c:pt>
                <c:pt idx="235">
                  <c:v>1215.56</c:v>
                </c:pt>
                <c:pt idx="236">
                  <c:v>1225.69</c:v>
                </c:pt>
                <c:pt idx="237">
                  <c:v>1232.27</c:v>
                </c:pt>
                <c:pt idx="238">
                  <c:v>1221.21</c:v>
                </c:pt>
                <c:pt idx="239">
                  <c:v>1223.0899999999999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4-4EFD-97F4-DDCBC2B8A1D5}"/>
            </c:ext>
          </c:extLst>
        </c:ser>
        <c:ser>
          <c:idx val="2"/>
          <c:order val="1"/>
          <c:tx>
            <c:strRef>
              <c:f>Co2Q!$H$1</c:f>
              <c:strCache>
                <c:ptCount val="1"/>
                <c:pt idx="0">
                  <c:v>Quadratic 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Co2Q!$H$2:$H$241</c:f>
              <c:numCache>
                <c:formatCode>General</c:formatCode>
                <c:ptCount val="240"/>
                <c:pt idx="0">
                  <c:v>945.37667889471049</c:v>
                </c:pt>
                <c:pt idx="1">
                  <c:v>945.98796339301043</c:v>
                </c:pt>
                <c:pt idx="2">
                  <c:v>946.60397057057708</c:v>
                </c:pt>
                <c:pt idx="3">
                  <c:v>947.22470042738132</c:v>
                </c:pt>
                <c:pt idx="4">
                  <c:v>947.85015296345227</c:v>
                </c:pt>
                <c:pt idx="5">
                  <c:v>948.48032817884814</c:v>
                </c:pt>
                <c:pt idx="6">
                  <c:v>949.1152260734234</c:v>
                </c:pt>
                <c:pt idx="7">
                  <c:v>949.75484664723626</c:v>
                </c:pt>
                <c:pt idx="8">
                  <c:v>950.39918990034494</c:v>
                </c:pt>
                <c:pt idx="9">
                  <c:v>951.04825583266211</c:v>
                </c:pt>
                <c:pt idx="10">
                  <c:v>951.70204444427509</c:v>
                </c:pt>
                <c:pt idx="11">
                  <c:v>952.36055573512567</c:v>
                </c:pt>
                <c:pt idx="12">
                  <c:v>953.02378970521386</c:v>
                </c:pt>
                <c:pt idx="13">
                  <c:v>953.69174635456875</c:v>
                </c:pt>
                <c:pt idx="14">
                  <c:v>954.36442568319035</c:v>
                </c:pt>
                <c:pt idx="15">
                  <c:v>955.04182769110776</c:v>
                </c:pt>
                <c:pt idx="16">
                  <c:v>955.72395237823366</c:v>
                </c:pt>
                <c:pt idx="17">
                  <c:v>956.41079974459717</c:v>
                </c:pt>
                <c:pt idx="18">
                  <c:v>957.10236979022739</c:v>
                </c:pt>
                <c:pt idx="19">
                  <c:v>957.7986625150952</c:v>
                </c:pt>
                <c:pt idx="20">
                  <c:v>958.49967791925883</c:v>
                </c:pt>
                <c:pt idx="21">
                  <c:v>959.20541600263095</c:v>
                </c:pt>
                <c:pt idx="22">
                  <c:v>959.91587676526979</c:v>
                </c:pt>
                <c:pt idx="23">
                  <c:v>960.63106020717532</c:v>
                </c:pt>
                <c:pt idx="24">
                  <c:v>961.35096632834757</c:v>
                </c:pt>
                <c:pt idx="25">
                  <c:v>962.07559512872831</c:v>
                </c:pt>
                <c:pt idx="26">
                  <c:v>962.80494660846307</c:v>
                </c:pt>
                <c:pt idx="27">
                  <c:v>963.53902076737722</c:v>
                </c:pt>
                <c:pt idx="28">
                  <c:v>964.27781760555808</c:v>
                </c:pt>
                <c:pt idx="29">
                  <c:v>965.02133712297655</c:v>
                </c:pt>
                <c:pt idx="30">
                  <c:v>965.76957931966172</c:v>
                </c:pt>
                <c:pt idx="31">
                  <c:v>966.52254419558449</c:v>
                </c:pt>
                <c:pt idx="32">
                  <c:v>967.28023175077396</c:v>
                </c:pt>
                <c:pt idx="33">
                  <c:v>968.04264198523015</c:v>
                </c:pt>
                <c:pt idx="34">
                  <c:v>968.80977489892393</c:v>
                </c:pt>
                <c:pt idx="35">
                  <c:v>969.58163049185532</c:v>
                </c:pt>
                <c:pt idx="36">
                  <c:v>970.35820876414073</c:v>
                </c:pt>
                <c:pt idx="37">
                  <c:v>971.13950971557642</c:v>
                </c:pt>
                <c:pt idx="38">
                  <c:v>971.92553334630793</c:v>
                </c:pt>
                <c:pt idx="39">
                  <c:v>972.71627965627704</c:v>
                </c:pt>
                <c:pt idx="40">
                  <c:v>973.51174864548375</c:v>
                </c:pt>
                <c:pt idx="41">
                  <c:v>974.31194031398627</c:v>
                </c:pt>
                <c:pt idx="42">
                  <c:v>975.11685466169729</c:v>
                </c:pt>
                <c:pt idx="43">
                  <c:v>975.92649168867501</c:v>
                </c:pt>
                <c:pt idx="44">
                  <c:v>976.74085139491945</c:v>
                </c:pt>
                <c:pt idx="45">
                  <c:v>977.55993378043058</c:v>
                </c:pt>
                <c:pt idx="46">
                  <c:v>978.38373884517932</c:v>
                </c:pt>
                <c:pt idx="47">
                  <c:v>979.21226658922387</c:v>
                </c:pt>
                <c:pt idx="48">
                  <c:v>980.04551701247692</c:v>
                </c:pt>
                <c:pt idx="49">
                  <c:v>980.88349011499668</c:v>
                </c:pt>
                <c:pt idx="50">
                  <c:v>981.72618589675403</c:v>
                </c:pt>
                <c:pt idx="51">
                  <c:v>982.57360435777809</c:v>
                </c:pt>
                <c:pt idx="52">
                  <c:v>983.42574549806886</c:v>
                </c:pt>
                <c:pt idx="53">
                  <c:v>984.28260931759723</c:v>
                </c:pt>
                <c:pt idx="54">
                  <c:v>985.14419581636321</c:v>
                </c:pt>
                <c:pt idx="55">
                  <c:v>986.01050499439589</c:v>
                </c:pt>
                <c:pt idx="56">
                  <c:v>986.88153685169527</c:v>
                </c:pt>
                <c:pt idx="57">
                  <c:v>987.75729138829047</c:v>
                </c:pt>
                <c:pt idx="58">
                  <c:v>988.63776860409416</c:v>
                </c:pt>
                <c:pt idx="59">
                  <c:v>989.52296849916456</c:v>
                </c:pt>
                <c:pt idx="60">
                  <c:v>990.41289107347257</c:v>
                </c:pt>
                <c:pt idx="61">
                  <c:v>991.30753632701817</c:v>
                </c:pt>
                <c:pt idx="62">
                  <c:v>992.20690425983048</c:v>
                </c:pt>
                <c:pt idx="63">
                  <c:v>993.1109948719095</c:v>
                </c:pt>
                <c:pt idx="64">
                  <c:v>994.01980816322612</c:v>
                </c:pt>
                <c:pt idx="65">
                  <c:v>994.93334413380944</c:v>
                </c:pt>
                <c:pt idx="66">
                  <c:v>995.85160278365947</c:v>
                </c:pt>
                <c:pt idx="67">
                  <c:v>996.77458411274711</c:v>
                </c:pt>
                <c:pt idx="68">
                  <c:v>997.70228812113055</c:v>
                </c:pt>
                <c:pt idx="69">
                  <c:v>998.6347148087516</c:v>
                </c:pt>
                <c:pt idx="70">
                  <c:v>999.57186417558114</c:v>
                </c:pt>
                <c:pt idx="71">
                  <c:v>1000.5137362217065</c:v>
                </c:pt>
                <c:pt idx="72">
                  <c:v>1001.4603309470695</c:v>
                </c:pt>
                <c:pt idx="73">
                  <c:v>1002.41164835167</c:v>
                </c:pt>
                <c:pt idx="74">
                  <c:v>1003.3676884355373</c:v>
                </c:pt>
                <c:pt idx="75">
                  <c:v>1004.3284511986712</c:v>
                </c:pt>
                <c:pt idx="76">
                  <c:v>1005.2939366410428</c:v>
                </c:pt>
                <c:pt idx="77">
                  <c:v>1006.2641447626811</c:v>
                </c:pt>
                <c:pt idx="78">
                  <c:v>1007.2390755636152</c:v>
                </c:pt>
                <c:pt idx="79">
                  <c:v>1008.2187290437578</c:v>
                </c:pt>
                <c:pt idx="80">
                  <c:v>1009.203105203138</c:v>
                </c:pt>
                <c:pt idx="81">
                  <c:v>1010.1922040417849</c:v>
                </c:pt>
                <c:pt idx="82">
                  <c:v>1011.1860255596985</c:v>
                </c:pt>
                <c:pt idx="83">
                  <c:v>1012.1845697568497</c:v>
                </c:pt>
                <c:pt idx="84">
                  <c:v>1013.1878366332676</c:v>
                </c:pt>
                <c:pt idx="85">
                  <c:v>1014.1958261889231</c:v>
                </c:pt>
                <c:pt idx="86">
                  <c:v>1015.2085384238453</c:v>
                </c:pt>
                <c:pt idx="87">
                  <c:v>1016.2259733380342</c:v>
                </c:pt>
                <c:pt idx="88">
                  <c:v>1017.2481309314608</c:v>
                </c:pt>
                <c:pt idx="89">
                  <c:v>1018.2750112042122</c:v>
                </c:pt>
                <c:pt idx="90">
                  <c:v>1019.306614156143</c:v>
                </c:pt>
                <c:pt idx="91">
                  <c:v>1020.3429397873406</c:v>
                </c:pt>
                <c:pt idx="92">
                  <c:v>1021.3839880977757</c:v>
                </c:pt>
                <c:pt idx="93">
                  <c:v>1022.4297590874776</c:v>
                </c:pt>
                <c:pt idx="94">
                  <c:v>1023.480252756417</c:v>
                </c:pt>
                <c:pt idx="95">
                  <c:v>1024.5354691046523</c:v>
                </c:pt>
                <c:pt idx="96">
                  <c:v>1025.5954081320961</c:v>
                </c:pt>
                <c:pt idx="97">
                  <c:v>1026.6600698388065</c:v>
                </c:pt>
                <c:pt idx="98">
                  <c:v>1027.7294542247837</c:v>
                </c:pt>
                <c:pt idx="99">
                  <c:v>1028.8035612900858</c:v>
                </c:pt>
                <c:pt idx="100">
                  <c:v>1029.8823910345673</c:v>
                </c:pt>
                <c:pt idx="101">
                  <c:v>1030.9659434582863</c:v>
                </c:pt>
                <c:pt idx="102">
                  <c:v>1032.0542185612721</c:v>
                </c:pt>
                <c:pt idx="103">
                  <c:v>1033.1472163435246</c:v>
                </c:pt>
                <c:pt idx="104">
                  <c:v>1034.2449368050147</c:v>
                </c:pt>
                <c:pt idx="105">
                  <c:v>1035.3473799457715</c:v>
                </c:pt>
                <c:pt idx="106">
                  <c:v>1036.4545457657659</c:v>
                </c:pt>
                <c:pt idx="107">
                  <c:v>1037.5664342650271</c:v>
                </c:pt>
                <c:pt idx="108">
                  <c:v>1038.6830454435549</c:v>
                </c:pt>
                <c:pt idx="109">
                  <c:v>1039.8043793013203</c:v>
                </c:pt>
                <c:pt idx="110">
                  <c:v>1040.9304358384106</c:v>
                </c:pt>
                <c:pt idx="111">
                  <c:v>1042.0612150546804</c:v>
                </c:pt>
                <c:pt idx="112">
                  <c:v>1043.1967169502168</c:v>
                </c:pt>
                <c:pt idx="113">
                  <c:v>1044.3369415249908</c:v>
                </c:pt>
                <c:pt idx="114">
                  <c:v>1045.4818887790316</c:v>
                </c:pt>
                <c:pt idx="115">
                  <c:v>1046.631558712339</c:v>
                </c:pt>
                <c:pt idx="116">
                  <c:v>1047.7859513248841</c:v>
                </c:pt>
                <c:pt idx="117">
                  <c:v>1048.9450666166958</c:v>
                </c:pt>
                <c:pt idx="118">
                  <c:v>1050.1089045877452</c:v>
                </c:pt>
                <c:pt idx="119">
                  <c:v>1051.2774652380613</c:v>
                </c:pt>
                <c:pt idx="120">
                  <c:v>1052.4507485676731</c:v>
                </c:pt>
                <c:pt idx="121">
                  <c:v>1053.6287545764935</c:v>
                </c:pt>
                <c:pt idx="122">
                  <c:v>1054.8114832645806</c:v>
                </c:pt>
                <c:pt idx="123">
                  <c:v>1055.9989346319053</c:v>
                </c:pt>
                <c:pt idx="124">
                  <c:v>1057.1911086784967</c:v>
                </c:pt>
                <c:pt idx="125">
                  <c:v>1058.3880054043257</c:v>
                </c:pt>
                <c:pt idx="126">
                  <c:v>1059.5896248094214</c:v>
                </c:pt>
                <c:pt idx="127">
                  <c:v>1060.7959668937547</c:v>
                </c:pt>
                <c:pt idx="128">
                  <c:v>1062.0070316573547</c:v>
                </c:pt>
                <c:pt idx="129">
                  <c:v>1063.2228191002214</c:v>
                </c:pt>
                <c:pt idx="130">
                  <c:v>1064.4433292223839</c:v>
                </c:pt>
                <c:pt idx="131">
                  <c:v>1065.6685620237549</c:v>
                </c:pt>
                <c:pt idx="132">
                  <c:v>1066.8985175043636</c:v>
                </c:pt>
                <c:pt idx="133">
                  <c:v>1068.1331956642389</c:v>
                </c:pt>
                <c:pt idx="134">
                  <c:v>1069.3725965033518</c:v>
                </c:pt>
                <c:pt idx="135">
                  <c:v>1070.6167200217315</c:v>
                </c:pt>
                <c:pt idx="136">
                  <c:v>1071.8655662193778</c:v>
                </c:pt>
                <c:pt idx="137">
                  <c:v>1073.1191350962617</c:v>
                </c:pt>
                <c:pt idx="138">
                  <c:v>1074.3774266524124</c:v>
                </c:pt>
                <c:pt idx="139">
                  <c:v>1075.6404408878007</c:v>
                </c:pt>
                <c:pt idx="140">
                  <c:v>1076.9081778024556</c:v>
                </c:pt>
                <c:pt idx="141">
                  <c:v>1078.1806373964355</c:v>
                </c:pt>
                <c:pt idx="142">
                  <c:v>1079.4578196695948</c:v>
                </c:pt>
                <c:pt idx="143">
                  <c:v>1080.7397246219916</c:v>
                </c:pt>
                <c:pt idx="144">
                  <c:v>1082.0263522536843</c:v>
                </c:pt>
                <c:pt idx="145">
                  <c:v>1083.3177025645855</c:v>
                </c:pt>
                <c:pt idx="146">
                  <c:v>1084.6137755547825</c:v>
                </c:pt>
                <c:pt idx="147">
                  <c:v>1085.9145712242171</c:v>
                </c:pt>
                <c:pt idx="148">
                  <c:v>1087.2200895728893</c:v>
                </c:pt>
                <c:pt idx="149">
                  <c:v>1088.5303306008282</c:v>
                </c:pt>
                <c:pt idx="150">
                  <c:v>1089.8452943080338</c:v>
                </c:pt>
                <c:pt idx="151">
                  <c:v>1091.1649806945352</c:v>
                </c:pt>
                <c:pt idx="152">
                  <c:v>1092.4893897602451</c:v>
                </c:pt>
                <c:pt idx="153">
                  <c:v>1093.8185215051926</c:v>
                </c:pt>
                <c:pt idx="154">
                  <c:v>1095.1523759294068</c:v>
                </c:pt>
                <c:pt idx="155">
                  <c:v>1096.4909530328878</c:v>
                </c:pt>
                <c:pt idx="156">
                  <c:v>1097.8342528156063</c:v>
                </c:pt>
                <c:pt idx="157">
                  <c:v>1099.1822752775624</c:v>
                </c:pt>
                <c:pt idx="158">
                  <c:v>1100.5350204188144</c:v>
                </c:pt>
                <c:pt idx="159">
                  <c:v>1101.8924882392748</c:v>
                </c:pt>
                <c:pt idx="160">
                  <c:v>1103.2546787390311</c:v>
                </c:pt>
                <c:pt idx="161">
                  <c:v>1104.6215919180249</c:v>
                </c:pt>
                <c:pt idx="162">
                  <c:v>1105.9932277763146</c:v>
                </c:pt>
                <c:pt idx="163">
                  <c:v>1107.3695863138128</c:v>
                </c:pt>
                <c:pt idx="164">
                  <c:v>1108.7506675305776</c:v>
                </c:pt>
                <c:pt idx="165">
                  <c:v>1110.1364714265801</c:v>
                </c:pt>
                <c:pt idx="166">
                  <c:v>1111.5269980018493</c:v>
                </c:pt>
                <c:pt idx="167">
                  <c:v>1112.9222472563561</c:v>
                </c:pt>
                <c:pt idx="168">
                  <c:v>1114.3222191901295</c:v>
                </c:pt>
                <c:pt idx="169">
                  <c:v>1115.7269138031697</c:v>
                </c:pt>
                <c:pt idx="170">
                  <c:v>1117.1363310954475</c:v>
                </c:pt>
                <c:pt idx="171">
                  <c:v>1118.550471066992</c:v>
                </c:pt>
                <c:pt idx="172">
                  <c:v>1119.9693337178323</c:v>
                </c:pt>
                <c:pt idx="173">
                  <c:v>1121.3929190478812</c:v>
                </c:pt>
                <c:pt idx="174">
                  <c:v>1122.8212270571676</c:v>
                </c:pt>
                <c:pt idx="175">
                  <c:v>1124.2542577457207</c:v>
                </c:pt>
                <c:pt idx="176">
                  <c:v>1125.6920111135405</c:v>
                </c:pt>
                <c:pt idx="177">
                  <c:v>1127.1344871605979</c:v>
                </c:pt>
                <c:pt idx="178">
                  <c:v>1128.5816858869221</c:v>
                </c:pt>
                <c:pt idx="179">
                  <c:v>1130.0336072924838</c:v>
                </c:pt>
                <c:pt idx="180">
                  <c:v>1131.4902513773122</c:v>
                </c:pt>
                <c:pt idx="181">
                  <c:v>1132.9516181413783</c:v>
                </c:pt>
                <c:pt idx="182">
                  <c:v>1134.417707584711</c:v>
                </c:pt>
                <c:pt idx="183">
                  <c:v>1135.8885197073687</c:v>
                </c:pt>
                <c:pt idx="184">
                  <c:v>1137.3640545092057</c:v>
                </c:pt>
                <c:pt idx="185">
                  <c:v>1138.8443119902804</c:v>
                </c:pt>
                <c:pt idx="186">
                  <c:v>1140.3292921506509</c:v>
                </c:pt>
                <c:pt idx="187">
                  <c:v>1141.8189949902589</c:v>
                </c:pt>
                <c:pt idx="188">
                  <c:v>1143.3134205091046</c:v>
                </c:pt>
                <c:pt idx="189">
                  <c:v>1144.812568707217</c:v>
                </c:pt>
                <c:pt idx="190">
                  <c:v>1146.3164395845961</c:v>
                </c:pt>
                <c:pt idx="191">
                  <c:v>1147.8250331412128</c:v>
                </c:pt>
                <c:pt idx="192">
                  <c:v>1149.3383493770671</c:v>
                </c:pt>
                <c:pt idx="193">
                  <c:v>1150.8563882922754</c:v>
                </c:pt>
                <c:pt idx="194">
                  <c:v>1152.3791498866631</c:v>
                </c:pt>
                <c:pt idx="195">
                  <c:v>1153.9066341602884</c:v>
                </c:pt>
                <c:pt idx="196">
                  <c:v>1155.4388411131804</c:v>
                </c:pt>
                <c:pt idx="197">
                  <c:v>1156.9757707453391</c:v>
                </c:pt>
                <c:pt idx="198">
                  <c:v>1158.5174230567354</c:v>
                </c:pt>
                <c:pt idx="199">
                  <c:v>1160.0637980473984</c:v>
                </c:pt>
                <c:pt idx="200">
                  <c:v>1161.6148957172991</c:v>
                </c:pt>
                <c:pt idx="201">
                  <c:v>1163.1707160664664</c:v>
                </c:pt>
                <c:pt idx="202">
                  <c:v>1164.7312590948713</c:v>
                </c:pt>
                <c:pt idx="203">
                  <c:v>1166.296524802543</c:v>
                </c:pt>
                <c:pt idx="204">
                  <c:v>1167.8665131895395</c:v>
                </c:pt>
                <c:pt idx="205">
                  <c:v>1169.4412242557155</c:v>
                </c:pt>
                <c:pt idx="206">
                  <c:v>1171.0206580011582</c:v>
                </c:pt>
                <c:pt idx="207">
                  <c:v>1172.6048144258384</c:v>
                </c:pt>
                <c:pt idx="208">
                  <c:v>1174.1936935297854</c:v>
                </c:pt>
                <c:pt idx="209">
                  <c:v>1175.787295312999</c:v>
                </c:pt>
                <c:pt idx="210">
                  <c:v>1177.3856197754503</c:v>
                </c:pt>
                <c:pt idx="211">
                  <c:v>1178.9886669171392</c:v>
                </c:pt>
                <c:pt idx="212">
                  <c:v>1180.5964367380948</c:v>
                </c:pt>
                <c:pt idx="213">
                  <c:v>1182.2089292383171</c:v>
                </c:pt>
                <c:pt idx="214">
                  <c:v>1183.8261444178643</c:v>
                </c:pt>
                <c:pt idx="215">
                  <c:v>1185.4480822765909</c:v>
                </c:pt>
                <c:pt idx="216">
                  <c:v>1187.0747428145551</c:v>
                </c:pt>
                <c:pt idx="217">
                  <c:v>1188.706126031786</c:v>
                </c:pt>
                <c:pt idx="218">
                  <c:v>1190.3422319282836</c:v>
                </c:pt>
                <c:pt idx="219">
                  <c:v>1191.9830605040188</c:v>
                </c:pt>
                <c:pt idx="220">
                  <c:v>1193.6286117590207</c:v>
                </c:pt>
                <c:pt idx="221">
                  <c:v>1195.2788856932602</c:v>
                </c:pt>
                <c:pt idx="222">
                  <c:v>1196.9338823067665</c:v>
                </c:pt>
                <c:pt idx="223">
                  <c:v>1198.5936015995394</c:v>
                </c:pt>
                <c:pt idx="224">
                  <c:v>1200.2580435715499</c:v>
                </c:pt>
                <c:pt idx="225">
                  <c:v>1201.9272082228563</c:v>
                </c:pt>
                <c:pt idx="226">
                  <c:v>1203.6010955534002</c:v>
                </c:pt>
                <c:pt idx="227">
                  <c:v>1205.2797055631527</c:v>
                </c:pt>
                <c:pt idx="228">
                  <c:v>1206.9630382522009</c:v>
                </c:pt>
                <c:pt idx="229">
                  <c:v>1208.6510936204868</c:v>
                </c:pt>
                <c:pt idx="230">
                  <c:v>1210.3438716680103</c:v>
                </c:pt>
                <c:pt idx="231">
                  <c:v>1212.0413723948004</c:v>
                </c:pt>
                <c:pt idx="232">
                  <c:v>1213.7435958008573</c:v>
                </c:pt>
                <c:pt idx="233">
                  <c:v>1215.4505418861518</c:v>
                </c:pt>
                <c:pt idx="234">
                  <c:v>1217.162210650713</c:v>
                </c:pt>
                <c:pt idx="235">
                  <c:v>1218.8786020945699</c:v>
                </c:pt>
                <c:pt idx="236">
                  <c:v>1220.5997162176354</c:v>
                </c:pt>
                <c:pt idx="237">
                  <c:v>1222.3255530199676</c:v>
                </c:pt>
                <c:pt idx="238">
                  <c:v>1224.0561125015374</c:v>
                </c:pt>
                <c:pt idx="239">
                  <c:v>1225.7913946623739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14-4EFD-97F4-DDCBC2B8A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71775"/>
        <c:axId val="1676067087"/>
      </c:lineChart>
      <c:dateAx>
        <c:axId val="151427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67087"/>
        <c:crosses val="autoZero"/>
        <c:auto val="1"/>
        <c:lblOffset val="100"/>
        <c:baseTimeUnit val="months"/>
        <c:majorUnit val="60"/>
        <c:majorTimeUnit val="months"/>
      </c:dateAx>
      <c:valAx>
        <c:axId val="1676067087"/>
        <c:scaling>
          <c:orientation val="minMax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7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Detrended Co2 Series with its Cycle (c)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Co2Q!$J$1</c:f>
              <c:strCache>
                <c:ptCount val="1"/>
                <c:pt idx="0">
                  <c:v>Detrended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Co2Q!$C$2:$C$241</c:f>
              <c:numCache>
                <c:formatCode>m/d/yyyy</c:formatCode>
                <c:ptCount val="240"/>
                <c:pt idx="0">
                  <c:v>21596</c:v>
                </c:pt>
                <c:pt idx="1">
                  <c:v>21685</c:v>
                </c:pt>
                <c:pt idx="2">
                  <c:v>21777</c:v>
                </c:pt>
                <c:pt idx="3">
                  <c:v>21869</c:v>
                </c:pt>
                <c:pt idx="4">
                  <c:v>21961</c:v>
                </c:pt>
                <c:pt idx="5">
                  <c:v>22051</c:v>
                </c:pt>
                <c:pt idx="6">
                  <c:v>22143</c:v>
                </c:pt>
                <c:pt idx="7">
                  <c:v>22235</c:v>
                </c:pt>
                <c:pt idx="8">
                  <c:v>22327</c:v>
                </c:pt>
                <c:pt idx="9">
                  <c:v>22416</c:v>
                </c:pt>
                <c:pt idx="10">
                  <c:v>22508</c:v>
                </c:pt>
                <c:pt idx="11">
                  <c:v>22600</c:v>
                </c:pt>
                <c:pt idx="12">
                  <c:v>22692</c:v>
                </c:pt>
                <c:pt idx="13">
                  <c:v>22781</c:v>
                </c:pt>
                <c:pt idx="14">
                  <c:v>22873</c:v>
                </c:pt>
                <c:pt idx="15">
                  <c:v>22965</c:v>
                </c:pt>
                <c:pt idx="16">
                  <c:v>23057</c:v>
                </c:pt>
                <c:pt idx="17">
                  <c:v>23146</c:v>
                </c:pt>
                <c:pt idx="18">
                  <c:v>23238</c:v>
                </c:pt>
                <c:pt idx="19">
                  <c:v>23330</c:v>
                </c:pt>
                <c:pt idx="20">
                  <c:v>23422</c:v>
                </c:pt>
                <c:pt idx="21">
                  <c:v>23512</c:v>
                </c:pt>
                <c:pt idx="22">
                  <c:v>23604</c:v>
                </c:pt>
                <c:pt idx="23">
                  <c:v>23696</c:v>
                </c:pt>
                <c:pt idx="24">
                  <c:v>23788</c:v>
                </c:pt>
                <c:pt idx="25">
                  <c:v>23877</c:v>
                </c:pt>
                <c:pt idx="26">
                  <c:v>23969</c:v>
                </c:pt>
                <c:pt idx="27">
                  <c:v>24061</c:v>
                </c:pt>
                <c:pt idx="28">
                  <c:v>24153</c:v>
                </c:pt>
                <c:pt idx="29">
                  <c:v>24242</c:v>
                </c:pt>
                <c:pt idx="30">
                  <c:v>24334</c:v>
                </c:pt>
                <c:pt idx="31">
                  <c:v>24426</c:v>
                </c:pt>
                <c:pt idx="32">
                  <c:v>24518</c:v>
                </c:pt>
                <c:pt idx="33">
                  <c:v>24607</c:v>
                </c:pt>
                <c:pt idx="34">
                  <c:v>24699</c:v>
                </c:pt>
                <c:pt idx="35">
                  <c:v>24791</c:v>
                </c:pt>
                <c:pt idx="36">
                  <c:v>24883</c:v>
                </c:pt>
                <c:pt idx="37">
                  <c:v>24973</c:v>
                </c:pt>
                <c:pt idx="38">
                  <c:v>25065</c:v>
                </c:pt>
                <c:pt idx="39">
                  <c:v>25157</c:v>
                </c:pt>
                <c:pt idx="40">
                  <c:v>25249</c:v>
                </c:pt>
                <c:pt idx="41">
                  <c:v>25338</c:v>
                </c:pt>
                <c:pt idx="42">
                  <c:v>25430</c:v>
                </c:pt>
                <c:pt idx="43">
                  <c:v>25522</c:v>
                </c:pt>
                <c:pt idx="44">
                  <c:v>25614</c:v>
                </c:pt>
                <c:pt idx="45">
                  <c:v>25703</c:v>
                </c:pt>
                <c:pt idx="46">
                  <c:v>25795</c:v>
                </c:pt>
                <c:pt idx="47">
                  <c:v>25887</c:v>
                </c:pt>
                <c:pt idx="48">
                  <c:v>25979</c:v>
                </c:pt>
                <c:pt idx="49">
                  <c:v>26068</c:v>
                </c:pt>
                <c:pt idx="50">
                  <c:v>26160</c:v>
                </c:pt>
                <c:pt idx="51">
                  <c:v>26252</c:v>
                </c:pt>
                <c:pt idx="52">
                  <c:v>26344</c:v>
                </c:pt>
                <c:pt idx="53">
                  <c:v>26434</c:v>
                </c:pt>
                <c:pt idx="54">
                  <c:v>26526</c:v>
                </c:pt>
                <c:pt idx="55">
                  <c:v>26618</c:v>
                </c:pt>
                <c:pt idx="56">
                  <c:v>26710</c:v>
                </c:pt>
                <c:pt idx="57">
                  <c:v>26799</c:v>
                </c:pt>
                <c:pt idx="58">
                  <c:v>26891</c:v>
                </c:pt>
                <c:pt idx="59">
                  <c:v>26983</c:v>
                </c:pt>
                <c:pt idx="60">
                  <c:v>27075</c:v>
                </c:pt>
                <c:pt idx="61">
                  <c:v>27164</c:v>
                </c:pt>
                <c:pt idx="62">
                  <c:v>27256</c:v>
                </c:pt>
                <c:pt idx="63">
                  <c:v>27348</c:v>
                </c:pt>
                <c:pt idx="64">
                  <c:v>27440</c:v>
                </c:pt>
                <c:pt idx="65">
                  <c:v>27529</c:v>
                </c:pt>
                <c:pt idx="66">
                  <c:v>27621</c:v>
                </c:pt>
                <c:pt idx="67">
                  <c:v>27713</c:v>
                </c:pt>
                <c:pt idx="68">
                  <c:v>27805</c:v>
                </c:pt>
                <c:pt idx="69">
                  <c:v>27895</c:v>
                </c:pt>
                <c:pt idx="70">
                  <c:v>27987</c:v>
                </c:pt>
                <c:pt idx="71">
                  <c:v>28079</c:v>
                </c:pt>
                <c:pt idx="72">
                  <c:v>28171</c:v>
                </c:pt>
                <c:pt idx="73">
                  <c:v>28260</c:v>
                </c:pt>
                <c:pt idx="74">
                  <c:v>28352</c:v>
                </c:pt>
                <c:pt idx="75">
                  <c:v>28444</c:v>
                </c:pt>
                <c:pt idx="76">
                  <c:v>28536</c:v>
                </c:pt>
                <c:pt idx="77">
                  <c:v>28625</c:v>
                </c:pt>
                <c:pt idx="78">
                  <c:v>28717</c:v>
                </c:pt>
                <c:pt idx="79">
                  <c:v>28809</c:v>
                </c:pt>
                <c:pt idx="80">
                  <c:v>28901</c:v>
                </c:pt>
                <c:pt idx="81">
                  <c:v>28990</c:v>
                </c:pt>
                <c:pt idx="82">
                  <c:v>29082</c:v>
                </c:pt>
                <c:pt idx="83">
                  <c:v>29174</c:v>
                </c:pt>
                <c:pt idx="84">
                  <c:v>29266</c:v>
                </c:pt>
                <c:pt idx="85">
                  <c:v>29356</c:v>
                </c:pt>
                <c:pt idx="86">
                  <c:v>29448</c:v>
                </c:pt>
                <c:pt idx="87">
                  <c:v>29540</c:v>
                </c:pt>
                <c:pt idx="88">
                  <c:v>29632</c:v>
                </c:pt>
                <c:pt idx="89">
                  <c:v>29721</c:v>
                </c:pt>
                <c:pt idx="90">
                  <c:v>29813</c:v>
                </c:pt>
                <c:pt idx="91">
                  <c:v>29905</c:v>
                </c:pt>
                <c:pt idx="92">
                  <c:v>29997</c:v>
                </c:pt>
                <c:pt idx="93">
                  <c:v>30086</c:v>
                </c:pt>
                <c:pt idx="94">
                  <c:v>30178</c:v>
                </c:pt>
                <c:pt idx="95">
                  <c:v>30270</c:v>
                </c:pt>
                <c:pt idx="96">
                  <c:v>30362</c:v>
                </c:pt>
                <c:pt idx="97">
                  <c:v>30451</c:v>
                </c:pt>
                <c:pt idx="98">
                  <c:v>30543</c:v>
                </c:pt>
                <c:pt idx="99">
                  <c:v>30635</c:v>
                </c:pt>
                <c:pt idx="100">
                  <c:v>30727</c:v>
                </c:pt>
                <c:pt idx="101">
                  <c:v>30817</c:v>
                </c:pt>
                <c:pt idx="102">
                  <c:v>30909</c:v>
                </c:pt>
                <c:pt idx="103">
                  <c:v>31001</c:v>
                </c:pt>
                <c:pt idx="104">
                  <c:v>31093</c:v>
                </c:pt>
                <c:pt idx="105">
                  <c:v>31182</c:v>
                </c:pt>
                <c:pt idx="106">
                  <c:v>31274</c:v>
                </c:pt>
                <c:pt idx="107">
                  <c:v>31366</c:v>
                </c:pt>
                <c:pt idx="108">
                  <c:v>31458</c:v>
                </c:pt>
                <c:pt idx="109">
                  <c:v>31547</c:v>
                </c:pt>
                <c:pt idx="110">
                  <c:v>31639</c:v>
                </c:pt>
                <c:pt idx="111">
                  <c:v>31731</c:v>
                </c:pt>
                <c:pt idx="112">
                  <c:v>31823</c:v>
                </c:pt>
                <c:pt idx="113">
                  <c:v>31912</c:v>
                </c:pt>
                <c:pt idx="114">
                  <c:v>32004</c:v>
                </c:pt>
                <c:pt idx="115">
                  <c:v>32096</c:v>
                </c:pt>
                <c:pt idx="116">
                  <c:v>32188</c:v>
                </c:pt>
                <c:pt idx="117">
                  <c:v>32278</c:v>
                </c:pt>
                <c:pt idx="118">
                  <c:v>32370</c:v>
                </c:pt>
                <c:pt idx="119">
                  <c:v>32462</c:v>
                </c:pt>
                <c:pt idx="120">
                  <c:v>32554</c:v>
                </c:pt>
                <c:pt idx="121">
                  <c:v>32643</c:v>
                </c:pt>
                <c:pt idx="122">
                  <c:v>32735</c:v>
                </c:pt>
                <c:pt idx="123">
                  <c:v>32827</c:v>
                </c:pt>
                <c:pt idx="124">
                  <c:v>32919</c:v>
                </c:pt>
                <c:pt idx="125">
                  <c:v>33008</c:v>
                </c:pt>
                <c:pt idx="126">
                  <c:v>33100</c:v>
                </c:pt>
                <c:pt idx="127">
                  <c:v>33192</c:v>
                </c:pt>
                <c:pt idx="128">
                  <c:v>33284</c:v>
                </c:pt>
                <c:pt idx="129">
                  <c:v>33373</c:v>
                </c:pt>
                <c:pt idx="130">
                  <c:v>33465</c:v>
                </c:pt>
                <c:pt idx="131">
                  <c:v>33557</c:v>
                </c:pt>
                <c:pt idx="132">
                  <c:v>33649</c:v>
                </c:pt>
                <c:pt idx="133">
                  <c:v>33739</c:v>
                </c:pt>
                <c:pt idx="134">
                  <c:v>33831</c:v>
                </c:pt>
                <c:pt idx="135">
                  <c:v>33923</c:v>
                </c:pt>
                <c:pt idx="136">
                  <c:v>34015</c:v>
                </c:pt>
                <c:pt idx="137">
                  <c:v>34104</c:v>
                </c:pt>
                <c:pt idx="138">
                  <c:v>34196</c:v>
                </c:pt>
                <c:pt idx="139">
                  <c:v>34288</c:v>
                </c:pt>
                <c:pt idx="140">
                  <c:v>34380</c:v>
                </c:pt>
                <c:pt idx="141">
                  <c:v>34469</c:v>
                </c:pt>
                <c:pt idx="142">
                  <c:v>34561</c:v>
                </c:pt>
                <c:pt idx="143">
                  <c:v>34653</c:v>
                </c:pt>
                <c:pt idx="144">
                  <c:v>34745</c:v>
                </c:pt>
                <c:pt idx="145">
                  <c:v>34834</c:v>
                </c:pt>
                <c:pt idx="146">
                  <c:v>34926</c:v>
                </c:pt>
                <c:pt idx="147">
                  <c:v>35018</c:v>
                </c:pt>
                <c:pt idx="148">
                  <c:v>35110</c:v>
                </c:pt>
                <c:pt idx="149">
                  <c:v>35200</c:v>
                </c:pt>
                <c:pt idx="150">
                  <c:v>35292</c:v>
                </c:pt>
                <c:pt idx="151">
                  <c:v>35384</c:v>
                </c:pt>
                <c:pt idx="152">
                  <c:v>35476</c:v>
                </c:pt>
                <c:pt idx="153">
                  <c:v>35565</c:v>
                </c:pt>
                <c:pt idx="154">
                  <c:v>35657</c:v>
                </c:pt>
                <c:pt idx="155">
                  <c:v>35749</c:v>
                </c:pt>
                <c:pt idx="156">
                  <c:v>35841</c:v>
                </c:pt>
                <c:pt idx="157">
                  <c:v>35930</c:v>
                </c:pt>
                <c:pt idx="158">
                  <c:v>36022</c:v>
                </c:pt>
                <c:pt idx="159">
                  <c:v>36114</c:v>
                </c:pt>
                <c:pt idx="160">
                  <c:v>36206</c:v>
                </c:pt>
                <c:pt idx="161">
                  <c:v>36295</c:v>
                </c:pt>
                <c:pt idx="162">
                  <c:v>36387</c:v>
                </c:pt>
                <c:pt idx="163">
                  <c:v>36479</c:v>
                </c:pt>
                <c:pt idx="164">
                  <c:v>36571</c:v>
                </c:pt>
                <c:pt idx="165">
                  <c:v>36661</c:v>
                </c:pt>
                <c:pt idx="166">
                  <c:v>36753</c:v>
                </c:pt>
                <c:pt idx="167">
                  <c:v>36845</c:v>
                </c:pt>
                <c:pt idx="168">
                  <c:v>36937</c:v>
                </c:pt>
                <c:pt idx="169">
                  <c:v>37026</c:v>
                </c:pt>
                <c:pt idx="170">
                  <c:v>37118</c:v>
                </c:pt>
                <c:pt idx="171">
                  <c:v>37210</c:v>
                </c:pt>
                <c:pt idx="172">
                  <c:v>37302</c:v>
                </c:pt>
                <c:pt idx="173">
                  <c:v>37391</c:v>
                </c:pt>
                <c:pt idx="174">
                  <c:v>37483</c:v>
                </c:pt>
                <c:pt idx="175">
                  <c:v>37575</c:v>
                </c:pt>
                <c:pt idx="176">
                  <c:v>37667</c:v>
                </c:pt>
                <c:pt idx="177">
                  <c:v>37756</c:v>
                </c:pt>
                <c:pt idx="178">
                  <c:v>37848</c:v>
                </c:pt>
                <c:pt idx="179">
                  <c:v>37940</c:v>
                </c:pt>
                <c:pt idx="180">
                  <c:v>38032</c:v>
                </c:pt>
                <c:pt idx="181">
                  <c:v>38122</c:v>
                </c:pt>
                <c:pt idx="182">
                  <c:v>38214</c:v>
                </c:pt>
                <c:pt idx="183">
                  <c:v>38306</c:v>
                </c:pt>
                <c:pt idx="184">
                  <c:v>38398</c:v>
                </c:pt>
                <c:pt idx="185">
                  <c:v>38487</c:v>
                </c:pt>
                <c:pt idx="186">
                  <c:v>38579</c:v>
                </c:pt>
                <c:pt idx="187">
                  <c:v>38671</c:v>
                </c:pt>
                <c:pt idx="188">
                  <c:v>38763</c:v>
                </c:pt>
                <c:pt idx="189">
                  <c:v>38852</c:v>
                </c:pt>
                <c:pt idx="190">
                  <c:v>38944</c:v>
                </c:pt>
                <c:pt idx="191">
                  <c:v>39036</c:v>
                </c:pt>
                <c:pt idx="192">
                  <c:v>39128</c:v>
                </c:pt>
                <c:pt idx="193">
                  <c:v>39217</c:v>
                </c:pt>
                <c:pt idx="194">
                  <c:v>39309</c:v>
                </c:pt>
                <c:pt idx="195">
                  <c:v>39401</c:v>
                </c:pt>
                <c:pt idx="196">
                  <c:v>39493</c:v>
                </c:pt>
                <c:pt idx="197">
                  <c:v>39583</c:v>
                </c:pt>
                <c:pt idx="198">
                  <c:v>39675</c:v>
                </c:pt>
                <c:pt idx="199">
                  <c:v>39767</c:v>
                </c:pt>
                <c:pt idx="200">
                  <c:v>39859</c:v>
                </c:pt>
                <c:pt idx="201">
                  <c:v>39948</c:v>
                </c:pt>
                <c:pt idx="202">
                  <c:v>40040</c:v>
                </c:pt>
                <c:pt idx="203">
                  <c:v>40132</c:v>
                </c:pt>
                <c:pt idx="204">
                  <c:v>40224</c:v>
                </c:pt>
                <c:pt idx="205">
                  <c:v>40313</c:v>
                </c:pt>
                <c:pt idx="206">
                  <c:v>40405</c:v>
                </c:pt>
                <c:pt idx="207">
                  <c:v>40497</c:v>
                </c:pt>
                <c:pt idx="208">
                  <c:v>40589</c:v>
                </c:pt>
                <c:pt idx="209">
                  <c:v>40678</c:v>
                </c:pt>
                <c:pt idx="210">
                  <c:v>40770</c:v>
                </c:pt>
                <c:pt idx="211">
                  <c:v>40862</c:v>
                </c:pt>
                <c:pt idx="212">
                  <c:v>40954</c:v>
                </c:pt>
                <c:pt idx="213">
                  <c:v>41044</c:v>
                </c:pt>
                <c:pt idx="214">
                  <c:v>41136</c:v>
                </c:pt>
                <c:pt idx="215">
                  <c:v>41228</c:v>
                </c:pt>
                <c:pt idx="216">
                  <c:v>41320</c:v>
                </c:pt>
                <c:pt idx="217">
                  <c:v>41409</c:v>
                </c:pt>
                <c:pt idx="218">
                  <c:v>41501</c:v>
                </c:pt>
                <c:pt idx="219">
                  <c:v>41593</c:v>
                </c:pt>
                <c:pt idx="220">
                  <c:v>41685</c:v>
                </c:pt>
                <c:pt idx="221">
                  <c:v>41774</c:v>
                </c:pt>
                <c:pt idx="222">
                  <c:v>41866</c:v>
                </c:pt>
                <c:pt idx="223">
                  <c:v>41958</c:v>
                </c:pt>
                <c:pt idx="224">
                  <c:v>42050</c:v>
                </c:pt>
                <c:pt idx="225">
                  <c:v>42139</c:v>
                </c:pt>
                <c:pt idx="226">
                  <c:v>42231</c:v>
                </c:pt>
                <c:pt idx="227">
                  <c:v>42323</c:v>
                </c:pt>
                <c:pt idx="228">
                  <c:v>42415</c:v>
                </c:pt>
                <c:pt idx="229">
                  <c:v>42505</c:v>
                </c:pt>
                <c:pt idx="230">
                  <c:v>42597</c:v>
                </c:pt>
                <c:pt idx="231">
                  <c:v>42689</c:v>
                </c:pt>
                <c:pt idx="232">
                  <c:v>42781</c:v>
                </c:pt>
                <c:pt idx="233">
                  <c:v>42870</c:v>
                </c:pt>
                <c:pt idx="234">
                  <c:v>42962</c:v>
                </c:pt>
                <c:pt idx="235">
                  <c:v>43054</c:v>
                </c:pt>
                <c:pt idx="236">
                  <c:v>43146</c:v>
                </c:pt>
                <c:pt idx="237">
                  <c:v>43235</c:v>
                </c:pt>
                <c:pt idx="238">
                  <c:v>43327</c:v>
                </c:pt>
                <c:pt idx="239">
                  <c:v>43419</c:v>
                </c:pt>
              </c:numCache>
            </c:numRef>
          </c:cat>
          <c:val>
            <c:numRef>
              <c:f>Co2Q!$J$2:$J$241</c:f>
              <c:numCache>
                <c:formatCode>General</c:formatCode>
                <c:ptCount val="240"/>
                <c:pt idx="0">
                  <c:v>3.3333211052895422</c:v>
                </c:pt>
                <c:pt idx="1">
                  <c:v>8.1720366069895363</c:v>
                </c:pt>
                <c:pt idx="2">
                  <c:v>-1.423970570577012</c:v>
                </c:pt>
                <c:pt idx="3">
                  <c:v>-3.5847004273814491</c:v>
                </c:pt>
                <c:pt idx="4">
                  <c:v>3.1298470365477442</c:v>
                </c:pt>
                <c:pt idx="5">
                  <c:v>10.159671821151733</c:v>
                </c:pt>
                <c:pt idx="6">
                  <c:v>-0.86522607342340052</c:v>
                </c:pt>
                <c:pt idx="7">
                  <c:v>-4.7348466472362816</c:v>
                </c:pt>
                <c:pt idx="8">
                  <c:v>2.7708100996551366</c:v>
                </c:pt>
                <c:pt idx="9">
                  <c:v>8.7817441673378198</c:v>
                </c:pt>
                <c:pt idx="10">
                  <c:v>-1.5420444442750068</c:v>
                </c:pt>
                <c:pt idx="11">
                  <c:v>-3.870555735125663</c:v>
                </c:pt>
                <c:pt idx="12">
                  <c:v>3.1562102947862058</c:v>
                </c:pt>
                <c:pt idx="13">
                  <c:v>8.4982536454313049</c:v>
                </c:pt>
                <c:pt idx="14">
                  <c:v>-1.1244256831903385</c:v>
                </c:pt>
                <c:pt idx="15">
                  <c:v>-5.241827691107801</c:v>
                </c:pt>
                <c:pt idx="16">
                  <c:v>1.9560476217662881</c:v>
                </c:pt>
                <c:pt idx="17">
                  <c:v>8.6992002554028431</c:v>
                </c:pt>
                <c:pt idx="18">
                  <c:v>-3.382369790227358</c:v>
                </c:pt>
                <c:pt idx="19">
                  <c:v>-6.3786625150951295</c:v>
                </c:pt>
                <c:pt idx="20">
                  <c:v>1.8703220807411753</c:v>
                </c:pt>
                <c:pt idx="21">
                  <c:v>6.7045839973690136</c:v>
                </c:pt>
                <c:pt idx="22">
                  <c:v>-4.075876765269868</c:v>
                </c:pt>
                <c:pt idx="23">
                  <c:v>-7.3410602071753601</c:v>
                </c:pt>
                <c:pt idx="24">
                  <c:v>-0.58096632834758566</c:v>
                </c:pt>
                <c:pt idx="25">
                  <c:v>4.0844048712716585</c:v>
                </c:pt>
                <c:pt idx="26">
                  <c:v>-4.7949466084630785</c:v>
                </c:pt>
                <c:pt idx="27">
                  <c:v>-7.9490207673770783</c:v>
                </c:pt>
                <c:pt idx="28">
                  <c:v>0.32218239444193841</c:v>
                </c:pt>
                <c:pt idx="29">
                  <c:v>6.6086628770234483</c:v>
                </c:pt>
                <c:pt idx="30">
                  <c:v>-4.3695793196617387</c:v>
                </c:pt>
                <c:pt idx="31">
                  <c:v>-7.5525441955844599</c:v>
                </c:pt>
                <c:pt idx="32">
                  <c:v>0.32976824922593551</c:v>
                </c:pt>
                <c:pt idx="33">
                  <c:v>5.4673580147698431</c:v>
                </c:pt>
                <c:pt idx="34">
                  <c:v>-6.0297748989239608</c:v>
                </c:pt>
                <c:pt idx="35">
                  <c:v>-7.5916304918553124</c:v>
                </c:pt>
                <c:pt idx="36">
                  <c:v>-0.74820876414071336</c:v>
                </c:pt>
                <c:pt idx="37">
                  <c:v>4.8104902844235085</c:v>
                </c:pt>
                <c:pt idx="38">
                  <c:v>-5.3455333463080024</c:v>
                </c:pt>
                <c:pt idx="39">
                  <c:v>-8.3162796562771746</c:v>
                </c:pt>
                <c:pt idx="40">
                  <c:v>0.54825135451631013</c:v>
                </c:pt>
                <c:pt idx="41">
                  <c:v>6.4480596860137211</c:v>
                </c:pt>
                <c:pt idx="42">
                  <c:v>-3.186854661697339</c:v>
                </c:pt>
                <c:pt idx="43">
                  <c:v>-7.1864916886750052</c:v>
                </c:pt>
                <c:pt idx="44">
                  <c:v>1.1491486050805406</c:v>
                </c:pt>
                <c:pt idx="45">
                  <c:v>6.300066219569544</c:v>
                </c:pt>
                <c:pt idx="46">
                  <c:v>-4.2437388451793367</c:v>
                </c:pt>
                <c:pt idx="47">
                  <c:v>-6.9422665892237774</c:v>
                </c:pt>
                <c:pt idx="48">
                  <c:v>-1.5517012476948366E-2</c:v>
                </c:pt>
                <c:pt idx="49">
                  <c:v>4.3865098850033064</c:v>
                </c:pt>
                <c:pt idx="50">
                  <c:v>-5.5661858967540638</c:v>
                </c:pt>
                <c:pt idx="51">
                  <c:v>-8.1936043577780993</c:v>
                </c:pt>
                <c:pt idx="52">
                  <c:v>-1.2757454980688863</c:v>
                </c:pt>
                <c:pt idx="53">
                  <c:v>4.5973906824026471</c:v>
                </c:pt>
                <c:pt idx="54">
                  <c:v>-5.8441958163632535</c:v>
                </c:pt>
                <c:pt idx="55">
                  <c:v>-6.9005049943959875</c:v>
                </c:pt>
                <c:pt idx="56">
                  <c:v>1.5184631483048179</c:v>
                </c:pt>
                <c:pt idx="57">
                  <c:v>8.2927086117094859</c:v>
                </c:pt>
                <c:pt idx="58">
                  <c:v>-0.94776860409410801</c:v>
                </c:pt>
                <c:pt idx="59">
                  <c:v>-5.5429684991645445</c:v>
                </c:pt>
                <c:pt idx="60">
                  <c:v>1.1271089265273986</c:v>
                </c:pt>
                <c:pt idx="61">
                  <c:v>6.7024636729818212</c:v>
                </c:pt>
                <c:pt idx="62">
                  <c:v>-4.6969042598304895</c:v>
                </c:pt>
                <c:pt idx="63">
                  <c:v>-7.9509948719096428</c:v>
                </c:pt>
                <c:pt idx="64">
                  <c:v>7.0191836773915384E-2</c:v>
                </c:pt>
                <c:pt idx="65">
                  <c:v>5.6266558661905037</c:v>
                </c:pt>
                <c:pt idx="66">
                  <c:v>-5.4216027836594094</c:v>
                </c:pt>
                <c:pt idx="67">
                  <c:v>-8.4845841127471431</c:v>
                </c:pt>
                <c:pt idx="68">
                  <c:v>0.14771187886935877</c:v>
                </c:pt>
                <c:pt idx="69">
                  <c:v>4.7652851912483811</c:v>
                </c:pt>
                <c:pt idx="70">
                  <c:v>-6.8818641755810859</c:v>
                </c:pt>
                <c:pt idx="71">
                  <c:v>-9.9937362217065129</c:v>
                </c:pt>
                <c:pt idx="72">
                  <c:v>-0.72033094706944212</c:v>
                </c:pt>
                <c:pt idx="73">
                  <c:v>6.8183516483300082</c:v>
                </c:pt>
                <c:pt idx="74">
                  <c:v>-4.6376884355372567</c:v>
                </c:pt>
                <c:pt idx="75">
                  <c:v>-7.0484511986711595</c:v>
                </c:pt>
                <c:pt idx="76">
                  <c:v>1.5660633589573081</c:v>
                </c:pt>
                <c:pt idx="77">
                  <c:v>7.4658552373189195</c:v>
                </c:pt>
                <c:pt idx="78">
                  <c:v>-4.0490755636151334</c:v>
                </c:pt>
                <c:pt idx="79">
                  <c:v>-7.1587290437577167</c:v>
                </c:pt>
                <c:pt idx="80">
                  <c:v>1.8968947968619432</c:v>
                </c:pt>
                <c:pt idx="81">
                  <c:v>7.227795958215097</c:v>
                </c:pt>
                <c:pt idx="82">
                  <c:v>-3.9160255596984825</c:v>
                </c:pt>
                <c:pt idx="83">
                  <c:v>-5.8745697568497235</c:v>
                </c:pt>
                <c:pt idx="84">
                  <c:v>3.0621633667324204</c:v>
                </c:pt>
                <c:pt idx="85">
                  <c:v>9.5441738110769165</c:v>
                </c:pt>
                <c:pt idx="86">
                  <c:v>-1.918538423845348</c:v>
                </c:pt>
                <c:pt idx="87">
                  <c:v>-4.4859733380342277</c:v>
                </c:pt>
                <c:pt idx="88">
                  <c:v>4.2018690685392812</c:v>
                </c:pt>
                <c:pt idx="89">
                  <c:v>9.8249887957877036</c:v>
                </c:pt>
                <c:pt idx="90">
                  <c:v>-3.1366141561429686</c:v>
                </c:pt>
                <c:pt idx="91">
                  <c:v>-4.8029397873406197</c:v>
                </c:pt>
                <c:pt idx="92">
                  <c:v>4.1160119022242725</c:v>
                </c:pt>
                <c:pt idx="93">
                  <c:v>9.9602409125225222</c:v>
                </c:pt>
                <c:pt idx="94">
                  <c:v>-2.7902527564170896</c:v>
                </c:pt>
                <c:pt idx="95">
                  <c:v>-5.7454691046522157</c:v>
                </c:pt>
                <c:pt idx="96">
                  <c:v>2.3145918679038004</c:v>
                </c:pt>
                <c:pt idx="97">
                  <c:v>10.249930161193333</c:v>
                </c:pt>
                <c:pt idx="98">
                  <c:v>-0.91945422478374894</c:v>
                </c:pt>
                <c:pt idx="99">
                  <c:v>-3.7835612900857996</c:v>
                </c:pt>
                <c:pt idx="100">
                  <c:v>4.5276089654328189</c:v>
                </c:pt>
                <c:pt idx="101">
                  <c:v>10.484056541713699</c:v>
                </c:pt>
                <c:pt idx="102">
                  <c:v>-1.5742185612721187</c:v>
                </c:pt>
                <c:pt idx="103">
                  <c:v>-3.6772163435246057</c:v>
                </c:pt>
                <c:pt idx="104">
                  <c:v>4.865063194985396</c:v>
                </c:pt>
                <c:pt idx="105">
                  <c:v>10.432620054228437</c:v>
                </c:pt>
                <c:pt idx="106">
                  <c:v>-1.4445457657659517</c:v>
                </c:pt>
                <c:pt idx="107">
                  <c:v>-4.0664342650270555</c:v>
                </c:pt>
                <c:pt idx="108">
                  <c:v>3.1669545564450345</c:v>
                </c:pt>
                <c:pt idx="109">
                  <c:v>10.275620698679631</c:v>
                </c:pt>
                <c:pt idx="110">
                  <c:v>-1.4704358384105944</c:v>
                </c:pt>
                <c:pt idx="111">
                  <c:v>-4.4112150546802695</c:v>
                </c:pt>
                <c:pt idx="112">
                  <c:v>3.7832830497832219</c:v>
                </c:pt>
                <c:pt idx="113">
                  <c:v>10.593058475009002</c:v>
                </c:pt>
                <c:pt idx="114">
                  <c:v>-0.77188877903154207</c:v>
                </c:pt>
                <c:pt idx="115">
                  <c:v>-2.9215587123389923</c:v>
                </c:pt>
                <c:pt idx="116">
                  <c:v>6.644048675115755</c:v>
                </c:pt>
                <c:pt idx="117">
                  <c:v>12.674933383304051</c:v>
                </c:pt>
                <c:pt idx="118">
                  <c:v>1.9010954122547901</c:v>
                </c:pt>
                <c:pt idx="119">
                  <c:v>-0.54746523806124969</c:v>
                </c:pt>
                <c:pt idx="120">
                  <c:v>7.6892514323269552</c:v>
                </c:pt>
                <c:pt idx="121">
                  <c:v>13.241245423506371</c:v>
                </c:pt>
                <c:pt idx="122">
                  <c:v>1.0385167354193072</c:v>
                </c:pt>
                <c:pt idx="123">
                  <c:v>-1.4089346319051401</c:v>
                </c:pt>
                <c:pt idx="124">
                  <c:v>7.3788913215034881</c:v>
                </c:pt>
                <c:pt idx="125">
                  <c:v>11.59199459567435</c:v>
                </c:pt>
                <c:pt idx="126">
                  <c:v>-0.4296248094215116</c:v>
                </c:pt>
                <c:pt idx="127">
                  <c:v>-1.7759668937546849</c:v>
                </c:pt>
                <c:pt idx="128">
                  <c:v>5.7929683426452812</c:v>
                </c:pt>
                <c:pt idx="129">
                  <c:v>12.697180899778687</c:v>
                </c:pt>
                <c:pt idx="130">
                  <c:v>-2.1533292223839453</c:v>
                </c:pt>
                <c:pt idx="131">
                  <c:v>-4.38856202375473</c:v>
                </c:pt>
                <c:pt idx="132">
                  <c:v>4.3214824956364737</c:v>
                </c:pt>
                <c:pt idx="133">
                  <c:v>9.8768043357611077</c:v>
                </c:pt>
                <c:pt idx="134">
                  <c:v>-4.4625965033517332</c:v>
                </c:pt>
                <c:pt idx="135">
                  <c:v>-7.4067200217314166</c:v>
                </c:pt>
                <c:pt idx="136">
                  <c:v>0.91443378062217562</c:v>
                </c:pt>
                <c:pt idx="137">
                  <c:v>5.8608649037382747</c:v>
                </c:pt>
                <c:pt idx="138">
                  <c:v>-7.3774266524123959</c:v>
                </c:pt>
                <c:pt idx="139">
                  <c:v>-9.2004408878005961</c:v>
                </c:pt>
                <c:pt idx="140">
                  <c:v>0.24182219754447942</c:v>
                </c:pt>
                <c:pt idx="141">
                  <c:v>5.5093626035645684</c:v>
                </c:pt>
                <c:pt idx="142">
                  <c:v>-6.8878196695948191</c:v>
                </c:pt>
                <c:pt idx="143">
                  <c:v>-8.1497246219917088</c:v>
                </c:pt>
                <c:pt idx="144">
                  <c:v>0.58364774631559158</c:v>
                </c:pt>
                <c:pt idx="145">
                  <c:v>6.8622974354145754</c:v>
                </c:pt>
                <c:pt idx="146">
                  <c:v>-5.6837755547824145</c:v>
                </c:pt>
                <c:pt idx="147">
                  <c:v>-7.794571224216952</c:v>
                </c:pt>
                <c:pt idx="148">
                  <c:v>2.2599104271107535</c:v>
                </c:pt>
                <c:pt idx="149">
                  <c:v>6.089669399171953</c:v>
                </c:pt>
                <c:pt idx="150">
                  <c:v>-5.3752943080337445</c:v>
                </c:pt>
                <c:pt idx="151">
                  <c:v>-8.4649806945351429</c:v>
                </c:pt>
                <c:pt idx="152">
                  <c:v>-0.85938976024522162</c:v>
                </c:pt>
                <c:pt idx="153">
                  <c:v>4.7614784948073066</c:v>
                </c:pt>
                <c:pt idx="154">
                  <c:v>-8.302375929406935</c:v>
                </c:pt>
                <c:pt idx="155">
                  <c:v>-8.800953032887719</c:v>
                </c:pt>
                <c:pt idx="156">
                  <c:v>0.65574718439370372</c:v>
                </c:pt>
                <c:pt idx="157">
                  <c:v>7.8877247224377243</c:v>
                </c:pt>
                <c:pt idx="158">
                  <c:v>-2.7450204188144198</c:v>
                </c:pt>
                <c:pt idx="159">
                  <c:v>-4.8424882392748714</c:v>
                </c:pt>
                <c:pt idx="160">
                  <c:v>3.6753212609689854</c:v>
                </c:pt>
                <c:pt idx="161">
                  <c:v>7.628408081975067</c:v>
                </c:pt>
                <c:pt idx="162">
                  <c:v>-4.8332277763147431</c:v>
                </c:pt>
                <c:pt idx="163">
                  <c:v>-7.1795863138127061</c:v>
                </c:pt>
                <c:pt idx="164">
                  <c:v>0.68933246942242477</c:v>
                </c:pt>
                <c:pt idx="165">
                  <c:v>4.9635285734198078</c:v>
                </c:pt>
                <c:pt idx="166">
                  <c:v>-6.5369980018492697</c:v>
                </c:pt>
                <c:pt idx="167">
                  <c:v>-7.8522472563561223</c:v>
                </c:pt>
                <c:pt idx="168">
                  <c:v>0.20778080987042813</c:v>
                </c:pt>
                <c:pt idx="169">
                  <c:v>4.7130861968303179</c:v>
                </c:pt>
                <c:pt idx="170">
                  <c:v>-7.8363310954475764</c:v>
                </c:pt>
                <c:pt idx="171">
                  <c:v>-9.1004710669919859</c:v>
                </c:pt>
                <c:pt idx="172">
                  <c:v>-0.11933371783243274</c:v>
                </c:pt>
                <c:pt idx="173">
                  <c:v>4.9070809521188039</c:v>
                </c:pt>
                <c:pt idx="174">
                  <c:v>-6.2112270571674344</c:v>
                </c:pt>
                <c:pt idx="175">
                  <c:v>-7.6642577457207608</c:v>
                </c:pt>
                <c:pt idx="176">
                  <c:v>1.277988886459525</c:v>
                </c:pt>
                <c:pt idx="177">
                  <c:v>7.4755128394021995</c:v>
                </c:pt>
                <c:pt idx="178">
                  <c:v>-4.3316858869220596</c:v>
                </c:pt>
                <c:pt idx="179">
                  <c:v>-6.233607292483839</c:v>
                </c:pt>
                <c:pt idx="180">
                  <c:v>2.2597486226877663</c:v>
                </c:pt>
                <c:pt idx="181">
                  <c:v>7.7083818586218058</c:v>
                </c:pt>
                <c:pt idx="182">
                  <c:v>-6.6877075847110063</c:v>
                </c:pt>
                <c:pt idx="183">
                  <c:v>-7.7585197073685777</c:v>
                </c:pt>
                <c:pt idx="184">
                  <c:v>1.5959454907942927</c:v>
                </c:pt>
                <c:pt idx="185">
                  <c:v>8.1056880097196427</c:v>
                </c:pt>
                <c:pt idx="186">
                  <c:v>-4.1492921506508083</c:v>
                </c:pt>
                <c:pt idx="187">
                  <c:v>-6.3589949902589069</c:v>
                </c:pt>
                <c:pt idx="188">
                  <c:v>2.9265794908953922</c:v>
                </c:pt>
                <c:pt idx="189">
                  <c:v>8.8774312927830579</c:v>
                </c:pt>
                <c:pt idx="190">
                  <c:v>-4.5964395845960553</c:v>
                </c:pt>
                <c:pt idx="191">
                  <c:v>-6.7250331412128617</c:v>
                </c:pt>
                <c:pt idx="192">
                  <c:v>2.0316506229328297</c:v>
                </c:pt>
                <c:pt idx="193">
                  <c:v>8.3036117077244853</c:v>
                </c:pt>
                <c:pt idx="194">
                  <c:v>-4.9291498866630263</c:v>
                </c:pt>
                <c:pt idx="195">
                  <c:v>-6.3866341602883949</c:v>
                </c:pt>
                <c:pt idx="196">
                  <c:v>1.9311588868195031</c:v>
                </c:pt>
                <c:pt idx="197">
                  <c:v>6.534229254660886</c:v>
                </c:pt>
                <c:pt idx="198">
                  <c:v>-4.8874230567353152</c:v>
                </c:pt>
                <c:pt idx="199">
                  <c:v>-7.3237980473984408</c:v>
                </c:pt>
                <c:pt idx="200">
                  <c:v>1.6251042827009314</c:v>
                </c:pt>
                <c:pt idx="201">
                  <c:v>5.9992839335336612</c:v>
                </c:pt>
                <c:pt idx="202">
                  <c:v>-5.8512590948712386</c:v>
                </c:pt>
                <c:pt idx="203">
                  <c:v>-8.4265248025428718</c:v>
                </c:pt>
                <c:pt idx="204">
                  <c:v>2.2034868104603902</c:v>
                </c:pt>
                <c:pt idx="205">
                  <c:v>8.1687757442846305</c:v>
                </c:pt>
                <c:pt idx="206">
                  <c:v>-5.6206580011580627</c:v>
                </c:pt>
                <c:pt idx="207">
                  <c:v>-6.9048144258383672</c:v>
                </c:pt>
                <c:pt idx="208">
                  <c:v>1.5963064702145857</c:v>
                </c:pt>
                <c:pt idx="209">
                  <c:v>5.3927046870010145</c:v>
                </c:pt>
                <c:pt idx="210">
                  <c:v>-5.6656197754502955</c:v>
                </c:pt>
                <c:pt idx="211">
                  <c:v>-7.848666917139326</c:v>
                </c:pt>
                <c:pt idx="212">
                  <c:v>0.78356326190532855</c:v>
                </c:pt>
                <c:pt idx="213">
                  <c:v>6.4210707616830405</c:v>
                </c:pt>
                <c:pt idx="214">
                  <c:v>-5.9661444178641432</c:v>
                </c:pt>
                <c:pt idx="215">
                  <c:v>-7.0780822765909761</c:v>
                </c:pt>
                <c:pt idx="216">
                  <c:v>2.705257185444907</c:v>
                </c:pt>
                <c:pt idx="217">
                  <c:v>8.0838739682139931</c:v>
                </c:pt>
                <c:pt idx="218">
                  <c:v>-4.3722319282835542</c:v>
                </c:pt>
                <c:pt idx="219">
                  <c:v>-6.2830605040187493</c:v>
                </c:pt>
                <c:pt idx="220">
                  <c:v>2.0013882409793951</c:v>
                </c:pt>
                <c:pt idx="221">
                  <c:v>9.1311143067396188</c:v>
                </c:pt>
                <c:pt idx="222">
                  <c:v>-5.4238823067664725</c:v>
                </c:pt>
                <c:pt idx="223">
                  <c:v>-6.37360159953937</c:v>
                </c:pt>
                <c:pt idx="224">
                  <c:v>1.5419564284500211</c:v>
                </c:pt>
                <c:pt idx="225">
                  <c:v>8.1127917771436842</c:v>
                </c:pt>
                <c:pt idx="226">
                  <c:v>-5.7310955534003369</c:v>
                </c:pt>
                <c:pt idx="227">
                  <c:v>-4.9797055631524927</c:v>
                </c:pt>
                <c:pt idx="228">
                  <c:v>4.5869617477992506</c:v>
                </c:pt>
                <c:pt idx="229">
                  <c:v>13.34890637951321</c:v>
                </c:pt>
                <c:pt idx="230">
                  <c:v>-2.6138716680102334</c:v>
                </c:pt>
                <c:pt idx="231">
                  <c:v>-2.4513723948005008</c:v>
                </c:pt>
                <c:pt idx="232">
                  <c:v>6.1064041991426166</c:v>
                </c:pt>
                <c:pt idx="233">
                  <c:v>12.159458113848359</c:v>
                </c:pt>
                <c:pt idx="234">
                  <c:v>-1.5422106507130593</c:v>
                </c:pt>
                <c:pt idx="235">
                  <c:v>-3.3186020945699966</c:v>
                </c:pt>
                <c:pt idx="236">
                  <c:v>5.0902837823646223</c:v>
                </c:pt>
                <c:pt idx="237">
                  <c:v>9.9444469800323532</c:v>
                </c:pt>
                <c:pt idx="238">
                  <c:v>-2.8461125015373909</c:v>
                </c:pt>
                <c:pt idx="239">
                  <c:v>-2.7013946623740139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4-4254-A434-D6EE66E84642}"/>
            </c:ext>
          </c:extLst>
        </c:ser>
        <c:ser>
          <c:idx val="1"/>
          <c:order val="1"/>
          <c:tx>
            <c:strRef>
              <c:f>Co2Q!$K$1</c:f>
              <c:strCache>
                <c:ptCount val="1"/>
                <c:pt idx="0">
                  <c:v>Cycle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Co2Q!$C$2:$C$241</c:f>
              <c:numCache>
                <c:formatCode>m/d/yyyy</c:formatCode>
                <c:ptCount val="240"/>
                <c:pt idx="0">
                  <c:v>21596</c:v>
                </c:pt>
                <c:pt idx="1">
                  <c:v>21685</c:v>
                </c:pt>
                <c:pt idx="2">
                  <c:v>21777</c:v>
                </c:pt>
                <c:pt idx="3">
                  <c:v>21869</c:v>
                </c:pt>
                <c:pt idx="4">
                  <c:v>21961</c:v>
                </c:pt>
                <c:pt idx="5">
                  <c:v>22051</c:v>
                </c:pt>
                <c:pt idx="6">
                  <c:v>22143</c:v>
                </c:pt>
                <c:pt idx="7">
                  <c:v>22235</c:v>
                </c:pt>
                <c:pt idx="8">
                  <c:v>22327</c:v>
                </c:pt>
                <c:pt idx="9">
                  <c:v>22416</c:v>
                </c:pt>
                <c:pt idx="10">
                  <c:v>22508</c:v>
                </c:pt>
                <c:pt idx="11">
                  <c:v>22600</c:v>
                </c:pt>
                <c:pt idx="12">
                  <c:v>22692</c:v>
                </c:pt>
                <c:pt idx="13">
                  <c:v>22781</c:v>
                </c:pt>
                <c:pt idx="14">
                  <c:v>22873</c:v>
                </c:pt>
                <c:pt idx="15">
                  <c:v>22965</c:v>
                </c:pt>
                <c:pt idx="16">
                  <c:v>23057</c:v>
                </c:pt>
                <c:pt idx="17">
                  <c:v>23146</c:v>
                </c:pt>
                <c:pt idx="18">
                  <c:v>23238</c:v>
                </c:pt>
                <c:pt idx="19">
                  <c:v>23330</c:v>
                </c:pt>
                <c:pt idx="20">
                  <c:v>23422</c:v>
                </c:pt>
                <c:pt idx="21">
                  <c:v>23512</c:v>
                </c:pt>
                <c:pt idx="22">
                  <c:v>23604</c:v>
                </c:pt>
                <c:pt idx="23">
                  <c:v>23696</c:v>
                </c:pt>
                <c:pt idx="24">
                  <c:v>23788</c:v>
                </c:pt>
                <c:pt idx="25">
                  <c:v>23877</c:v>
                </c:pt>
                <c:pt idx="26">
                  <c:v>23969</c:v>
                </c:pt>
                <c:pt idx="27">
                  <c:v>24061</c:v>
                </c:pt>
                <c:pt idx="28">
                  <c:v>24153</c:v>
                </c:pt>
                <c:pt idx="29">
                  <c:v>24242</c:v>
                </c:pt>
                <c:pt idx="30">
                  <c:v>24334</c:v>
                </c:pt>
                <c:pt idx="31">
                  <c:v>24426</c:v>
                </c:pt>
                <c:pt idx="32">
                  <c:v>24518</c:v>
                </c:pt>
                <c:pt idx="33">
                  <c:v>24607</c:v>
                </c:pt>
                <c:pt idx="34">
                  <c:v>24699</c:v>
                </c:pt>
                <c:pt idx="35">
                  <c:v>24791</c:v>
                </c:pt>
                <c:pt idx="36">
                  <c:v>24883</c:v>
                </c:pt>
                <c:pt idx="37">
                  <c:v>24973</c:v>
                </c:pt>
                <c:pt idx="38">
                  <c:v>25065</c:v>
                </c:pt>
                <c:pt idx="39">
                  <c:v>25157</c:v>
                </c:pt>
                <c:pt idx="40">
                  <c:v>25249</c:v>
                </c:pt>
                <c:pt idx="41">
                  <c:v>25338</c:v>
                </c:pt>
                <c:pt idx="42">
                  <c:v>25430</c:v>
                </c:pt>
                <c:pt idx="43">
                  <c:v>25522</c:v>
                </c:pt>
                <c:pt idx="44">
                  <c:v>25614</c:v>
                </c:pt>
                <c:pt idx="45">
                  <c:v>25703</c:v>
                </c:pt>
                <c:pt idx="46">
                  <c:v>25795</c:v>
                </c:pt>
                <c:pt idx="47">
                  <c:v>25887</c:v>
                </c:pt>
                <c:pt idx="48">
                  <c:v>25979</c:v>
                </c:pt>
                <c:pt idx="49">
                  <c:v>26068</c:v>
                </c:pt>
                <c:pt idx="50">
                  <c:v>26160</c:v>
                </c:pt>
                <c:pt idx="51">
                  <c:v>26252</c:v>
                </c:pt>
                <c:pt idx="52">
                  <c:v>26344</c:v>
                </c:pt>
                <c:pt idx="53">
                  <c:v>26434</c:v>
                </c:pt>
                <c:pt idx="54">
                  <c:v>26526</c:v>
                </c:pt>
                <c:pt idx="55">
                  <c:v>26618</c:v>
                </c:pt>
                <c:pt idx="56">
                  <c:v>26710</c:v>
                </c:pt>
                <c:pt idx="57">
                  <c:v>26799</c:v>
                </c:pt>
                <c:pt idx="58">
                  <c:v>26891</c:v>
                </c:pt>
                <c:pt idx="59">
                  <c:v>26983</c:v>
                </c:pt>
                <c:pt idx="60">
                  <c:v>27075</c:v>
                </c:pt>
                <c:pt idx="61">
                  <c:v>27164</c:v>
                </c:pt>
                <c:pt idx="62">
                  <c:v>27256</c:v>
                </c:pt>
                <c:pt idx="63">
                  <c:v>27348</c:v>
                </c:pt>
                <c:pt idx="64">
                  <c:v>27440</c:v>
                </c:pt>
                <c:pt idx="65">
                  <c:v>27529</c:v>
                </c:pt>
                <c:pt idx="66">
                  <c:v>27621</c:v>
                </c:pt>
                <c:pt idx="67">
                  <c:v>27713</c:v>
                </c:pt>
                <c:pt idx="68">
                  <c:v>27805</c:v>
                </c:pt>
                <c:pt idx="69">
                  <c:v>27895</c:v>
                </c:pt>
                <c:pt idx="70">
                  <c:v>27987</c:v>
                </c:pt>
                <c:pt idx="71">
                  <c:v>28079</c:v>
                </c:pt>
                <c:pt idx="72">
                  <c:v>28171</c:v>
                </c:pt>
                <c:pt idx="73">
                  <c:v>28260</c:v>
                </c:pt>
                <c:pt idx="74">
                  <c:v>28352</c:v>
                </c:pt>
                <c:pt idx="75">
                  <c:v>28444</c:v>
                </c:pt>
                <c:pt idx="76">
                  <c:v>28536</c:v>
                </c:pt>
                <c:pt idx="77">
                  <c:v>28625</c:v>
                </c:pt>
                <c:pt idx="78">
                  <c:v>28717</c:v>
                </c:pt>
                <c:pt idx="79">
                  <c:v>28809</c:v>
                </c:pt>
                <c:pt idx="80">
                  <c:v>28901</c:v>
                </c:pt>
                <c:pt idx="81">
                  <c:v>28990</c:v>
                </c:pt>
                <c:pt idx="82">
                  <c:v>29082</c:v>
                </c:pt>
                <c:pt idx="83">
                  <c:v>29174</c:v>
                </c:pt>
                <c:pt idx="84">
                  <c:v>29266</c:v>
                </c:pt>
                <c:pt idx="85">
                  <c:v>29356</c:v>
                </c:pt>
                <c:pt idx="86">
                  <c:v>29448</c:v>
                </c:pt>
                <c:pt idx="87">
                  <c:v>29540</c:v>
                </c:pt>
                <c:pt idx="88">
                  <c:v>29632</c:v>
                </c:pt>
                <c:pt idx="89">
                  <c:v>29721</c:v>
                </c:pt>
                <c:pt idx="90">
                  <c:v>29813</c:v>
                </c:pt>
                <c:pt idx="91">
                  <c:v>29905</c:v>
                </c:pt>
                <c:pt idx="92">
                  <c:v>29997</c:v>
                </c:pt>
                <c:pt idx="93">
                  <c:v>30086</c:v>
                </c:pt>
                <c:pt idx="94">
                  <c:v>30178</c:v>
                </c:pt>
                <c:pt idx="95">
                  <c:v>30270</c:v>
                </c:pt>
                <c:pt idx="96">
                  <c:v>30362</c:v>
                </c:pt>
                <c:pt idx="97">
                  <c:v>30451</c:v>
                </c:pt>
                <c:pt idx="98">
                  <c:v>30543</c:v>
                </c:pt>
                <c:pt idx="99">
                  <c:v>30635</c:v>
                </c:pt>
                <c:pt idx="100">
                  <c:v>30727</c:v>
                </c:pt>
                <c:pt idx="101">
                  <c:v>30817</c:v>
                </c:pt>
                <c:pt idx="102">
                  <c:v>30909</c:v>
                </c:pt>
                <c:pt idx="103">
                  <c:v>31001</c:v>
                </c:pt>
                <c:pt idx="104">
                  <c:v>31093</c:v>
                </c:pt>
                <c:pt idx="105">
                  <c:v>31182</c:v>
                </c:pt>
                <c:pt idx="106">
                  <c:v>31274</c:v>
                </c:pt>
                <c:pt idx="107">
                  <c:v>31366</c:v>
                </c:pt>
                <c:pt idx="108">
                  <c:v>31458</c:v>
                </c:pt>
                <c:pt idx="109">
                  <c:v>31547</c:v>
                </c:pt>
                <c:pt idx="110">
                  <c:v>31639</c:v>
                </c:pt>
                <c:pt idx="111">
                  <c:v>31731</c:v>
                </c:pt>
                <c:pt idx="112">
                  <c:v>31823</c:v>
                </c:pt>
                <c:pt idx="113">
                  <c:v>31912</c:v>
                </c:pt>
                <c:pt idx="114">
                  <c:v>32004</c:v>
                </c:pt>
                <c:pt idx="115">
                  <c:v>32096</c:v>
                </c:pt>
                <c:pt idx="116">
                  <c:v>32188</c:v>
                </c:pt>
                <c:pt idx="117">
                  <c:v>32278</c:v>
                </c:pt>
                <c:pt idx="118">
                  <c:v>32370</c:v>
                </c:pt>
                <c:pt idx="119">
                  <c:v>32462</c:v>
                </c:pt>
                <c:pt idx="120">
                  <c:v>32554</c:v>
                </c:pt>
                <c:pt idx="121">
                  <c:v>32643</c:v>
                </c:pt>
                <c:pt idx="122">
                  <c:v>32735</c:v>
                </c:pt>
                <c:pt idx="123">
                  <c:v>32827</c:v>
                </c:pt>
                <c:pt idx="124">
                  <c:v>32919</c:v>
                </c:pt>
                <c:pt idx="125">
                  <c:v>33008</c:v>
                </c:pt>
                <c:pt idx="126">
                  <c:v>33100</c:v>
                </c:pt>
                <c:pt idx="127">
                  <c:v>33192</c:v>
                </c:pt>
                <c:pt idx="128">
                  <c:v>33284</c:v>
                </c:pt>
                <c:pt idx="129">
                  <c:v>33373</c:v>
                </c:pt>
                <c:pt idx="130">
                  <c:v>33465</c:v>
                </c:pt>
                <c:pt idx="131">
                  <c:v>33557</c:v>
                </c:pt>
                <c:pt idx="132">
                  <c:v>33649</c:v>
                </c:pt>
                <c:pt idx="133">
                  <c:v>33739</c:v>
                </c:pt>
                <c:pt idx="134">
                  <c:v>33831</c:v>
                </c:pt>
                <c:pt idx="135">
                  <c:v>33923</c:v>
                </c:pt>
                <c:pt idx="136">
                  <c:v>34015</c:v>
                </c:pt>
                <c:pt idx="137">
                  <c:v>34104</c:v>
                </c:pt>
                <c:pt idx="138">
                  <c:v>34196</c:v>
                </c:pt>
                <c:pt idx="139">
                  <c:v>34288</c:v>
                </c:pt>
                <c:pt idx="140">
                  <c:v>34380</c:v>
                </c:pt>
                <c:pt idx="141">
                  <c:v>34469</c:v>
                </c:pt>
                <c:pt idx="142">
                  <c:v>34561</c:v>
                </c:pt>
                <c:pt idx="143">
                  <c:v>34653</c:v>
                </c:pt>
                <c:pt idx="144">
                  <c:v>34745</c:v>
                </c:pt>
                <c:pt idx="145">
                  <c:v>34834</c:v>
                </c:pt>
                <c:pt idx="146">
                  <c:v>34926</c:v>
                </c:pt>
                <c:pt idx="147">
                  <c:v>35018</c:v>
                </c:pt>
                <c:pt idx="148">
                  <c:v>35110</c:v>
                </c:pt>
                <c:pt idx="149">
                  <c:v>35200</c:v>
                </c:pt>
                <c:pt idx="150">
                  <c:v>35292</c:v>
                </c:pt>
                <c:pt idx="151">
                  <c:v>35384</c:v>
                </c:pt>
                <c:pt idx="152">
                  <c:v>35476</c:v>
                </c:pt>
                <c:pt idx="153">
                  <c:v>35565</c:v>
                </c:pt>
                <c:pt idx="154">
                  <c:v>35657</c:v>
                </c:pt>
                <c:pt idx="155">
                  <c:v>35749</c:v>
                </c:pt>
                <c:pt idx="156">
                  <c:v>35841</c:v>
                </c:pt>
                <c:pt idx="157">
                  <c:v>35930</c:v>
                </c:pt>
                <c:pt idx="158">
                  <c:v>36022</c:v>
                </c:pt>
                <c:pt idx="159">
                  <c:v>36114</c:v>
                </c:pt>
                <c:pt idx="160">
                  <c:v>36206</c:v>
                </c:pt>
                <c:pt idx="161">
                  <c:v>36295</c:v>
                </c:pt>
                <c:pt idx="162">
                  <c:v>36387</c:v>
                </c:pt>
                <c:pt idx="163">
                  <c:v>36479</c:v>
                </c:pt>
                <c:pt idx="164">
                  <c:v>36571</c:v>
                </c:pt>
                <c:pt idx="165">
                  <c:v>36661</c:v>
                </c:pt>
                <c:pt idx="166">
                  <c:v>36753</c:v>
                </c:pt>
                <c:pt idx="167">
                  <c:v>36845</c:v>
                </c:pt>
                <c:pt idx="168">
                  <c:v>36937</c:v>
                </c:pt>
                <c:pt idx="169">
                  <c:v>37026</c:v>
                </c:pt>
                <c:pt idx="170">
                  <c:v>37118</c:v>
                </c:pt>
                <c:pt idx="171">
                  <c:v>37210</c:v>
                </c:pt>
                <c:pt idx="172">
                  <c:v>37302</c:v>
                </c:pt>
                <c:pt idx="173">
                  <c:v>37391</c:v>
                </c:pt>
                <c:pt idx="174">
                  <c:v>37483</c:v>
                </c:pt>
                <c:pt idx="175">
                  <c:v>37575</c:v>
                </c:pt>
                <c:pt idx="176">
                  <c:v>37667</c:v>
                </c:pt>
                <c:pt idx="177">
                  <c:v>37756</c:v>
                </c:pt>
                <c:pt idx="178">
                  <c:v>37848</c:v>
                </c:pt>
                <c:pt idx="179">
                  <c:v>37940</c:v>
                </c:pt>
                <c:pt idx="180">
                  <c:v>38032</c:v>
                </c:pt>
                <c:pt idx="181">
                  <c:v>38122</c:v>
                </c:pt>
                <c:pt idx="182">
                  <c:v>38214</c:v>
                </c:pt>
                <c:pt idx="183">
                  <c:v>38306</c:v>
                </c:pt>
                <c:pt idx="184">
                  <c:v>38398</c:v>
                </c:pt>
                <c:pt idx="185">
                  <c:v>38487</c:v>
                </c:pt>
                <c:pt idx="186">
                  <c:v>38579</c:v>
                </c:pt>
                <c:pt idx="187">
                  <c:v>38671</c:v>
                </c:pt>
                <c:pt idx="188">
                  <c:v>38763</c:v>
                </c:pt>
                <c:pt idx="189">
                  <c:v>38852</c:v>
                </c:pt>
                <c:pt idx="190">
                  <c:v>38944</c:v>
                </c:pt>
                <c:pt idx="191">
                  <c:v>39036</c:v>
                </c:pt>
                <c:pt idx="192">
                  <c:v>39128</c:v>
                </c:pt>
                <c:pt idx="193">
                  <c:v>39217</c:v>
                </c:pt>
                <c:pt idx="194">
                  <c:v>39309</c:v>
                </c:pt>
                <c:pt idx="195">
                  <c:v>39401</c:v>
                </c:pt>
                <c:pt idx="196">
                  <c:v>39493</c:v>
                </c:pt>
                <c:pt idx="197">
                  <c:v>39583</c:v>
                </c:pt>
                <c:pt idx="198">
                  <c:v>39675</c:v>
                </c:pt>
                <c:pt idx="199">
                  <c:v>39767</c:v>
                </c:pt>
                <c:pt idx="200">
                  <c:v>39859</c:v>
                </c:pt>
                <c:pt idx="201">
                  <c:v>39948</c:v>
                </c:pt>
                <c:pt idx="202">
                  <c:v>40040</c:v>
                </c:pt>
                <c:pt idx="203">
                  <c:v>40132</c:v>
                </c:pt>
                <c:pt idx="204">
                  <c:v>40224</c:v>
                </c:pt>
                <c:pt idx="205">
                  <c:v>40313</c:v>
                </c:pt>
                <c:pt idx="206">
                  <c:v>40405</c:v>
                </c:pt>
                <c:pt idx="207">
                  <c:v>40497</c:v>
                </c:pt>
                <c:pt idx="208">
                  <c:v>40589</c:v>
                </c:pt>
                <c:pt idx="209">
                  <c:v>40678</c:v>
                </c:pt>
                <c:pt idx="210">
                  <c:v>40770</c:v>
                </c:pt>
                <c:pt idx="211">
                  <c:v>40862</c:v>
                </c:pt>
                <c:pt idx="212">
                  <c:v>40954</c:v>
                </c:pt>
                <c:pt idx="213">
                  <c:v>41044</c:v>
                </c:pt>
                <c:pt idx="214">
                  <c:v>41136</c:v>
                </c:pt>
                <c:pt idx="215">
                  <c:v>41228</c:v>
                </c:pt>
                <c:pt idx="216">
                  <c:v>41320</c:v>
                </c:pt>
                <c:pt idx="217">
                  <c:v>41409</c:v>
                </c:pt>
                <c:pt idx="218">
                  <c:v>41501</c:v>
                </c:pt>
                <c:pt idx="219">
                  <c:v>41593</c:v>
                </c:pt>
                <c:pt idx="220">
                  <c:v>41685</c:v>
                </c:pt>
                <c:pt idx="221">
                  <c:v>41774</c:v>
                </c:pt>
                <c:pt idx="222">
                  <c:v>41866</c:v>
                </c:pt>
                <c:pt idx="223">
                  <c:v>41958</c:v>
                </c:pt>
                <c:pt idx="224">
                  <c:v>42050</c:v>
                </c:pt>
                <c:pt idx="225">
                  <c:v>42139</c:v>
                </c:pt>
                <c:pt idx="226">
                  <c:v>42231</c:v>
                </c:pt>
                <c:pt idx="227">
                  <c:v>42323</c:v>
                </c:pt>
                <c:pt idx="228">
                  <c:v>42415</c:v>
                </c:pt>
                <c:pt idx="229">
                  <c:v>42505</c:v>
                </c:pt>
                <c:pt idx="230">
                  <c:v>42597</c:v>
                </c:pt>
                <c:pt idx="231">
                  <c:v>42689</c:v>
                </c:pt>
                <c:pt idx="232">
                  <c:v>42781</c:v>
                </c:pt>
                <c:pt idx="233">
                  <c:v>42870</c:v>
                </c:pt>
                <c:pt idx="234">
                  <c:v>42962</c:v>
                </c:pt>
                <c:pt idx="235">
                  <c:v>43054</c:v>
                </c:pt>
                <c:pt idx="236">
                  <c:v>43146</c:v>
                </c:pt>
                <c:pt idx="237">
                  <c:v>43235</c:v>
                </c:pt>
                <c:pt idx="238">
                  <c:v>43327</c:v>
                </c:pt>
                <c:pt idx="239">
                  <c:v>43419</c:v>
                </c:pt>
              </c:numCache>
            </c:numRef>
          </c:cat>
          <c:val>
            <c:numRef>
              <c:f>Co2Q!$K$2:$K$241</c:f>
              <c:numCache>
                <c:formatCode>General</c:formatCode>
                <c:ptCount val="240"/>
                <c:pt idx="2">
                  <c:v>1.9253067501736723</c:v>
                </c:pt>
                <c:pt idx="3">
                  <c:v>3.2905768933461106</c:v>
                </c:pt>
                <c:pt idx="4">
                  <c:v>1.4831243572635231</c:v>
                </c:pt>
                <c:pt idx="5">
                  <c:v>0.82094914193166912</c:v>
                </c:pt>
                <c:pt idx="6">
                  <c:v>2.0920512473389863</c:v>
                </c:pt>
                <c:pt idx="7">
                  <c:v>3.2224306734970014</c:v>
                </c:pt>
                <c:pt idx="8">
                  <c:v>0.88208742041165356</c:v>
                </c:pt>
                <c:pt idx="9">
                  <c:v>0.28102148807120103</c:v>
                </c:pt>
                <c:pt idx="10">
                  <c:v>1.8592328764756985</c:v>
                </c:pt>
                <c:pt idx="11">
                  <c:v>3.0047215856309322</c:v>
                </c:pt>
                <c:pt idx="12">
                  <c:v>1.0234876155253005</c:v>
                </c:pt>
                <c:pt idx="13">
                  <c:v>0.28353096615874163</c:v>
                </c:pt>
                <c:pt idx="14">
                  <c:v>1.4488516375371319</c:v>
                </c:pt>
                <c:pt idx="15">
                  <c:v>2.5574496296604594</c:v>
                </c:pt>
                <c:pt idx="16">
                  <c:v>0.18132494252872675</c:v>
                </c:pt>
                <c:pt idx="17">
                  <c:v>-0.86952242385223144</c:v>
                </c:pt>
                <c:pt idx="18">
                  <c:v>0.55290753051756381</c:v>
                </c:pt>
                <c:pt idx="19">
                  <c:v>1.502614805638109</c:v>
                </c:pt>
                <c:pt idx="20">
                  <c:v>-1.0524005984964333</c:v>
                </c:pt>
                <c:pt idx="21">
                  <c:v>-1.8441386818860337</c:v>
                </c:pt>
                <c:pt idx="22">
                  <c:v>-0.68459944453652499</c:v>
                </c:pt>
                <c:pt idx="23">
                  <c:v>-0.24178288643042833</c:v>
                </c:pt>
                <c:pt idx="24">
                  <c:v>-2.5416890075968466</c:v>
                </c:pt>
                <c:pt idx="25">
                  <c:v>-3.3163178080182889</c:v>
                </c:pt>
                <c:pt idx="26">
                  <c:v>-1.783669287694829</c:v>
                </c:pt>
                <c:pt idx="27">
                  <c:v>-0.34574344662062229</c:v>
                </c:pt>
                <c:pt idx="28">
                  <c:v>-2.0365402848073018</c:v>
                </c:pt>
                <c:pt idx="29">
                  <c:v>-2.5880598022315779</c:v>
                </c:pt>
                <c:pt idx="30">
                  <c:v>-0.93230199891097532</c:v>
                </c:pt>
                <c:pt idx="31">
                  <c:v>9.6733125154605665E-2</c:v>
                </c:pt>
                <c:pt idx="32">
                  <c:v>-2.430954430034876</c:v>
                </c:pt>
                <c:pt idx="33">
                  <c:v>-3.0753646644735908</c:v>
                </c:pt>
                <c:pt idx="34">
                  <c:v>-1.7144975781848415</c:v>
                </c:pt>
                <c:pt idx="35">
                  <c:v>-0.81835317114532702</c:v>
                </c:pt>
                <c:pt idx="36">
                  <c:v>-2.980931443360896</c:v>
                </c:pt>
                <c:pt idx="37">
                  <c:v>-3.4382323948315388</c:v>
                </c:pt>
                <c:pt idx="38">
                  <c:v>-1.8102560255572144</c:v>
                </c:pt>
                <c:pt idx="39">
                  <c:v>-0.37100233552632744</c:v>
                </c:pt>
                <c:pt idx="40">
                  <c:v>-1.970471324750497</c:v>
                </c:pt>
                <c:pt idx="41">
                  <c:v>-2.3386629932238976</c:v>
                </c:pt>
                <c:pt idx="42">
                  <c:v>-0.44557734095235446</c:v>
                </c:pt>
                <c:pt idx="43">
                  <c:v>0.70478563205829237</c:v>
                </c:pt>
                <c:pt idx="44">
                  <c:v>-1.4335740741803193</c:v>
                </c:pt>
                <c:pt idx="45">
                  <c:v>-2.1846564596856068</c:v>
                </c:pt>
                <c:pt idx="46">
                  <c:v>-0.75046152444599556</c:v>
                </c:pt>
                <c:pt idx="47">
                  <c:v>-0.10298926846144241</c:v>
                </c:pt>
                <c:pt idx="48">
                  <c:v>-2.476239691726164</c:v>
                </c:pt>
                <c:pt idx="49">
                  <c:v>-3.2662127942459165</c:v>
                </c:pt>
                <c:pt idx="50">
                  <c:v>-2.1329085760149384</c:v>
                </c:pt>
                <c:pt idx="51">
                  <c:v>-1.2103270370390191</c:v>
                </c:pt>
                <c:pt idx="52">
                  <c:v>-3.256468177312331</c:v>
                </c:pt>
                <c:pt idx="53">
                  <c:v>-3.523331996840716</c:v>
                </c:pt>
                <c:pt idx="54">
                  <c:v>-1.5809184956241324</c:v>
                </c:pt>
                <c:pt idx="55">
                  <c:v>0.33277232633154197</c:v>
                </c:pt>
                <c:pt idx="56">
                  <c:v>-0.77625953096780909</c:v>
                </c:pt>
                <c:pt idx="57">
                  <c:v>-0.71601406752806729</c:v>
                </c:pt>
                <c:pt idx="58">
                  <c:v>0.88950871665661002</c:v>
                </c:pt>
                <c:pt idx="59">
                  <c:v>1.9263088215920106</c:v>
                </c:pt>
                <c:pt idx="60">
                  <c:v>-0.67161375271598445</c:v>
                </c:pt>
                <c:pt idx="61">
                  <c:v>-2.0722590062790913</c:v>
                </c:pt>
                <c:pt idx="62">
                  <c:v>-0.94962693909139939</c:v>
                </c:pt>
                <c:pt idx="63">
                  <c:v>-4.9717551158778406E-2</c:v>
                </c:pt>
                <c:pt idx="64">
                  <c:v>-2.4745308424870247</c:v>
                </c:pt>
                <c:pt idx="65">
                  <c:v>-3.2320668130703551</c:v>
                </c:pt>
                <c:pt idx="66">
                  <c:v>-1.6123254629145549</c:v>
                </c:pt>
                <c:pt idx="67">
                  <c:v>-0.67330679201966182</c:v>
                </c:pt>
                <c:pt idx="68">
                  <c:v>-3.1750108003739799</c:v>
                </c:pt>
                <c:pt idx="69">
                  <c:v>-4.0894374879834006</c:v>
                </c:pt>
                <c:pt idx="70">
                  <c:v>-2.5365868548478603</c:v>
                </c:pt>
                <c:pt idx="71">
                  <c:v>-1.2024589009557303</c:v>
                </c:pt>
                <c:pt idx="72">
                  <c:v>-3.0830536263128581</c:v>
                </c:pt>
                <c:pt idx="73">
                  <c:v>-3.1163710309308725</c:v>
                </c:pt>
                <c:pt idx="74">
                  <c:v>-0.80441111479810845</c:v>
                </c:pt>
                <c:pt idx="75">
                  <c:v>0.83282612207956386</c:v>
                </c:pt>
                <c:pt idx="76">
                  <c:v>-1.3406593203094643</c:v>
                </c:pt>
                <c:pt idx="77">
                  <c:v>-1.8448674419535565</c:v>
                </c:pt>
                <c:pt idx="78">
                  <c:v>-5.5798242846935867E-2</c:v>
                </c:pt>
                <c:pt idx="79">
                  <c:v>1.076548277004622</c:v>
                </c:pt>
                <c:pt idx="80">
                  <c:v>-1.1998278823988584</c:v>
                </c:pt>
                <c:pt idx="81">
                  <c:v>-1.5649267210457765</c:v>
                </c:pt>
                <c:pt idx="82">
                  <c:v>0.47925176105225092</c:v>
                </c:pt>
                <c:pt idx="83">
                  <c:v>2.0087075638952454</c:v>
                </c:pt>
                <c:pt idx="84">
                  <c:v>0.17944068748315659</c:v>
                </c:pt>
                <c:pt idx="85">
                  <c:v>6.5451131816007549E-2</c:v>
                </c:pt>
                <c:pt idx="86">
                  <c:v>2.0807388968938083</c:v>
                </c:pt>
                <c:pt idx="87">
                  <c:v>3.433303982704865</c:v>
                </c:pt>
                <c:pt idx="88">
                  <c:v>0.89714638926088808</c:v>
                </c:pt>
                <c:pt idx="89">
                  <c:v>0.32026611656183379</c:v>
                </c:pt>
                <c:pt idx="90">
                  <c:v>2.0406631646135338</c:v>
                </c:pt>
                <c:pt idx="91">
                  <c:v>3.192337533410182</c:v>
                </c:pt>
                <c:pt idx="92">
                  <c:v>0.66928922296922333</c:v>
                </c:pt>
                <c:pt idx="93">
                  <c:v>0.14751823326737395</c:v>
                </c:pt>
                <c:pt idx="94">
                  <c:v>1.5710245643162579</c:v>
                </c:pt>
                <c:pt idx="95">
                  <c:v>2.7978082161100701</c:v>
                </c:pt>
                <c:pt idx="96">
                  <c:v>0.62186918864881591</c:v>
                </c:pt>
                <c:pt idx="97">
                  <c:v>0.4232074819150739</c:v>
                </c:pt>
                <c:pt idx="98">
                  <c:v>2.4778230959320808</c:v>
                </c:pt>
                <c:pt idx="99">
                  <c:v>4.1117160306940601</c:v>
                </c:pt>
                <c:pt idx="100">
                  <c:v>1.74688628620097</c:v>
                </c:pt>
                <c:pt idx="101">
                  <c:v>1.1953338624527987</c:v>
                </c:pt>
                <c:pt idx="102">
                  <c:v>2.9250587594670376</c:v>
                </c:pt>
                <c:pt idx="103">
                  <c:v>4.1060609772261616</c:v>
                </c:pt>
                <c:pt idx="104">
                  <c:v>1.7203405157302314</c:v>
                </c:pt>
                <c:pt idx="105">
                  <c:v>1.2218973749792439</c:v>
                </c:pt>
                <c:pt idx="106">
                  <c:v>2.5907315549731722</c:v>
                </c:pt>
                <c:pt idx="107">
                  <c:v>3.6728430557120193</c:v>
                </c:pt>
                <c:pt idx="108">
                  <c:v>1.292231877184213</c:v>
                </c:pt>
                <c:pt idx="109">
                  <c:v>0.69889801940134932</c:v>
                </c:pt>
                <c:pt idx="110">
                  <c:v>2.2688414823634049</c:v>
                </c:pt>
                <c:pt idx="111">
                  <c:v>3.7540622660761982</c:v>
                </c:pt>
                <c:pt idx="112">
                  <c:v>1.5445603705339637</c:v>
                </c:pt>
                <c:pt idx="113">
                  <c:v>1.2543357957482839</c:v>
                </c:pt>
                <c:pt idx="114">
                  <c:v>3.465388541707489</c:v>
                </c:pt>
                <c:pt idx="115">
                  <c:v>5.2437186084116547</c:v>
                </c:pt>
                <c:pt idx="116">
                  <c:v>3.5053259958608125</c:v>
                </c:pt>
                <c:pt idx="117">
                  <c:v>3.5502107040548707</c:v>
                </c:pt>
                <c:pt idx="118">
                  <c:v>5.6723727329880607</c:v>
                </c:pt>
                <c:pt idx="119">
                  <c:v>6.9918120826661836</c:v>
                </c:pt>
                <c:pt idx="120">
                  <c:v>4.6645287530892343</c:v>
                </c:pt>
                <c:pt idx="121">
                  <c:v>4.0025227442572486</c:v>
                </c:pt>
                <c:pt idx="122">
                  <c:v>5.5877940561701962</c:v>
                </c:pt>
                <c:pt idx="123">
                  <c:v>6.3683426888396752</c:v>
                </c:pt>
                <c:pt idx="124">
                  <c:v>3.6341686422540986</c:v>
                </c:pt>
                <c:pt idx="125">
                  <c:v>3.0712719164193003</c:v>
                </c:pt>
                <c:pt idx="126">
                  <c:v>4.5116525113293848</c:v>
                </c:pt>
                <c:pt idx="127">
                  <c:v>5.5753104269844247</c:v>
                </c:pt>
                <c:pt idx="128">
                  <c:v>2.8262456633727653</c:v>
                </c:pt>
                <c:pt idx="129">
                  <c:v>2.0344582205061217</c:v>
                </c:pt>
                <c:pt idx="130">
                  <c:v>3.2539480983843534</c:v>
                </c:pt>
                <c:pt idx="131">
                  <c:v>4.0707152970075189</c:v>
                </c:pt>
                <c:pt idx="132">
                  <c:v>0.63875981638143453</c:v>
                </c:pt>
                <c:pt idx="133">
                  <c:v>-0.41191834348805967</c:v>
                </c:pt>
                <c:pt idx="134">
                  <c:v>0.64868081738732142</c:v>
                </c:pt>
                <c:pt idx="135">
                  <c:v>0.95655729900768161</c:v>
                </c:pt>
                <c:pt idx="136">
                  <c:v>-2.4942888986270191</c:v>
                </c:pt>
                <c:pt idx="137">
                  <c:v>-3.4418577755167918</c:v>
                </c:pt>
                <c:pt idx="138">
                  <c:v>-1.9121493316616125</c:v>
                </c:pt>
                <c:pt idx="139">
                  <c:v>-0.99316356707313391</c:v>
                </c:pt>
                <c:pt idx="140">
                  <c:v>-3.5429004817397525</c:v>
                </c:pt>
                <c:pt idx="141">
                  <c:v>-3.6973600756556153</c:v>
                </c:pt>
                <c:pt idx="142">
                  <c:v>-1.7405423488323777</c:v>
                </c:pt>
                <c:pt idx="143">
                  <c:v>-0.41644730125835849</c:v>
                </c:pt>
                <c:pt idx="144">
                  <c:v>-2.655074932927755</c:v>
                </c:pt>
                <c:pt idx="145">
                  <c:v>-2.8364252438521818</c:v>
                </c:pt>
                <c:pt idx="146">
                  <c:v>-0.75449823403168925</c:v>
                </c:pt>
                <c:pt idx="147">
                  <c:v>0.34670609653958306</c:v>
                </c:pt>
                <c:pt idx="148">
                  <c:v>-2.1008122521500807</c:v>
                </c:pt>
                <c:pt idx="149">
                  <c:v>-2.6570532801006266</c:v>
                </c:pt>
                <c:pt idx="150">
                  <c:v>-1.2700169873062805</c:v>
                </c:pt>
                <c:pt idx="151">
                  <c:v>-0.76970337376696984</c:v>
                </c:pt>
                <c:pt idx="152">
                  <c:v>-3.6481124394827473</c:v>
                </c:pt>
                <c:pt idx="153">
                  <c:v>-4.3332441844535428</c:v>
                </c:pt>
                <c:pt idx="154">
                  <c:v>-2.5090986086677729</c:v>
                </c:pt>
                <c:pt idx="155">
                  <c:v>-0.7596757121311839</c:v>
                </c:pt>
                <c:pt idx="156">
                  <c:v>-2.2609754948555292</c:v>
                </c:pt>
                <c:pt idx="157">
                  <c:v>-1.5689979568291164</c:v>
                </c:pt>
                <c:pt idx="158">
                  <c:v>0.92625690194222443</c:v>
                </c:pt>
                <c:pt idx="159">
                  <c:v>2.3207890814584973</c:v>
                </c:pt>
                <c:pt idx="160">
                  <c:v>-0.22340141829199639</c:v>
                </c:pt>
                <c:pt idx="161">
                  <c:v>-1.1103145972916537</c:v>
                </c:pt>
                <c:pt idx="162">
                  <c:v>-3.9504555521943981E-3</c:v>
                </c:pt>
                <c:pt idx="163">
                  <c:v>0.25369100693797009</c:v>
                </c:pt>
                <c:pt idx="164">
                  <c:v>-2.5793902098268973</c:v>
                </c:pt>
                <c:pt idx="165">
                  <c:v>-3.1831941058351729</c:v>
                </c:pt>
                <c:pt idx="166">
                  <c:v>-1.7057206810985464</c:v>
                </c:pt>
                <c:pt idx="167">
                  <c:v>-0.90096993561696759</c:v>
                </c:pt>
                <c:pt idx="168">
                  <c:v>-3.4609418693904446</c:v>
                </c:pt>
                <c:pt idx="169">
                  <c:v>-3.9736364824189878</c:v>
                </c:pt>
                <c:pt idx="170">
                  <c:v>-2.42705377471425</c:v>
                </c:pt>
                <c:pt idx="171">
                  <c:v>-1.4871937462645746</c:v>
                </c:pt>
                <c:pt idx="172">
                  <c:v>-3.6720563970641251</c:v>
                </c:pt>
                <c:pt idx="173">
                  <c:v>-3.637641727118762</c:v>
                </c:pt>
                <c:pt idx="174">
                  <c:v>-1.5619497364284598</c:v>
                </c:pt>
                <c:pt idx="175">
                  <c:v>-4.2980424981533358E-2</c:v>
                </c:pt>
                <c:pt idx="176">
                  <c:v>-1.8907337927897061</c:v>
                </c:pt>
                <c:pt idx="177">
                  <c:v>-1.8952098398529871</c:v>
                </c:pt>
                <c:pt idx="178">
                  <c:v>8.9591433828718439E-2</c:v>
                </c:pt>
                <c:pt idx="179">
                  <c:v>1.3756700282611747</c:v>
                </c:pt>
                <c:pt idx="180">
                  <c:v>-1.4569740565614666</c:v>
                </c:pt>
                <c:pt idx="181">
                  <c:v>-2.1423408206507704</c:v>
                </c:pt>
                <c:pt idx="182">
                  <c:v>-0.57643026399514385</c:v>
                </c:pt>
                <c:pt idx="183">
                  <c:v>0.59275761341123145</c:v>
                </c:pt>
                <c:pt idx="184">
                  <c:v>-1.7787771884432915</c:v>
                </c:pt>
                <c:pt idx="185">
                  <c:v>-1.7130346695528715</c:v>
                </c:pt>
                <c:pt idx="186">
                  <c:v>0.42398517009992248</c:v>
                </c:pt>
                <c:pt idx="187">
                  <c:v>1.8802823304976755</c:v>
                </c:pt>
                <c:pt idx="188">
                  <c:v>-0.66014318836546404</c:v>
                </c:pt>
                <c:pt idx="189">
                  <c:v>-1.1752913864778747</c:v>
                </c:pt>
                <c:pt idx="190">
                  <c:v>0.50283773616047256</c:v>
                </c:pt>
                <c:pt idx="191">
                  <c:v>1.5782441795262911</c:v>
                </c:pt>
                <c:pt idx="192">
                  <c:v>-1.1830720563629256</c:v>
                </c:pt>
                <c:pt idx="193">
                  <c:v>-1.5411109715013935</c:v>
                </c:pt>
                <c:pt idx="194">
                  <c:v>0.19012743410507937</c:v>
                </c:pt>
                <c:pt idx="195">
                  <c:v>1.0906431604506905</c:v>
                </c:pt>
                <c:pt idx="196">
                  <c:v>-1.5475637924412695</c:v>
                </c:pt>
                <c:pt idx="197">
                  <c:v>-2.0264934245883524</c:v>
                </c:pt>
                <c:pt idx="198">
                  <c:v>-0.4241457359904871</c:v>
                </c:pt>
                <c:pt idx="199">
                  <c:v>0.38947927335234456</c:v>
                </c:pt>
                <c:pt idx="200">
                  <c:v>-2.0876183965540802</c:v>
                </c:pt>
                <c:pt idx="201">
                  <c:v>-2.7954387457155918</c:v>
                </c:pt>
                <c:pt idx="202">
                  <c:v>-0.88998177414382551</c:v>
                </c:pt>
                <c:pt idx="203">
                  <c:v>0.41875251817291426</c:v>
                </c:pt>
                <c:pt idx="204">
                  <c:v>-1.9052358687654305</c:v>
                </c:pt>
                <c:pt idx="205">
                  <c:v>-2.1159469349588562</c:v>
                </c:pt>
                <c:pt idx="206">
                  <c:v>-0.11138068040736471</c:v>
                </c:pt>
                <c:pt idx="207">
                  <c:v>0.52646289490076015</c:v>
                </c:pt>
                <c:pt idx="208">
                  <c:v>-2.240416209046225</c:v>
                </c:pt>
                <c:pt idx="209">
                  <c:v>-2.6860179922424776</c:v>
                </c:pt>
                <c:pt idx="210">
                  <c:v>-1.1483424546937386</c:v>
                </c:pt>
                <c:pt idx="211">
                  <c:v>-0.18338959640004759</c:v>
                </c:pt>
                <c:pt idx="212">
                  <c:v>-2.4551594173730793</c:v>
                </c:pt>
                <c:pt idx="213">
                  <c:v>-2.7376519176012151</c:v>
                </c:pt>
                <c:pt idx="214">
                  <c:v>-0.62686709708436861</c:v>
                </c:pt>
                <c:pt idx="215">
                  <c:v>0.83319504417736423</c:v>
                </c:pt>
                <c:pt idx="216">
                  <c:v>-1.3254654938159547</c:v>
                </c:pt>
                <c:pt idx="217">
                  <c:v>-1.3888487110468759</c:v>
                </c:pt>
                <c:pt idx="218">
                  <c:v>0.4270453924671983</c:v>
                </c:pt>
                <c:pt idx="219">
                  <c:v>1.7122168167261407</c:v>
                </c:pt>
                <c:pt idx="220">
                  <c:v>-0.98933443826995249</c:v>
                </c:pt>
                <c:pt idx="221">
                  <c:v>-1.3896083725211157</c:v>
                </c:pt>
                <c:pt idx="222">
                  <c:v>0.17539501397263849</c:v>
                </c:pt>
                <c:pt idx="223">
                  <c:v>1.3976757212054962</c:v>
                </c:pt>
                <c:pt idx="224">
                  <c:v>-1.5747662508224949</c:v>
                </c:pt>
                <c:pt idx="225">
                  <c:v>-1.4859309020996989</c:v>
                </c:pt>
                <c:pt idx="226">
                  <c:v>0.70618176736802529</c:v>
                </c:pt>
                <c:pt idx="227">
                  <c:v>3.0675717575806631</c:v>
                </c:pt>
                <c:pt idx="228">
                  <c:v>0.92223906854987947</c:v>
                </c:pt>
                <c:pt idx="229">
                  <c:v>1.5781837002698467</c:v>
                </c:pt>
                <c:pt idx="230">
                  <c:v>3.7954056527288684</c:v>
                </c:pt>
                <c:pt idx="231">
                  <c:v>5.3099049259386906</c:v>
                </c:pt>
                <c:pt idx="232">
                  <c:v>2.3316815198934364</c:v>
                </c:pt>
                <c:pt idx="233">
                  <c:v>2.1907354345814838</c:v>
                </c:pt>
                <c:pt idx="234">
                  <c:v>3.6990666700145085</c:v>
                </c:pt>
                <c:pt idx="235">
                  <c:v>4.4666752261924554</c:v>
                </c:pt>
                <c:pt idx="236">
                  <c:v>1.4655611031153057</c:v>
                </c:pt>
                <c:pt idx="237">
                  <c:v>1.2337243007831149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84-4254-A434-D6EE66E84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771967"/>
        <c:axId val="1676102863"/>
      </c:lineChart>
      <c:dateAx>
        <c:axId val="1791771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02863"/>
        <c:crosses val="autoZero"/>
        <c:auto val="1"/>
        <c:lblOffset val="100"/>
        <c:baseTimeUnit val="months"/>
        <c:majorUnit val="60"/>
        <c:majorTimeUnit val="months"/>
      </c:dateAx>
      <c:valAx>
        <c:axId val="167610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7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 Frequency Component of the Co2 Emissions Series (d)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Co2Q!$L$1</c:f>
              <c:strCache>
                <c:ptCount val="1"/>
                <c:pt idx="0">
                  <c:v>Low 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Co2Q!$C$2:$C$241</c:f>
              <c:numCache>
                <c:formatCode>m/d/yyyy</c:formatCode>
                <c:ptCount val="240"/>
                <c:pt idx="0">
                  <c:v>21596</c:v>
                </c:pt>
                <c:pt idx="1">
                  <c:v>21685</c:v>
                </c:pt>
                <c:pt idx="2">
                  <c:v>21777</c:v>
                </c:pt>
                <c:pt idx="3">
                  <c:v>21869</c:v>
                </c:pt>
                <c:pt idx="4">
                  <c:v>21961</c:v>
                </c:pt>
                <c:pt idx="5">
                  <c:v>22051</c:v>
                </c:pt>
                <c:pt idx="6">
                  <c:v>22143</c:v>
                </c:pt>
                <c:pt idx="7">
                  <c:v>22235</c:v>
                </c:pt>
                <c:pt idx="8">
                  <c:v>22327</c:v>
                </c:pt>
                <c:pt idx="9">
                  <c:v>22416</c:v>
                </c:pt>
                <c:pt idx="10">
                  <c:v>22508</c:v>
                </c:pt>
                <c:pt idx="11">
                  <c:v>22600</c:v>
                </c:pt>
                <c:pt idx="12">
                  <c:v>22692</c:v>
                </c:pt>
                <c:pt idx="13">
                  <c:v>22781</c:v>
                </c:pt>
                <c:pt idx="14">
                  <c:v>22873</c:v>
                </c:pt>
                <c:pt idx="15">
                  <c:v>22965</c:v>
                </c:pt>
                <c:pt idx="16">
                  <c:v>23057</c:v>
                </c:pt>
                <c:pt idx="17">
                  <c:v>23146</c:v>
                </c:pt>
                <c:pt idx="18">
                  <c:v>23238</c:v>
                </c:pt>
                <c:pt idx="19">
                  <c:v>23330</c:v>
                </c:pt>
                <c:pt idx="20">
                  <c:v>23422</c:v>
                </c:pt>
                <c:pt idx="21">
                  <c:v>23512</c:v>
                </c:pt>
                <c:pt idx="22">
                  <c:v>23604</c:v>
                </c:pt>
                <c:pt idx="23">
                  <c:v>23696</c:v>
                </c:pt>
                <c:pt idx="24">
                  <c:v>23788</c:v>
                </c:pt>
                <c:pt idx="25">
                  <c:v>23877</c:v>
                </c:pt>
                <c:pt idx="26">
                  <c:v>23969</c:v>
                </c:pt>
                <c:pt idx="27">
                  <c:v>24061</c:v>
                </c:pt>
                <c:pt idx="28">
                  <c:v>24153</c:v>
                </c:pt>
                <c:pt idx="29">
                  <c:v>24242</c:v>
                </c:pt>
                <c:pt idx="30">
                  <c:v>24334</c:v>
                </c:pt>
                <c:pt idx="31">
                  <c:v>24426</c:v>
                </c:pt>
                <c:pt idx="32">
                  <c:v>24518</c:v>
                </c:pt>
                <c:pt idx="33">
                  <c:v>24607</c:v>
                </c:pt>
                <c:pt idx="34">
                  <c:v>24699</c:v>
                </c:pt>
                <c:pt idx="35">
                  <c:v>24791</c:v>
                </c:pt>
                <c:pt idx="36">
                  <c:v>24883</c:v>
                </c:pt>
                <c:pt idx="37">
                  <c:v>24973</c:v>
                </c:pt>
                <c:pt idx="38">
                  <c:v>25065</c:v>
                </c:pt>
                <c:pt idx="39">
                  <c:v>25157</c:v>
                </c:pt>
                <c:pt idx="40">
                  <c:v>25249</c:v>
                </c:pt>
                <c:pt idx="41">
                  <c:v>25338</c:v>
                </c:pt>
                <c:pt idx="42">
                  <c:v>25430</c:v>
                </c:pt>
                <c:pt idx="43">
                  <c:v>25522</c:v>
                </c:pt>
                <c:pt idx="44">
                  <c:v>25614</c:v>
                </c:pt>
                <c:pt idx="45">
                  <c:v>25703</c:v>
                </c:pt>
                <c:pt idx="46">
                  <c:v>25795</c:v>
                </c:pt>
                <c:pt idx="47">
                  <c:v>25887</c:v>
                </c:pt>
                <c:pt idx="48">
                  <c:v>25979</c:v>
                </c:pt>
                <c:pt idx="49">
                  <c:v>26068</c:v>
                </c:pt>
                <c:pt idx="50">
                  <c:v>26160</c:v>
                </c:pt>
                <c:pt idx="51">
                  <c:v>26252</c:v>
                </c:pt>
                <c:pt idx="52">
                  <c:v>26344</c:v>
                </c:pt>
                <c:pt idx="53">
                  <c:v>26434</c:v>
                </c:pt>
                <c:pt idx="54">
                  <c:v>26526</c:v>
                </c:pt>
                <c:pt idx="55">
                  <c:v>26618</c:v>
                </c:pt>
                <c:pt idx="56">
                  <c:v>26710</c:v>
                </c:pt>
                <c:pt idx="57">
                  <c:v>26799</c:v>
                </c:pt>
                <c:pt idx="58">
                  <c:v>26891</c:v>
                </c:pt>
                <c:pt idx="59">
                  <c:v>26983</c:v>
                </c:pt>
                <c:pt idx="60">
                  <c:v>27075</c:v>
                </c:pt>
                <c:pt idx="61">
                  <c:v>27164</c:v>
                </c:pt>
                <c:pt idx="62">
                  <c:v>27256</c:v>
                </c:pt>
                <c:pt idx="63">
                  <c:v>27348</c:v>
                </c:pt>
                <c:pt idx="64">
                  <c:v>27440</c:v>
                </c:pt>
                <c:pt idx="65">
                  <c:v>27529</c:v>
                </c:pt>
                <c:pt idx="66">
                  <c:v>27621</c:v>
                </c:pt>
                <c:pt idx="67">
                  <c:v>27713</c:v>
                </c:pt>
                <c:pt idx="68">
                  <c:v>27805</c:v>
                </c:pt>
                <c:pt idx="69">
                  <c:v>27895</c:v>
                </c:pt>
                <c:pt idx="70">
                  <c:v>27987</c:v>
                </c:pt>
                <c:pt idx="71">
                  <c:v>28079</c:v>
                </c:pt>
                <c:pt idx="72">
                  <c:v>28171</c:v>
                </c:pt>
                <c:pt idx="73">
                  <c:v>28260</c:v>
                </c:pt>
                <c:pt idx="74">
                  <c:v>28352</c:v>
                </c:pt>
                <c:pt idx="75">
                  <c:v>28444</c:v>
                </c:pt>
                <c:pt idx="76">
                  <c:v>28536</c:v>
                </c:pt>
                <c:pt idx="77">
                  <c:v>28625</c:v>
                </c:pt>
                <c:pt idx="78">
                  <c:v>28717</c:v>
                </c:pt>
                <c:pt idx="79">
                  <c:v>28809</c:v>
                </c:pt>
                <c:pt idx="80">
                  <c:v>28901</c:v>
                </c:pt>
                <c:pt idx="81">
                  <c:v>28990</c:v>
                </c:pt>
                <c:pt idx="82">
                  <c:v>29082</c:v>
                </c:pt>
                <c:pt idx="83">
                  <c:v>29174</c:v>
                </c:pt>
                <c:pt idx="84">
                  <c:v>29266</c:v>
                </c:pt>
                <c:pt idx="85">
                  <c:v>29356</c:v>
                </c:pt>
                <c:pt idx="86">
                  <c:v>29448</c:v>
                </c:pt>
                <c:pt idx="87">
                  <c:v>29540</c:v>
                </c:pt>
                <c:pt idx="88">
                  <c:v>29632</c:v>
                </c:pt>
                <c:pt idx="89">
                  <c:v>29721</c:v>
                </c:pt>
                <c:pt idx="90">
                  <c:v>29813</c:v>
                </c:pt>
                <c:pt idx="91">
                  <c:v>29905</c:v>
                </c:pt>
                <c:pt idx="92">
                  <c:v>29997</c:v>
                </c:pt>
                <c:pt idx="93">
                  <c:v>30086</c:v>
                </c:pt>
                <c:pt idx="94">
                  <c:v>30178</c:v>
                </c:pt>
                <c:pt idx="95">
                  <c:v>30270</c:v>
                </c:pt>
                <c:pt idx="96">
                  <c:v>30362</c:v>
                </c:pt>
                <c:pt idx="97">
                  <c:v>30451</c:v>
                </c:pt>
                <c:pt idx="98">
                  <c:v>30543</c:v>
                </c:pt>
                <c:pt idx="99">
                  <c:v>30635</c:v>
                </c:pt>
                <c:pt idx="100">
                  <c:v>30727</c:v>
                </c:pt>
                <c:pt idx="101">
                  <c:v>30817</c:v>
                </c:pt>
                <c:pt idx="102">
                  <c:v>30909</c:v>
                </c:pt>
                <c:pt idx="103">
                  <c:v>31001</c:v>
                </c:pt>
                <c:pt idx="104">
                  <c:v>31093</c:v>
                </c:pt>
                <c:pt idx="105">
                  <c:v>31182</c:v>
                </c:pt>
                <c:pt idx="106">
                  <c:v>31274</c:v>
                </c:pt>
                <c:pt idx="107">
                  <c:v>31366</c:v>
                </c:pt>
                <c:pt idx="108">
                  <c:v>31458</c:v>
                </c:pt>
                <c:pt idx="109">
                  <c:v>31547</c:v>
                </c:pt>
                <c:pt idx="110">
                  <c:v>31639</c:v>
                </c:pt>
                <c:pt idx="111">
                  <c:v>31731</c:v>
                </c:pt>
                <c:pt idx="112">
                  <c:v>31823</c:v>
                </c:pt>
                <c:pt idx="113">
                  <c:v>31912</c:v>
                </c:pt>
                <c:pt idx="114">
                  <c:v>32004</c:v>
                </c:pt>
                <c:pt idx="115">
                  <c:v>32096</c:v>
                </c:pt>
                <c:pt idx="116">
                  <c:v>32188</c:v>
                </c:pt>
                <c:pt idx="117">
                  <c:v>32278</c:v>
                </c:pt>
                <c:pt idx="118">
                  <c:v>32370</c:v>
                </c:pt>
                <c:pt idx="119">
                  <c:v>32462</c:v>
                </c:pt>
                <c:pt idx="120">
                  <c:v>32554</c:v>
                </c:pt>
                <c:pt idx="121">
                  <c:v>32643</c:v>
                </c:pt>
                <c:pt idx="122">
                  <c:v>32735</c:v>
                </c:pt>
                <c:pt idx="123">
                  <c:v>32827</c:v>
                </c:pt>
                <c:pt idx="124">
                  <c:v>32919</c:v>
                </c:pt>
                <c:pt idx="125">
                  <c:v>33008</c:v>
                </c:pt>
                <c:pt idx="126">
                  <c:v>33100</c:v>
                </c:pt>
                <c:pt idx="127">
                  <c:v>33192</c:v>
                </c:pt>
                <c:pt idx="128">
                  <c:v>33284</c:v>
                </c:pt>
                <c:pt idx="129">
                  <c:v>33373</c:v>
                </c:pt>
                <c:pt idx="130">
                  <c:v>33465</c:v>
                </c:pt>
                <c:pt idx="131">
                  <c:v>33557</c:v>
                </c:pt>
                <c:pt idx="132">
                  <c:v>33649</c:v>
                </c:pt>
                <c:pt idx="133">
                  <c:v>33739</c:v>
                </c:pt>
                <c:pt idx="134">
                  <c:v>33831</c:v>
                </c:pt>
                <c:pt idx="135">
                  <c:v>33923</c:v>
                </c:pt>
                <c:pt idx="136">
                  <c:v>34015</c:v>
                </c:pt>
                <c:pt idx="137">
                  <c:v>34104</c:v>
                </c:pt>
                <c:pt idx="138">
                  <c:v>34196</c:v>
                </c:pt>
                <c:pt idx="139">
                  <c:v>34288</c:v>
                </c:pt>
                <c:pt idx="140">
                  <c:v>34380</c:v>
                </c:pt>
                <c:pt idx="141">
                  <c:v>34469</c:v>
                </c:pt>
                <c:pt idx="142">
                  <c:v>34561</c:v>
                </c:pt>
                <c:pt idx="143">
                  <c:v>34653</c:v>
                </c:pt>
                <c:pt idx="144">
                  <c:v>34745</c:v>
                </c:pt>
                <c:pt idx="145">
                  <c:v>34834</c:v>
                </c:pt>
                <c:pt idx="146">
                  <c:v>34926</c:v>
                </c:pt>
                <c:pt idx="147">
                  <c:v>35018</c:v>
                </c:pt>
                <c:pt idx="148">
                  <c:v>35110</c:v>
                </c:pt>
                <c:pt idx="149">
                  <c:v>35200</c:v>
                </c:pt>
                <c:pt idx="150">
                  <c:v>35292</c:v>
                </c:pt>
                <c:pt idx="151">
                  <c:v>35384</c:v>
                </c:pt>
                <c:pt idx="152">
                  <c:v>35476</c:v>
                </c:pt>
                <c:pt idx="153">
                  <c:v>35565</c:v>
                </c:pt>
                <c:pt idx="154">
                  <c:v>35657</c:v>
                </c:pt>
                <c:pt idx="155">
                  <c:v>35749</c:v>
                </c:pt>
                <c:pt idx="156">
                  <c:v>35841</c:v>
                </c:pt>
                <c:pt idx="157">
                  <c:v>35930</c:v>
                </c:pt>
                <c:pt idx="158">
                  <c:v>36022</c:v>
                </c:pt>
                <c:pt idx="159">
                  <c:v>36114</c:v>
                </c:pt>
                <c:pt idx="160">
                  <c:v>36206</c:v>
                </c:pt>
                <c:pt idx="161">
                  <c:v>36295</c:v>
                </c:pt>
                <c:pt idx="162">
                  <c:v>36387</c:v>
                </c:pt>
                <c:pt idx="163">
                  <c:v>36479</c:v>
                </c:pt>
                <c:pt idx="164">
                  <c:v>36571</c:v>
                </c:pt>
                <c:pt idx="165">
                  <c:v>36661</c:v>
                </c:pt>
                <c:pt idx="166">
                  <c:v>36753</c:v>
                </c:pt>
                <c:pt idx="167">
                  <c:v>36845</c:v>
                </c:pt>
                <c:pt idx="168">
                  <c:v>36937</c:v>
                </c:pt>
                <c:pt idx="169">
                  <c:v>37026</c:v>
                </c:pt>
                <c:pt idx="170">
                  <c:v>37118</c:v>
                </c:pt>
                <c:pt idx="171">
                  <c:v>37210</c:v>
                </c:pt>
                <c:pt idx="172">
                  <c:v>37302</c:v>
                </c:pt>
                <c:pt idx="173">
                  <c:v>37391</c:v>
                </c:pt>
                <c:pt idx="174">
                  <c:v>37483</c:v>
                </c:pt>
                <c:pt idx="175">
                  <c:v>37575</c:v>
                </c:pt>
                <c:pt idx="176">
                  <c:v>37667</c:v>
                </c:pt>
                <c:pt idx="177">
                  <c:v>37756</c:v>
                </c:pt>
                <c:pt idx="178">
                  <c:v>37848</c:v>
                </c:pt>
                <c:pt idx="179">
                  <c:v>37940</c:v>
                </c:pt>
                <c:pt idx="180">
                  <c:v>38032</c:v>
                </c:pt>
                <c:pt idx="181">
                  <c:v>38122</c:v>
                </c:pt>
                <c:pt idx="182">
                  <c:v>38214</c:v>
                </c:pt>
                <c:pt idx="183">
                  <c:v>38306</c:v>
                </c:pt>
                <c:pt idx="184">
                  <c:v>38398</c:v>
                </c:pt>
                <c:pt idx="185">
                  <c:v>38487</c:v>
                </c:pt>
                <c:pt idx="186">
                  <c:v>38579</c:v>
                </c:pt>
                <c:pt idx="187">
                  <c:v>38671</c:v>
                </c:pt>
                <c:pt idx="188">
                  <c:v>38763</c:v>
                </c:pt>
                <c:pt idx="189">
                  <c:v>38852</c:v>
                </c:pt>
                <c:pt idx="190">
                  <c:v>38944</c:v>
                </c:pt>
                <c:pt idx="191">
                  <c:v>39036</c:v>
                </c:pt>
                <c:pt idx="192">
                  <c:v>39128</c:v>
                </c:pt>
                <c:pt idx="193">
                  <c:v>39217</c:v>
                </c:pt>
                <c:pt idx="194">
                  <c:v>39309</c:v>
                </c:pt>
                <c:pt idx="195">
                  <c:v>39401</c:v>
                </c:pt>
                <c:pt idx="196">
                  <c:v>39493</c:v>
                </c:pt>
                <c:pt idx="197">
                  <c:v>39583</c:v>
                </c:pt>
                <c:pt idx="198">
                  <c:v>39675</c:v>
                </c:pt>
                <c:pt idx="199">
                  <c:v>39767</c:v>
                </c:pt>
                <c:pt idx="200">
                  <c:v>39859</c:v>
                </c:pt>
                <c:pt idx="201">
                  <c:v>39948</c:v>
                </c:pt>
                <c:pt idx="202">
                  <c:v>40040</c:v>
                </c:pt>
                <c:pt idx="203">
                  <c:v>40132</c:v>
                </c:pt>
                <c:pt idx="204">
                  <c:v>40224</c:v>
                </c:pt>
                <c:pt idx="205">
                  <c:v>40313</c:v>
                </c:pt>
                <c:pt idx="206">
                  <c:v>40405</c:v>
                </c:pt>
                <c:pt idx="207">
                  <c:v>40497</c:v>
                </c:pt>
                <c:pt idx="208">
                  <c:v>40589</c:v>
                </c:pt>
                <c:pt idx="209">
                  <c:v>40678</c:v>
                </c:pt>
                <c:pt idx="210">
                  <c:v>40770</c:v>
                </c:pt>
                <c:pt idx="211">
                  <c:v>40862</c:v>
                </c:pt>
                <c:pt idx="212">
                  <c:v>40954</c:v>
                </c:pt>
                <c:pt idx="213">
                  <c:v>41044</c:v>
                </c:pt>
                <c:pt idx="214">
                  <c:v>41136</c:v>
                </c:pt>
                <c:pt idx="215">
                  <c:v>41228</c:v>
                </c:pt>
                <c:pt idx="216">
                  <c:v>41320</c:v>
                </c:pt>
                <c:pt idx="217">
                  <c:v>41409</c:v>
                </c:pt>
                <c:pt idx="218">
                  <c:v>41501</c:v>
                </c:pt>
                <c:pt idx="219">
                  <c:v>41593</c:v>
                </c:pt>
                <c:pt idx="220">
                  <c:v>41685</c:v>
                </c:pt>
                <c:pt idx="221">
                  <c:v>41774</c:v>
                </c:pt>
                <c:pt idx="222">
                  <c:v>41866</c:v>
                </c:pt>
                <c:pt idx="223">
                  <c:v>41958</c:v>
                </c:pt>
                <c:pt idx="224">
                  <c:v>42050</c:v>
                </c:pt>
                <c:pt idx="225">
                  <c:v>42139</c:v>
                </c:pt>
                <c:pt idx="226">
                  <c:v>42231</c:v>
                </c:pt>
                <c:pt idx="227">
                  <c:v>42323</c:v>
                </c:pt>
                <c:pt idx="228">
                  <c:v>42415</c:v>
                </c:pt>
                <c:pt idx="229">
                  <c:v>42505</c:v>
                </c:pt>
                <c:pt idx="230">
                  <c:v>42597</c:v>
                </c:pt>
                <c:pt idx="231">
                  <c:v>42689</c:v>
                </c:pt>
                <c:pt idx="232">
                  <c:v>42781</c:v>
                </c:pt>
                <c:pt idx="233">
                  <c:v>42870</c:v>
                </c:pt>
                <c:pt idx="234">
                  <c:v>42962</c:v>
                </c:pt>
                <c:pt idx="235">
                  <c:v>43054</c:v>
                </c:pt>
                <c:pt idx="236">
                  <c:v>43146</c:v>
                </c:pt>
                <c:pt idx="237">
                  <c:v>43235</c:v>
                </c:pt>
                <c:pt idx="238">
                  <c:v>43327</c:v>
                </c:pt>
                <c:pt idx="239">
                  <c:v>43419</c:v>
                </c:pt>
              </c:numCache>
            </c:numRef>
          </c:cat>
          <c:val>
            <c:numRef>
              <c:f>Co2Q!$L$2:$L$241</c:f>
              <c:numCache>
                <c:formatCode>General</c:formatCode>
                <c:ptCount val="240"/>
                <c:pt idx="2">
                  <c:v>948.52927732075079</c:v>
                </c:pt>
                <c:pt idx="3">
                  <c:v>950.51527732072748</c:v>
                </c:pt>
                <c:pt idx="4">
                  <c:v>949.33327732071575</c:v>
                </c:pt>
                <c:pt idx="5">
                  <c:v>949.30127732077983</c:v>
                </c:pt>
                <c:pt idx="6">
                  <c:v>951.20727732076239</c:v>
                </c:pt>
                <c:pt idx="7">
                  <c:v>952.97727732073326</c:v>
                </c:pt>
                <c:pt idx="8">
                  <c:v>951.28127732075654</c:v>
                </c:pt>
                <c:pt idx="9">
                  <c:v>951.32927732073335</c:v>
                </c:pt>
                <c:pt idx="10">
                  <c:v>953.56127732075083</c:v>
                </c:pt>
                <c:pt idx="11">
                  <c:v>955.3652773207566</c:v>
                </c:pt>
                <c:pt idx="12">
                  <c:v>954.04727732073911</c:v>
                </c:pt>
                <c:pt idx="13">
                  <c:v>953.97527732072751</c:v>
                </c:pt>
                <c:pt idx="14">
                  <c:v>955.81327732072748</c:v>
                </c:pt>
                <c:pt idx="15">
                  <c:v>957.59927732076824</c:v>
                </c:pt>
                <c:pt idx="16">
                  <c:v>955.90527732076237</c:v>
                </c:pt>
                <c:pt idx="17">
                  <c:v>955.54127732074494</c:v>
                </c:pt>
                <c:pt idx="18">
                  <c:v>957.65527732074497</c:v>
                </c:pt>
                <c:pt idx="19">
                  <c:v>959.30127732073333</c:v>
                </c:pt>
                <c:pt idx="20">
                  <c:v>957.4472773207624</c:v>
                </c:pt>
                <c:pt idx="21">
                  <c:v>957.36127732074488</c:v>
                </c:pt>
                <c:pt idx="22">
                  <c:v>959.23127732073328</c:v>
                </c:pt>
                <c:pt idx="23">
                  <c:v>960.3892773207449</c:v>
                </c:pt>
                <c:pt idx="24">
                  <c:v>958.80927732075077</c:v>
                </c:pt>
                <c:pt idx="25">
                  <c:v>958.75927732071</c:v>
                </c:pt>
                <c:pt idx="26">
                  <c:v>961.02127732076826</c:v>
                </c:pt>
                <c:pt idx="27">
                  <c:v>963.19327732075658</c:v>
                </c:pt>
                <c:pt idx="28">
                  <c:v>962.24127732075078</c:v>
                </c:pt>
                <c:pt idx="29">
                  <c:v>962.43327732074499</c:v>
                </c:pt>
                <c:pt idx="30">
                  <c:v>964.83727732075079</c:v>
                </c:pt>
                <c:pt idx="31">
                  <c:v>966.61927732073912</c:v>
                </c:pt>
                <c:pt idx="32">
                  <c:v>964.84927732073913</c:v>
                </c:pt>
                <c:pt idx="33">
                  <c:v>964.96727732075658</c:v>
                </c:pt>
                <c:pt idx="34">
                  <c:v>967.09527732073911</c:v>
                </c:pt>
                <c:pt idx="35">
                  <c:v>968.76327732071002</c:v>
                </c:pt>
                <c:pt idx="36">
                  <c:v>967.37727732077985</c:v>
                </c:pt>
                <c:pt idx="37">
                  <c:v>967.70127732074491</c:v>
                </c:pt>
                <c:pt idx="38">
                  <c:v>970.11527732075069</c:v>
                </c:pt>
                <c:pt idx="39">
                  <c:v>972.34527732075071</c:v>
                </c:pt>
                <c:pt idx="40">
                  <c:v>971.54127732073323</c:v>
                </c:pt>
                <c:pt idx="41">
                  <c:v>971.97327732076235</c:v>
                </c:pt>
                <c:pt idx="42">
                  <c:v>974.67127732074493</c:v>
                </c:pt>
                <c:pt idx="43">
                  <c:v>976.63127732073326</c:v>
                </c:pt>
                <c:pt idx="44">
                  <c:v>975.3072773207391</c:v>
                </c:pt>
                <c:pt idx="45">
                  <c:v>975.375277320745</c:v>
                </c:pt>
                <c:pt idx="46">
                  <c:v>977.63327732073333</c:v>
                </c:pt>
                <c:pt idx="47">
                  <c:v>979.10927732076243</c:v>
                </c:pt>
                <c:pt idx="48">
                  <c:v>977.56927732075076</c:v>
                </c:pt>
                <c:pt idx="49">
                  <c:v>977.61727732075076</c:v>
                </c:pt>
                <c:pt idx="50">
                  <c:v>979.59327732073905</c:v>
                </c:pt>
                <c:pt idx="51">
                  <c:v>981.36327732073903</c:v>
                </c:pt>
                <c:pt idx="52">
                  <c:v>980.16927732075658</c:v>
                </c:pt>
                <c:pt idx="53">
                  <c:v>980.7592773207565</c:v>
                </c:pt>
                <c:pt idx="54">
                  <c:v>983.56327732073908</c:v>
                </c:pt>
                <c:pt idx="55">
                  <c:v>986.34327732072745</c:v>
                </c:pt>
                <c:pt idx="56">
                  <c:v>986.10527732072751</c:v>
                </c:pt>
                <c:pt idx="57">
                  <c:v>987.04127732076245</c:v>
                </c:pt>
                <c:pt idx="58">
                  <c:v>989.52727732075073</c:v>
                </c:pt>
                <c:pt idx="59">
                  <c:v>991.44927732075655</c:v>
                </c:pt>
                <c:pt idx="60">
                  <c:v>989.74127732075658</c:v>
                </c:pt>
                <c:pt idx="61">
                  <c:v>989.2352773207391</c:v>
                </c:pt>
                <c:pt idx="62">
                  <c:v>991.25727732073904</c:v>
                </c:pt>
                <c:pt idx="63">
                  <c:v>993.06127732075072</c:v>
                </c:pt>
                <c:pt idx="64">
                  <c:v>991.54527732073905</c:v>
                </c:pt>
                <c:pt idx="65">
                  <c:v>991.70127732073911</c:v>
                </c:pt>
                <c:pt idx="66">
                  <c:v>994.23927732074492</c:v>
                </c:pt>
                <c:pt idx="67">
                  <c:v>996.10127732072749</c:v>
                </c:pt>
                <c:pt idx="68">
                  <c:v>994.52727732075653</c:v>
                </c:pt>
                <c:pt idx="69">
                  <c:v>994.54527732076815</c:v>
                </c:pt>
                <c:pt idx="70">
                  <c:v>997.03527732073326</c:v>
                </c:pt>
                <c:pt idx="71">
                  <c:v>999.31127732075072</c:v>
                </c:pt>
                <c:pt idx="72">
                  <c:v>998.37727732075655</c:v>
                </c:pt>
                <c:pt idx="73">
                  <c:v>999.29527732073916</c:v>
                </c:pt>
                <c:pt idx="74">
                  <c:v>1002.5632773207392</c:v>
                </c:pt>
                <c:pt idx="75">
                  <c:v>1005.1612773207509</c:v>
                </c:pt>
                <c:pt idx="76">
                  <c:v>1003.9532773207334</c:v>
                </c:pt>
                <c:pt idx="77">
                  <c:v>1004.4192773207276</c:v>
                </c:pt>
                <c:pt idx="78">
                  <c:v>1007.1832773207683</c:v>
                </c:pt>
                <c:pt idx="79">
                  <c:v>1009.2952773207624</c:v>
                </c:pt>
                <c:pt idx="80">
                  <c:v>1008.0032773207391</c:v>
                </c:pt>
                <c:pt idx="81">
                  <c:v>1008.627277320739</c:v>
                </c:pt>
                <c:pt idx="82">
                  <c:v>1011.6652773207508</c:v>
                </c:pt>
                <c:pt idx="83">
                  <c:v>1014.1932773207449</c:v>
                </c:pt>
                <c:pt idx="84">
                  <c:v>1013.3672773207508</c:v>
                </c:pt>
                <c:pt idx="85">
                  <c:v>1014.2612773207391</c:v>
                </c:pt>
                <c:pt idx="86">
                  <c:v>1017.2892773207391</c:v>
                </c:pt>
                <c:pt idx="87">
                  <c:v>1019.6592773207391</c:v>
                </c:pt>
                <c:pt idx="88">
                  <c:v>1018.1452773207217</c:v>
                </c:pt>
                <c:pt idx="89">
                  <c:v>1018.595277320774</c:v>
                </c:pt>
                <c:pt idx="90">
                  <c:v>1021.3472773207566</c:v>
                </c:pt>
                <c:pt idx="91">
                  <c:v>1023.5352773207508</c:v>
                </c:pt>
                <c:pt idx="92">
                  <c:v>1022.053277320745</c:v>
                </c:pt>
                <c:pt idx="93">
                  <c:v>1022.577277320745</c:v>
                </c:pt>
                <c:pt idx="94">
                  <c:v>1025.0512773207333</c:v>
                </c:pt>
                <c:pt idx="95">
                  <c:v>1027.3332773207624</c:v>
                </c:pt>
                <c:pt idx="96">
                  <c:v>1026.2172773207449</c:v>
                </c:pt>
                <c:pt idx="97">
                  <c:v>1027.0832773207217</c:v>
                </c:pt>
                <c:pt idx="98">
                  <c:v>1030.2072773207158</c:v>
                </c:pt>
                <c:pt idx="99">
                  <c:v>1032.9152773207798</c:v>
                </c:pt>
                <c:pt idx="100">
                  <c:v>1031.6292773207683</c:v>
                </c:pt>
                <c:pt idx="101">
                  <c:v>1032.1612773207391</c:v>
                </c:pt>
                <c:pt idx="102">
                  <c:v>1034.9792773207391</c:v>
                </c:pt>
                <c:pt idx="103">
                  <c:v>1037.2532773207508</c:v>
                </c:pt>
                <c:pt idx="104">
                  <c:v>1035.9652773207449</c:v>
                </c:pt>
                <c:pt idx="105">
                  <c:v>1036.5692773207509</c:v>
                </c:pt>
                <c:pt idx="106">
                  <c:v>1039.0452773207392</c:v>
                </c:pt>
                <c:pt idx="107">
                  <c:v>1041.2392773207391</c:v>
                </c:pt>
                <c:pt idx="108">
                  <c:v>1039.975277320739</c:v>
                </c:pt>
                <c:pt idx="109">
                  <c:v>1040.5032773207217</c:v>
                </c:pt>
                <c:pt idx="110">
                  <c:v>1043.1992773207739</c:v>
                </c:pt>
                <c:pt idx="111">
                  <c:v>1045.8152773207566</c:v>
                </c:pt>
                <c:pt idx="112">
                  <c:v>1044.7412773207507</c:v>
                </c:pt>
                <c:pt idx="113">
                  <c:v>1045.5912773207392</c:v>
                </c:pt>
                <c:pt idx="114">
                  <c:v>1048.947277320739</c:v>
                </c:pt>
                <c:pt idx="115">
                  <c:v>1051.8752773207507</c:v>
                </c:pt>
                <c:pt idx="116">
                  <c:v>1051.2912773207449</c:v>
                </c:pt>
                <c:pt idx="117">
                  <c:v>1052.4952773207508</c:v>
                </c:pt>
                <c:pt idx="118">
                  <c:v>1055.7812773207334</c:v>
                </c:pt>
                <c:pt idx="119">
                  <c:v>1058.2692773207275</c:v>
                </c:pt>
                <c:pt idx="120">
                  <c:v>1057.1152773207623</c:v>
                </c:pt>
                <c:pt idx="121">
                  <c:v>1057.6312773207508</c:v>
                </c:pt>
                <c:pt idx="122">
                  <c:v>1060.3992773207508</c:v>
                </c:pt>
                <c:pt idx="123">
                  <c:v>1062.367277320745</c:v>
                </c:pt>
                <c:pt idx="124">
                  <c:v>1060.8252773207507</c:v>
                </c:pt>
                <c:pt idx="125">
                  <c:v>1061.4592773207451</c:v>
                </c:pt>
                <c:pt idx="126">
                  <c:v>1064.1012773207508</c:v>
                </c:pt>
                <c:pt idx="127">
                  <c:v>1066.3712773207392</c:v>
                </c:pt>
                <c:pt idx="128">
                  <c:v>1064.8332773207273</c:v>
                </c:pt>
                <c:pt idx="129">
                  <c:v>1065.2572773207276</c:v>
                </c:pt>
                <c:pt idx="130">
                  <c:v>1067.6972773207683</c:v>
                </c:pt>
                <c:pt idx="131">
                  <c:v>1069.7392773207625</c:v>
                </c:pt>
                <c:pt idx="132">
                  <c:v>1067.537277320745</c:v>
                </c:pt>
                <c:pt idx="133">
                  <c:v>1067.7212773207509</c:v>
                </c:pt>
                <c:pt idx="134">
                  <c:v>1070.021277320739</c:v>
                </c:pt>
                <c:pt idx="135">
                  <c:v>1071.5732773207392</c:v>
                </c:pt>
                <c:pt idx="136">
                  <c:v>1069.3712773207508</c:v>
                </c:pt>
                <c:pt idx="137">
                  <c:v>1069.6772773207449</c:v>
                </c:pt>
                <c:pt idx="138">
                  <c:v>1072.4652773207508</c:v>
                </c:pt>
                <c:pt idx="139">
                  <c:v>1074.6472773207274</c:v>
                </c:pt>
                <c:pt idx="140">
                  <c:v>1073.3652773207159</c:v>
                </c:pt>
                <c:pt idx="141">
                  <c:v>1074.48327732078</c:v>
                </c:pt>
                <c:pt idx="142">
                  <c:v>1077.7172773207624</c:v>
                </c:pt>
                <c:pt idx="143">
                  <c:v>1080.3232773207333</c:v>
                </c:pt>
                <c:pt idx="144">
                  <c:v>1079.3712773207565</c:v>
                </c:pt>
                <c:pt idx="145">
                  <c:v>1080.4812773207334</c:v>
                </c:pt>
                <c:pt idx="146">
                  <c:v>1083.8592773207508</c:v>
                </c:pt>
                <c:pt idx="147">
                  <c:v>1086.2612773207566</c:v>
                </c:pt>
                <c:pt idx="148">
                  <c:v>1085.1192773207392</c:v>
                </c:pt>
                <c:pt idx="149">
                  <c:v>1085.8732773207275</c:v>
                </c:pt>
                <c:pt idx="150">
                  <c:v>1088.5752773207275</c:v>
                </c:pt>
                <c:pt idx="151">
                  <c:v>1090.3952773207682</c:v>
                </c:pt>
                <c:pt idx="152">
                  <c:v>1088.8412773207624</c:v>
                </c:pt>
                <c:pt idx="153">
                  <c:v>1089.485277320739</c:v>
                </c:pt>
                <c:pt idx="154">
                  <c:v>1092.6432773207391</c:v>
                </c:pt>
                <c:pt idx="155">
                  <c:v>1095.7312773207566</c:v>
                </c:pt>
                <c:pt idx="156">
                  <c:v>1095.5732773207508</c:v>
                </c:pt>
                <c:pt idx="157">
                  <c:v>1097.6132773207332</c:v>
                </c:pt>
                <c:pt idx="158">
                  <c:v>1101.4612773207566</c:v>
                </c:pt>
                <c:pt idx="159">
                  <c:v>1104.2132773207334</c:v>
                </c:pt>
                <c:pt idx="160">
                  <c:v>1103.031277320739</c:v>
                </c:pt>
                <c:pt idx="161">
                  <c:v>1103.5112773207334</c:v>
                </c:pt>
                <c:pt idx="162">
                  <c:v>1105.9892773207623</c:v>
                </c:pt>
                <c:pt idx="163">
                  <c:v>1107.6232773207507</c:v>
                </c:pt>
                <c:pt idx="164">
                  <c:v>1106.1712773207507</c:v>
                </c:pt>
                <c:pt idx="165">
                  <c:v>1106.953277320745</c:v>
                </c:pt>
                <c:pt idx="166">
                  <c:v>1109.8212773207508</c:v>
                </c:pt>
                <c:pt idx="167">
                  <c:v>1112.021277320739</c:v>
                </c:pt>
                <c:pt idx="168">
                  <c:v>1110.8612773207392</c:v>
                </c:pt>
                <c:pt idx="169">
                  <c:v>1111.7532773207508</c:v>
                </c:pt>
                <c:pt idx="170">
                  <c:v>1114.7092773207332</c:v>
                </c:pt>
                <c:pt idx="171">
                  <c:v>1117.0632773207274</c:v>
                </c:pt>
                <c:pt idx="172">
                  <c:v>1116.2972773207682</c:v>
                </c:pt>
                <c:pt idx="173">
                  <c:v>1117.7552773207624</c:v>
                </c:pt>
                <c:pt idx="174">
                  <c:v>1121.2592773207391</c:v>
                </c:pt>
                <c:pt idx="175">
                  <c:v>1124.2112773207391</c:v>
                </c:pt>
                <c:pt idx="176">
                  <c:v>1123.8012773207508</c:v>
                </c:pt>
                <c:pt idx="177">
                  <c:v>1125.239277320745</c:v>
                </c:pt>
                <c:pt idx="178">
                  <c:v>1128.6712773207507</c:v>
                </c:pt>
                <c:pt idx="179">
                  <c:v>1131.4092773207449</c:v>
                </c:pt>
                <c:pt idx="180">
                  <c:v>1130.0332773207508</c:v>
                </c:pt>
                <c:pt idx="181">
                  <c:v>1130.8092773207275</c:v>
                </c:pt>
                <c:pt idx="182">
                  <c:v>1133.8412773207158</c:v>
                </c:pt>
                <c:pt idx="183">
                  <c:v>1136.48127732078</c:v>
                </c:pt>
                <c:pt idx="184">
                  <c:v>1135.5852773207625</c:v>
                </c:pt>
                <c:pt idx="185">
                  <c:v>1137.1312773207276</c:v>
                </c:pt>
                <c:pt idx="186">
                  <c:v>1140.7532773207508</c:v>
                </c:pt>
                <c:pt idx="187">
                  <c:v>1143.6992773207567</c:v>
                </c:pt>
                <c:pt idx="188">
                  <c:v>1142.6532773207391</c:v>
                </c:pt>
                <c:pt idx="189">
                  <c:v>1143.637277320739</c:v>
                </c:pt>
                <c:pt idx="190">
                  <c:v>1146.8192773207566</c:v>
                </c:pt>
                <c:pt idx="191">
                  <c:v>1149.4032773207391</c:v>
                </c:pt>
                <c:pt idx="192">
                  <c:v>1148.155277320704</c:v>
                </c:pt>
                <c:pt idx="193">
                  <c:v>1149.3152773207739</c:v>
                </c:pt>
                <c:pt idx="194">
                  <c:v>1152.5692773207682</c:v>
                </c:pt>
                <c:pt idx="195">
                  <c:v>1154.9972773207392</c:v>
                </c:pt>
                <c:pt idx="196">
                  <c:v>1153.8912773207392</c:v>
                </c:pt>
                <c:pt idx="197">
                  <c:v>1154.9492773207508</c:v>
                </c:pt>
                <c:pt idx="198">
                  <c:v>1158.0932773207448</c:v>
                </c:pt>
                <c:pt idx="199">
                  <c:v>1160.4532773207509</c:v>
                </c:pt>
                <c:pt idx="200">
                  <c:v>1159.527277320745</c:v>
                </c:pt>
                <c:pt idx="201">
                  <c:v>1160.3752773207509</c:v>
                </c:pt>
                <c:pt idx="202">
                  <c:v>1163.8412773207276</c:v>
                </c:pt>
                <c:pt idx="203">
                  <c:v>1166.7152773207158</c:v>
                </c:pt>
                <c:pt idx="204">
                  <c:v>1165.9612773207741</c:v>
                </c:pt>
                <c:pt idx="205">
                  <c:v>1167.3252773207566</c:v>
                </c:pt>
                <c:pt idx="206">
                  <c:v>1170.9092773207508</c:v>
                </c:pt>
                <c:pt idx="207">
                  <c:v>1173.1312773207392</c:v>
                </c:pt>
                <c:pt idx="208">
                  <c:v>1171.9532773207391</c:v>
                </c:pt>
                <c:pt idx="209">
                  <c:v>1173.1012773207565</c:v>
                </c:pt>
                <c:pt idx="210">
                  <c:v>1176.2372773207567</c:v>
                </c:pt>
                <c:pt idx="211">
                  <c:v>1178.8052773207392</c:v>
                </c:pt>
                <c:pt idx="212">
                  <c:v>1178.1412773207217</c:v>
                </c:pt>
                <c:pt idx="213">
                  <c:v>1179.4712773207159</c:v>
                </c:pt>
                <c:pt idx="214">
                  <c:v>1183.1992773207799</c:v>
                </c:pt>
                <c:pt idx="215">
                  <c:v>1186.2812773207681</c:v>
                </c:pt>
                <c:pt idx="216">
                  <c:v>1185.7492773207391</c:v>
                </c:pt>
                <c:pt idx="217">
                  <c:v>1187.3172773207391</c:v>
                </c:pt>
                <c:pt idx="218">
                  <c:v>1190.7692773207507</c:v>
                </c:pt>
                <c:pt idx="219">
                  <c:v>1193.6952773207449</c:v>
                </c:pt>
                <c:pt idx="220">
                  <c:v>1192.6392773207508</c:v>
                </c:pt>
                <c:pt idx="221">
                  <c:v>1193.8892773207392</c:v>
                </c:pt>
                <c:pt idx="222">
                  <c:v>1197.109277320739</c:v>
                </c:pt>
                <c:pt idx="223">
                  <c:v>1199.991277320745</c:v>
                </c:pt>
                <c:pt idx="224">
                  <c:v>1198.6832773207275</c:v>
                </c:pt>
                <c:pt idx="225">
                  <c:v>1200.4412773207566</c:v>
                </c:pt>
                <c:pt idx="226">
                  <c:v>1204.3072773207682</c:v>
                </c:pt>
                <c:pt idx="227">
                  <c:v>1208.3472773207334</c:v>
                </c:pt>
                <c:pt idx="228">
                  <c:v>1207.8852773207509</c:v>
                </c:pt>
                <c:pt idx="229">
                  <c:v>1210.2292773207566</c:v>
                </c:pt>
                <c:pt idx="230">
                  <c:v>1214.1392773207392</c:v>
                </c:pt>
                <c:pt idx="231">
                  <c:v>1217.3512773207392</c:v>
                </c:pt>
                <c:pt idx="232">
                  <c:v>1216.0752773207507</c:v>
                </c:pt>
                <c:pt idx="233">
                  <c:v>1217.6412773207333</c:v>
                </c:pt>
                <c:pt idx="234">
                  <c:v>1220.8612773207274</c:v>
                </c:pt>
                <c:pt idx="235">
                  <c:v>1223.3452773207623</c:v>
                </c:pt>
                <c:pt idx="236">
                  <c:v>1222.0652773207507</c:v>
                </c:pt>
                <c:pt idx="237">
                  <c:v>1223.5592773207507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5-4DC6-9141-74AB551FA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71775"/>
        <c:axId val="1676067087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Co2Q!$H$1</c15:sqref>
                        </c15:formulaRef>
                      </c:ext>
                    </c:extLst>
                    <c:strCache>
                      <c:ptCount val="1"/>
                      <c:pt idx="0">
                        <c:v>Quadratic Trend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Co2Q!$H$2:$H$241</c15:sqref>
                        </c15:formulaRef>
                      </c:ext>
                    </c:extLst>
                    <c:numCache>
                      <c:formatCode>General</c:formatCode>
                      <c:ptCount val="240"/>
                      <c:pt idx="0">
                        <c:v>945.37667889471049</c:v>
                      </c:pt>
                      <c:pt idx="1">
                        <c:v>945.98796339301043</c:v>
                      </c:pt>
                      <c:pt idx="2">
                        <c:v>946.60397057057708</c:v>
                      </c:pt>
                      <c:pt idx="3">
                        <c:v>947.22470042738132</c:v>
                      </c:pt>
                      <c:pt idx="4">
                        <c:v>947.85015296345227</c:v>
                      </c:pt>
                      <c:pt idx="5">
                        <c:v>948.48032817884814</c:v>
                      </c:pt>
                      <c:pt idx="6">
                        <c:v>949.1152260734234</c:v>
                      </c:pt>
                      <c:pt idx="7">
                        <c:v>949.75484664723626</c:v>
                      </c:pt>
                      <c:pt idx="8">
                        <c:v>950.39918990034494</c:v>
                      </c:pt>
                      <c:pt idx="9">
                        <c:v>951.04825583266211</c:v>
                      </c:pt>
                      <c:pt idx="10">
                        <c:v>951.70204444427509</c:v>
                      </c:pt>
                      <c:pt idx="11">
                        <c:v>952.36055573512567</c:v>
                      </c:pt>
                      <c:pt idx="12">
                        <c:v>953.02378970521386</c:v>
                      </c:pt>
                      <c:pt idx="13">
                        <c:v>953.69174635456875</c:v>
                      </c:pt>
                      <c:pt idx="14">
                        <c:v>954.36442568319035</c:v>
                      </c:pt>
                      <c:pt idx="15">
                        <c:v>955.04182769110776</c:v>
                      </c:pt>
                      <c:pt idx="16">
                        <c:v>955.72395237823366</c:v>
                      </c:pt>
                      <c:pt idx="17">
                        <c:v>956.41079974459717</c:v>
                      </c:pt>
                      <c:pt idx="18">
                        <c:v>957.10236979022739</c:v>
                      </c:pt>
                      <c:pt idx="19">
                        <c:v>957.7986625150952</c:v>
                      </c:pt>
                      <c:pt idx="20">
                        <c:v>958.49967791925883</c:v>
                      </c:pt>
                      <c:pt idx="21">
                        <c:v>959.20541600263095</c:v>
                      </c:pt>
                      <c:pt idx="22">
                        <c:v>959.91587676526979</c:v>
                      </c:pt>
                      <c:pt idx="23">
                        <c:v>960.63106020717532</c:v>
                      </c:pt>
                      <c:pt idx="24">
                        <c:v>961.35096632834757</c:v>
                      </c:pt>
                      <c:pt idx="25">
                        <c:v>962.07559512872831</c:v>
                      </c:pt>
                      <c:pt idx="26">
                        <c:v>962.80494660846307</c:v>
                      </c:pt>
                      <c:pt idx="27">
                        <c:v>963.53902076737722</c:v>
                      </c:pt>
                      <c:pt idx="28">
                        <c:v>964.27781760555808</c:v>
                      </c:pt>
                      <c:pt idx="29">
                        <c:v>965.02133712297655</c:v>
                      </c:pt>
                      <c:pt idx="30">
                        <c:v>965.76957931966172</c:v>
                      </c:pt>
                      <c:pt idx="31">
                        <c:v>966.52254419558449</c:v>
                      </c:pt>
                      <c:pt idx="32">
                        <c:v>967.28023175077396</c:v>
                      </c:pt>
                      <c:pt idx="33">
                        <c:v>968.04264198523015</c:v>
                      </c:pt>
                      <c:pt idx="34">
                        <c:v>968.80977489892393</c:v>
                      </c:pt>
                      <c:pt idx="35">
                        <c:v>969.58163049185532</c:v>
                      </c:pt>
                      <c:pt idx="36">
                        <c:v>970.35820876414073</c:v>
                      </c:pt>
                      <c:pt idx="37">
                        <c:v>971.13950971557642</c:v>
                      </c:pt>
                      <c:pt idx="38">
                        <c:v>971.92553334630793</c:v>
                      </c:pt>
                      <c:pt idx="39">
                        <c:v>972.71627965627704</c:v>
                      </c:pt>
                      <c:pt idx="40">
                        <c:v>973.51174864548375</c:v>
                      </c:pt>
                      <c:pt idx="41">
                        <c:v>974.31194031398627</c:v>
                      </c:pt>
                      <c:pt idx="42">
                        <c:v>975.11685466169729</c:v>
                      </c:pt>
                      <c:pt idx="43">
                        <c:v>975.92649168867501</c:v>
                      </c:pt>
                      <c:pt idx="44">
                        <c:v>976.74085139491945</c:v>
                      </c:pt>
                      <c:pt idx="45">
                        <c:v>977.55993378043058</c:v>
                      </c:pt>
                      <c:pt idx="46">
                        <c:v>978.38373884517932</c:v>
                      </c:pt>
                      <c:pt idx="47">
                        <c:v>979.21226658922387</c:v>
                      </c:pt>
                      <c:pt idx="48">
                        <c:v>980.04551701247692</c:v>
                      </c:pt>
                      <c:pt idx="49">
                        <c:v>980.88349011499668</c:v>
                      </c:pt>
                      <c:pt idx="50">
                        <c:v>981.72618589675403</c:v>
                      </c:pt>
                      <c:pt idx="51">
                        <c:v>982.57360435777809</c:v>
                      </c:pt>
                      <c:pt idx="52">
                        <c:v>983.42574549806886</c:v>
                      </c:pt>
                      <c:pt idx="53">
                        <c:v>984.28260931759723</c:v>
                      </c:pt>
                      <c:pt idx="54">
                        <c:v>985.14419581636321</c:v>
                      </c:pt>
                      <c:pt idx="55">
                        <c:v>986.01050499439589</c:v>
                      </c:pt>
                      <c:pt idx="56">
                        <c:v>986.88153685169527</c:v>
                      </c:pt>
                      <c:pt idx="57">
                        <c:v>987.75729138829047</c:v>
                      </c:pt>
                      <c:pt idx="58">
                        <c:v>988.63776860409416</c:v>
                      </c:pt>
                      <c:pt idx="59">
                        <c:v>989.52296849916456</c:v>
                      </c:pt>
                      <c:pt idx="60">
                        <c:v>990.41289107347257</c:v>
                      </c:pt>
                      <c:pt idx="61">
                        <c:v>991.30753632701817</c:v>
                      </c:pt>
                      <c:pt idx="62">
                        <c:v>992.20690425983048</c:v>
                      </c:pt>
                      <c:pt idx="63">
                        <c:v>993.1109948719095</c:v>
                      </c:pt>
                      <c:pt idx="64">
                        <c:v>994.01980816322612</c:v>
                      </c:pt>
                      <c:pt idx="65">
                        <c:v>994.93334413380944</c:v>
                      </c:pt>
                      <c:pt idx="66">
                        <c:v>995.85160278365947</c:v>
                      </c:pt>
                      <c:pt idx="67">
                        <c:v>996.77458411274711</c:v>
                      </c:pt>
                      <c:pt idx="68">
                        <c:v>997.70228812113055</c:v>
                      </c:pt>
                      <c:pt idx="69">
                        <c:v>998.6347148087516</c:v>
                      </c:pt>
                      <c:pt idx="70">
                        <c:v>999.57186417558114</c:v>
                      </c:pt>
                      <c:pt idx="71">
                        <c:v>1000.5137362217065</c:v>
                      </c:pt>
                      <c:pt idx="72">
                        <c:v>1001.4603309470695</c:v>
                      </c:pt>
                      <c:pt idx="73">
                        <c:v>1002.41164835167</c:v>
                      </c:pt>
                      <c:pt idx="74">
                        <c:v>1003.3676884355373</c:v>
                      </c:pt>
                      <c:pt idx="75">
                        <c:v>1004.3284511986712</c:v>
                      </c:pt>
                      <c:pt idx="76">
                        <c:v>1005.2939366410428</c:v>
                      </c:pt>
                      <c:pt idx="77">
                        <c:v>1006.2641447626811</c:v>
                      </c:pt>
                      <c:pt idx="78">
                        <c:v>1007.2390755636152</c:v>
                      </c:pt>
                      <c:pt idx="79">
                        <c:v>1008.2187290437578</c:v>
                      </c:pt>
                      <c:pt idx="80">
                        <c:v>1009.203105203138</c:v>
                      </c:pt>
                      <c:pt idx="81">
                        <c:v>1010.1922040417849</c:v>
                      </c:pt>
                      <c:pt idx="82">
                        <c:v>1011.1860255596985</c:v>
                      </c:pt>
                      <c:pt idx="83">
                        <c:v>1012.1845697568497</c:v>
                      </c:pt>
                      <c:pt idx="84">
                        <c:v>1013.1878366332676</c:v>
                      </c:pt>
                      <c:pt idx="85">
                        <c:v>1014.1958261889231</c:v>
                      </c:pt>
                      <c:pt idx="86">
                        <c:v>1015.2085384238453</c:v>
                      </c:pt>
                      <c:pt idx="87">
                        <c:v>1016.2259733380342</c:v>
                      </c:pt>
                      <c:pt idx="88">
                        <c:v>1017.2481309314608</c:v>
                      </c:pt>
                      <c:pt idx="89">
                        <c:v>1018.2750112042122</c:v>
                      </c:pt>
                      <c:pt idx="90">
                        <c:v>1019.306614156143</c:v>
                      </c:pt>
                      <c:pt idx="91">
                        <c:v>1020.3429397873406</c:v>
                      </c:pt>
                      <c:pt idx="92">
                        <c:v>1021.3839880977757</c:v>
                      </c:pt>
                      <c:pt idx="93">
                        <c:v>1022.4297590874776</c:v>
                      </c:pt>
                      <c:pt idx="94">
                        <c:v>1023.480252756417</c:v>
                      </c:pt>
                      <c:pt idx="95">
                        <c:v>1024.5354691046523</c:v>
                      </c:pt>
                      <c:pt idx="96">
                        <c:v>1025.5954081320961</c:v>
                      </c:pt>
                      <c:pt idx="97">
                        <c:v>1026.6600698388065</c:v>
                      </c:pt>
                      <c:pt idx="98">
                        <c:v>1027.7294542247837</c:v>
                      </c:pt>
                      <c:pt idx="99">
                        <c:v>1028.8035612900858</c:v>
                      </c:pt>
                      <c:pt idx="100">
                        <c:v>1029.8823910345673</c:v>
                      </c:pt>
                      <c:pt idx="101">
                        <c:v>1030.9659434582863</c:v>
                      </c:pt>
                      <c:pt idx="102">
                        <c:v>1032.0542185612721</c:v>
                      </c:pt>
                      <c:pt idx="103">
                        <c:v>1033.1472163435246</c:v>
                      </c:pt>
                      <c:pt idx="104">
                        <c:v>1034.2449368050147</c:v>
                      </c:pt>
                      <c:pt idx="105">
                        <c:v>1035.3473799457715</c:v>
                      </c:pt>
                      <c:pt idx="106">
                        <c:v>1036.4545457657659</c:v>
                      </c:pt>
                      <c:pt idx="107">
                        <c:v>1037.5664342650271</c:v>
                      </c:pt>
                      <c:pt idx="108">
                        <c:v>1038.6830454435549</c:v>
                      </c:pt>
                      <c:pt idx="109">
                        <c:v>1039.8043793013203</c:v>
                      </c:pt>
                      <c:pt idx="110">
                        <c:v>1040.9304358384106</c:v>
                      </c:pt>
                      <c:pt idx="111">
                        <c:v>1042.0612150546804</c:v>
                      </c:pt>
                      <c:pt idx="112">
                        <c:v>1043.1967169502168</c:v>
                      </c:pt>
                      <c:pt idx="113">
                        <c:v>1044.3369415249908</c:v>
                      </c:pt>
                      <c:pt idx="114">
                        <c:v>1045.4818887790316</c:v>
                      </c:pt>
                      <c:pt idx="115">
                        <c:v>1046.631558712339</c:v>
                      </c:pt>
                      <c:pt idx="116">
                        <c:v>1047.7859513248841</c:v>
                      </c:pt>
                      <c:pt idx="117">
                        <c:v>1048.9450666166958</c:v>
                      </c:pt>
                      <c:pt idx="118">
                        <c:v>1050.1089045877452</c:v>
                      </c:pt>
                      <c:pt idx="119">
                        <c:v>1051.2774652380613</c:v>
                      </c:pt>
                      <c:pt idx="120">
                        <c:v>1052.4507485676731</c:v>
                      </c:pt>
                      <c:pt idx="121">
                        <c:v>1053.6287545764935</c:v>
                      </c:pt>
                      <c:pt idx="122">
                        <c:v>1054.8114832645806</c:v>
                      </c:pt>
                      <c:pt idx="123">
                        <c:v>1055.9989346319053</c:v>
                      </c:pt>
                      <c:pt idx="124">
                        <c:v>1057.1911086784967</c:v>
                      </c:pt>
                      <c:pt idx="125">
                        <c:v>1058.3880054043257</c:v>
                      </c:pt>
                      <c:pt idx="126">
                        <c:v>1059.5896248094214</c:v>
                      </c:pt>
                      <c:pt idx="127">
                        <c:v>1060.7959668937547</c:v>
                      </c:pt>
                      <c:pt idx="128">
                        <c:v>1062.0070316573547</c:v>
                      </c:pt>
                      <c:pt idx="129">
                        <c:v>1063.2228191002214</c:v>
                      </c:pt>
                      <c:pt idx="130">
                        <c:v>1064.4433292223839</c:v>
                      </c:pt>
                      <c:pt idx="131">
                        <c:v>1065.6685620237549</c:v>
                      </c:pt>
                      <c:pt idx="132">
                        <c:v>1066.8985175043636</c:v>
                      </c:pt>
                      <c:pt idx="133">
                        <c:v>1068.1331956642389</c:v>
                      </c:pt>
                      <c:pt idx="134">
                        <c:v>1069.3725965033518</c:v>
                      </c:pt>
                      <c:pt idx="135">
                        <c:v>1070.6167200217315</c:v>
                      </c:pt>
                      <c:pt idx="136">
                        <c:v>1071.8655662193778</c:v>
                      </c:pt>
                      <c:pt idx="137">
                        <c:v>1073.1191350962617</c:v>
                      </c:pt>
                      <c:pt idx="138">
                        <c:v>1074.3774266524124</c:v>
                      </c:pt>
                      <c:pt idx="139">
                        <c:v>1075.6404408878007</c:v>
                      </c:pt>
                      <c:pt idx="140">
                        <c:v>1076.9081778024556</c:v>
                      </c:pt>
                      <c:pt idx="141">
                        <c:v>1078.1806373964355</c:v>
                      </c:pt>
                      <c:pt idx="142">
                        <c:v>1079.4578196695948</c:v>
                      </c:pt>
                      <c:pt idx="143">
                        <c:v>1080.7397246219916</c:v>
                      </c:pt>
                      <c:pt idx="144">
                        <c:v>1082.0263522536843</c:v>
                      </c:pt>
                      <c:pt idx="145">
                        <c:v>1083.3177025645855</c:v>
                      </c:pt>
                      <c:pt idx="146">
                        <c:v>1084.6137755547825</c:v>
                      </c:pt>
                      <c:pt idx="147">
                        <c:v>1085.9145712242171</c:v>
                      </c:pt>
                      <c:pt idx="148">
                        <c:v>1087.2200895728893</c:v>
                      </c:pt>
                      <c:pt idx="149">
                        <c:v>1088.5303306008282</c:v>
                      </c:pt>
                      <c:pt idx="150">
                        <c:v>1089.8452943080338</c:v>
                      </c:pt>
                      <c:pt idx="151">
                        <c:v>1091.1649806945352</c:v>
                      </c:pt>
                      <c:pt idx="152">
                        <c:v>1092.4893897602451</c:v>
                      </c:pt>
                      <c:pt idx="153">
                        <c:v>1093.8185215051926</c:v>
                      </c:pt>
                      <c:pt idx="154">
                        <c:v>1095.1523759294068</c:v>
                      </c:pt>
                      <c:pt idx="155">
                        <c:v>1096.4909530328878</c:v>
                      </c:pt>
                      <c:pt idx="156">
                        <c:v>1097.8342528156063</c:v>
                      </c:pt>
                      <c:pt idx="157">
                        <c:v>1099.1822752775624</c:v>
                      </c:pt>
                      <c:pt idx="158">
                        <c:v>1100.5350204188144</c:v>
                      </c:pt>
                      <c:pt idx="159">
                        <c:v>1101.8924882392748</c:v>
                      </c:pt>
                      <c:pt idx="160">
                        <c:v>1103.2546787390311</c:v>
                      </c:pt>
                      <c:pt idx="161">
                        <c:v>1104.6215919180249</c:v>
                      </c:pt>
                      <c:pt idx="162">
                        <c:v>1105.9932277763146</c:v>
                      </c:pt>
                      <c:pt idx="163">
                        <c:v>1107.3695863138128</c:v>
                      </c:pt>
                      <c:pt idx="164">
                        <c:v>1108.7506675305776</c:v>
                      </c:pt>
                      <c:pt idx="165">
                        <c:v>1110.1364714265801</c:v>
                      </c:pt>
                      <c:pt idx="166">
                        <c:v>1111.5269980018493</c:v>
                      </c:pt>
                      <c:pt idx="167">
                        <c:v>1112.9222472563561</c:v>
                      </c:pt>
                      <c:pt idx="168">
                        <c:v>1114.3222191901295</c:v>
                      </c:pt>
                      <c:pt idx="169">
                        <c:v>1115.7269138031697</c:v>
                      </c:pt>
                      <c:pt idx="170">
                        <c:v>1117.1363310954475</c:v>
                      </c:pt>
                      <c:pt idx="171">
                        <c:v>1118.550471066992</c:v>
                      </c:pt>
                      <c:pt idx="172">
                        <c:v>1119.9693337178323</c:v>
                      </c:pt>
                      <c:pt idx="173">
                        <c:v>1121.3929190478812</c:v>
                      </c:pt>
                      <c:pt idx="174">
                        <c:v>1122.8212270571676</c:v>
                      </c:pt>
                      <c:pt idx="175">
                        <c:v>1124.2542577457207</c:v>
                      </c:pt>
                      <c:pt idx="176">
                        <c:v>1125.6920111135405</c:v>
                      </c:pt>
                      <c:pt idx="177">
                        <c:v>1127.1344871605979</c:v>
                      </c:pt>
                      <c:pt idx="178">
                        <c:v>1128.5816858869221</c:v>
                      </c:pt>
                      <c:pt idx="179">
                        <c:v>1130.0336072924838</c:v>
                      </c:pt>
                      <c:pt idx="180">
                        <c:v>1131.4902513773122</c:v>
                      </c:pt>
                      <c:pt idx="181">
                        <c:v>1132.9516181413783</c:v>
                      </c:pt>
                      <c:pt idx="182">
                        <c:v>1134.417707584711</c:v>
                      </c:pt>
                      <c:pt idx="183">
                        <c:v>1135.8885197073687</c:v>
                      </c:pt>
                      <c:pt idx="184">
                        <c:v>1137.3640545092057</c:v>
                      </c:pt>
                      <c:pt idx="185">
                        <c:v>1138.8443119902804</c:v>
                      </c:pt>
                      <c:pt idx="186">
                        <c:v>1140.3292921506509</c:v>
                      </c:pt>
                      <c:pt idx="187">
                        <c:v>1141.8189949902589</c:v>
                      </c:pt>
                      <c:pt idx="188">
                        <c:v>1143.3134205091046</c:v>
                      </c:pt>
                      <c:pt idx="189">
                        <c:v>1144.812568707217</c:v>
                      </c:pt>
                      <c:pt idx="190">
                        <c:v>1146.3164395845961</c:v>
                      </c:pt>
                      <c:pt idx="191">
                        <c:v>1147.8250331412128</c:v>
                      </c:pt>
                      <c:pt idx="192">
                        <c:v>1149.3383493770671</c:v>
                      </c:pt>
                      <c:pt idx="193">
                        <c:v>1150.8563882922754</c:v>
                      </c:pt>
                      <c:pt idx="194">
                        <c:v>1152.3791498866631</c:v>
                      </c:pt>
                      <c:pt idx="195">
                        <c:v>1153.9066341602884</c:v>
                      </c:pt>
                      <c:pt idx="196">
                        <c:v>1155.4388411131804</c:v>
                      </c:pt>
                      <c:pt idx="197">
                        <c:v>1156.9757707453391</c:v>
                      </c:pt>
                      <c:pt idx="198">
                        <c:v>1158.5174230567354</c:v>
                      </c:pt>
                      <c:pt idx="199">
                        <c:v>1160.0637980473984</c:v>
                      </c:pt>
                      <c:pt idx="200">
                        <c:v>1161.6148957172991</c:v>
                      </c:pt>
                      <c:pt idx="201">
                        <c:v>1163.1707160664664</c:v>
                      </c:pt>
                      <c:pt idx="202">
                        <c:v>1164.7312590948713</c:v>
                      </c:pt>
                      <c:pt idx="203">
                        <c:v>1166.296524802543</c:v>
                      </c:pt>
                      <c:pt idx="204">
                        <c:v>1167.8665131895395</c:v>
                      </c:pt>
                      <c:pt idx="205">
                        <c:v>1169.4412242557155</c:v>
                      </c:pt>
                      <c:pt idx="206">
                        <c:v>1171.0206580011582</c:v>
                      </c:pt>
                      <c:pt idx="207">
                        <c:v>1172.6048144258384</c:v>
                      </c:pt>
                      <c:pt idx="208">
                        <c:v>1174.1936935297854</c:v>
                      </c:pt>
                      <c:pt idx="209">
                        <c:v>1175.787295312999</c:v>
                      </c:pt>
                      <c:pt idx="210">
                        <c:v>1177.3856197754503</c:v>
                      </c:pt>
                      <c:pt idx="211">
                        <c:v>1178.9886669171392</c:v>
                      </c:pt>
                      <c:pt idx="212">
                        <c:v>1180.5964367380948</c:v>
                      </c:pt>
                      <c:pt idx="213">
                        <c:v>1182.2089292383171</c:v>
                      </c:pt>
                      <c:pt idx="214">
                        <c:v>1183.8261444178643</c:v>
                      </c:pt>
                      <c:pt idx="215">
                        <c:v>1185.4480822765909</c:v>
                      </c:pt>
                      <c:pt idx="216">
                        <c:v>1187.0747428145551</c:v>
                      </c:pt>
                      <c:pt idx="217">
                        <c:v>1188.706126031786</c:v>
                      </c:pt>
                      <c:pt idx="218">
                        <c:v>1190.3422319282836</c:v>
                      </c:pt>
                      <c:pt idx="219">
                        <c:v>1191.9830605040188</c:v>
                      </c:pt>
                      <c:pt idx="220">
                        <c:v>1193.6286117590207</c:v>
                      </c:pt>
                      <c:pt idx="221">
                        <c:v>1195.2788856932602</c:v>
                      </c:pt>
                      <c:pt idx="222">
                        <c:v>1196.9338823067665</c:v>
                      </c:pt>
                      <c:pt idx="223">
                        <c:v>1198.5936015995394</c:v>
                      </c:pt>
                      <c:pt idx="224">
                        <c:v>1200.2580435715499</c:v>
                      </c:pt>
                      <c:pt idx="225">
                        <c:v>1201.9272082228563</c:v>
                      </c:pt>
                      <c:pt idx="226">
                        <c:v>1203.6010955534002</c:v>
                      </c:pt>
                      <c:pt idx="227">
                        <c:v>1205.2797055631527</c:v>
                      </c:pt>
                      <c:pt idx="228">
                        <c:v>1206.9630382522009</c:v>
                      </c:pt>
                      <c:pt idx="229">
                        <c:v>1208.6510936204868</c:v>
                      </c:pt>
                      <c:pt idx="230">
                        <c:v>1210.3438716680103</c:v>
                      </c:pt>
                      <c:pt idx="231">
                        <c:v>1212.0413723948004</c:v>
                      </c:pt>
                      <c:pt idx="232">
                        <c:v>1213.7435958008573</c:v>
                      </c:pt>
                      <c:pt idx="233">
                        <c:v>1215.4505418861518</c:v>
                      </c:pt>
                      <c:pt idx="234">
                        <c:v>1217.162210650713</c:v>
                      </c:pt>
                      <c:pt idx="235">
                        <c:v>1218.8786020945699</c:v>
                      </c:pt>
                      <c:pt idx="236">
                        <c:v>1220.5997162176354</c:v>
                      </c:pt>
                      <c:pt idx="237">
                        <c:v>1222.3255530199676</c:v>
                      </c:pt>
                      <c:pt idx="238">
                        <c:v>1224.0561125015374</c:v>
                      </c:pt>
                      <c:pt idx="239">
                        <c:v>1225.7913946623739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265-4DC6-9141-74AB551FA415}"/>
                  </c:ext>
                </c:extLst>
              </c15:ser>
            </c15:filteredLineSeries>
          </c:ext>
        </c:extLst>
      </c:lineChart>
      <c:dateAx>
        <c:axId val="151427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67087"/>
        <c:crosses val="autoZero"/>
        <c:auto val="1"/>
        <c:lblOffset val="100"/>
        <c:baseTimeUnit val="months"/>
        <c:majorUnit val="60"/>
        <c:majorTimeUnit val="months"/>
      </c:dateAx>
      <c:valAx>
        <c:axId val="1676067087"/>
        <c:scaling>
          <c:orientation val="minMax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7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Seasonal Component of the Co2 Emissions Series (e)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Co2Q!$O$1</c:f>
              <c:strCache>
                <c:ptCount val="1"/>
                <c:pt idx="0">
                  <c:v>Seasonal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Co2Q!$O$2:$O$5</c:f>
              <c:numCache>
                <c:formatCode>General</c:formatCode>
                <c:ptCount val="4"/>
                <c:pt idx="0">
                  <c:v>2.9938220338980828</c:v>
                </c:pt>
                <c:pt idx="1">
                  <c:v>9.1717203389840076</c:v>
                </c:pt>
                <c:pt idx="2">
                  <c:v>-4.3867881355939353</c:v>
                </c:pt>
                <c:pt idx="3">
                  <c:v>-7.7787542372881529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F-4DE6-8B0C-2DB56503D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559199"/>
        <c:axId val="1675999279"/>
      </c:barChart>
      <c:catAx>
        <c:axId val="1762559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99279"/>
        <c:crosses val="autoZero"/>
        <c:auto val="1"/>
        <c:lblAlgn val="ctr"/>
        <c:lblOffset val="100"/>
        <c:noMultiLvlLbl val="0"/>
      </c:catAx>
      <c:valAx>
        <c:axId val="167599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55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Emissions Series (f)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Co2Q!$F$1</c:f>
              <c:strCache>
                <c:ptCount val="1"/>
                <c:pt idx="0">
                  <c:v>Co2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Co2Q!$C$2:$C$241</c:f>
              <c:numCache>
                <c:formatCode>m/d/yyyy</c:formatCode>
                <c:ptCount val="240"/>
                <c:pt idx="0">
                  <c:v>21596</c:v>
                </c:pt>
                <c:pt idx="1">
                  <c:v>21685</c:v>
                </c:pt>
                <c:pt idx="2">
                  <c:v>21777</c:v>
                </c:pt>
                <c:pt idx="3">
                  <c:v>21869</c:v>
                </c:pt>
                <c:pt idx="4">
                  <c:v>21961</c:v>
                </c:pt>
                <c:pt idx="5">
                  <c:v>22051</c:v>
                </c:pt>
                <c:pt idx="6">
                  <c:v>22143</c:v>
                </c:pt>
                <c:pt idx="7">
                  <c:v>22235</c:v>
                </c:pt>
                <c:pt idx="8">
                  <c:v>22327</c:v>
                </c:pt>
                <c:pt idx="9">
                  <c:v>22416</c:v>
                </c:pt>
                <c:pt idx="10">
                  <c:v>22508</c:v>
                </c:pt>
                <c:pt idx="11">
                  <c:v>22600</c:v>
                </c:pt>
                <c:pt idx="12">
                  <c:v>22692</c:v>
                </c:pt>
                <c:pt idx="13">
                  <c:v>22781</c:v>
                </c:pt>
                <c:pt idx="14">
                  <c:v>22873</c:v>
                </c:pt>
                <c:pt idx="15">
                  <c:v>22965</c:v>
                </c:pt>
                <c:pt idx="16">
                  <c:v>23057</c:v>
                </c:pt>
                <c:pt idx="17">
                  <c:v>23146</c:v>
                </c:pt>
                <c:pt idx="18">
                  <c:v>23238</c:v>
                </c:pt>
                <c:pt idx="19">
                  <c:v>23330</c:v>
                </c:pt>
                <c:pt idx="20">
                  <c:v>23422</c:v>
                </c:pt>
                <c:pt idx="21">
                  <c:v>23512</c:v>
                </c:pt>
                <c:pt idx="22">
                  <c:v>23604</c:v>
                </c:pt>
                <c:pt idx="23">
                  <c:v>23696</c:v>
                </c:pt>
                <c:pt idx="24">
                  <c:v>23788</c:v>
                </c:pt>
                <c:pt idx="25">
                  <c:v>23877</c:v>
                </c:pt>
                <c:pt idx="26">
                  <c:v>23969</c:v>
                </c:pt>
                <c:pt idx="27">
                  <c:v>24061</c:v>
                </c:pt>
                <c:pt idx="28">
                  <c:v>24153</c:v>
                </c:pt>
                <c:pt idx="29">
                  <c:v>24242</c:v>
                </c:pt>
                <c:pt idx="30">
                  <c:v>24334</c:v>
                </c:pt>
                <c:pt idx="31">
                  <c:v>24426</c:v>
                </c:pt>
                <c:pt idx="32">
                  <c:v>24518</c:v>
                </c:pt>
                <c:pt idx="33">
                  <c:v>24607</c:v>
                </c:pt>
                <c:pt idx="34">
                  <c:v>24699</c:v>
                </c:pt>
                <c:pt idx="35">
                  <c:v>24791</c:v>
                </c:pt>
                <c:pt idx="36">
                  <c:v>24883</c:v>
                </c:pt>
                <c:pt idx="37">
                  <c:v>24973</c:v>
                </c:pt>
                <c:pt idx="38">
                  <c:v>25065</c:v>
                </c:pt>
                <c:pt idx="39">
                  <c:v>25157</c:v>
                </c:pt>
                <c:pt idx="40">
                  <c:v>25249</c:v>
                </c:pt>
                <c:pt idx="41">
                  <c:v>25338</c:v>
                </c:pt>
                <c:pt idx="42">
                  <c:v>25430</c:v>
                </c:pt>
                <c:pt idx="43">
                  <c:v>25522</c:v>
                </c:pt>
                <c:pt idx="44">
                  <c:v>25614</c:v>
                </c:pt>
                <c:pt idx="45">
                  <c:v>25703</c:v>
                </c:pt>
                <c:pt idx="46">
                  <c:v>25795</c:v>
                </c:pt>
                <c:pt idx="47">
                  <c:v>25887</c:v>
                </c:pt>
                <c:pt idx="48">
                  <c:v>25979</c:v>
                </c:pt>
                <c:pt idx="49">
                  <c:v>26068</c:v>
                </c:pt>
                <c:pt idx="50">
                  <c:v>26160</c:v>
                </c:pt>
                <c:pt idx="51">
                  <c:v>26252</c:v>
                </c:pt>
                <c:pt idx="52">
                  <c:v>26344</c:v>
                </c:pt>
                <c:pt idx="53">
                  <c:v>26434</c:v>
                </c:pt>
                <c:pt idx="54">
                  <c:v>26526</c:v>
                </c:pt>
                <c:pt idx="55">
                  <c:v>26618</c:v>
                </c:pt>
                <c:pt idx="56">
                  <c:v>26710</c:v>
                </c:pt>
                <c:pt idx="57">
                  <c:v>26799</c:v>
                </c:pt>
                <c:pt idx="58">
                  <c:v>26891</c:v>
                </c:pt>
                <c:pt idx="59">
                  <c:v>26983</c:v>
                </c:pt>
                <c:pt idx="60">
                  <c:v>27075</c:v>
                </c:pt>
                <c:pt idx="61">
                  <c:v>27164</c:v>
                </c:pt>
                <c:pt idx="62">
                  <c:v>27256</c:v>
                </c:pt>
                <c:pt idx="63">
                  <c:v>27348</c:v>
                </c:pt>
                <c:pt idx="64">
                  <c:v>27440</c:v>
                </c:pt>
                <c:pt idx="65">
                  <c:v>27529</c:v>
                </c:pt>
                <c:pt idx="66">
                  <c:v>27621</c:v>
                </c:pt>
                <c:pt idx="67">
                  <c:v>27713</c:v>
                </c:pt>
                <c:pt idx="68">
                  <c:v>27805</c:v>
                </c:pt>
                <c:pt idx="69">
                  <c:v>27895</c:v>
                </c:pt>
                <c:pt idx="70">
                  <c:v>27987</c:v>
                </c:pt>
                <c:pt idx="71">
                  <c:v>28079</c:v>
                </c:pt>
                <c:pt idx="72">
                  <c:v>28171</c:v>
                </c:pt>
                <c:pt idx="73">
                  <c:v>28260</c:v>
                </c:pt>
                <c:pt idx="74">
                  <c:v>28352</c:v>
                </c:pt>
                <c:pt idx="75">
                  <c:v>28444</c:v>
                </c:pt>
                <c:pt idx="76">
                  <c:v>28536</c:v>
                </c:pt>
                <c:pt idx="77">
                  <c:v>28625</c:v>
                </c:pt>
                <c:pt idx="78">
                  <c:v>28717</c:v>
                </c:pt>
                <c:pt idx="79">
                  <c:v>28809</c:v>
                </c:pt>
                <c:pt idx="80">
                  <c:v>28901</c:v>
                </c:pt>
                <c:pt idx="81">
                  <c:v>28990</c:v>
                </c:pt>
                <c:pt idx="82">
                  <c:v>29082</c:v>
                </c:pt>
                <c:pt idx="83">
                  <c:v>29174</c:v>
                </c:pt>
                <c:pt idx="84">
                  <c:v>29266</c:v>
                </c:pt>
                <c:pt idx="85">
                  <c:v>29356</c:v>
                </c:pt>
                <c:pt idx="86">
                  <c:v>29448</c:v>
                </c:pt>
                <c:pt idx="87">
                  <c:v>29540</c:v>
                </c:pt>
                <c:pt idx="88">
                  <c:v>29632</c:v>
                </c:pt>
                <c:pt idx="89">
                  <c:v>29721</c:v>
                </c:pt>
                <c:pt idx="90">
                  <c:v>29813</c:v>
                </c:pt>
                <c:pt idx="91">
                  <c:v>29905</c:v>
                </c:pt>
                <c:pt idx="92">
                  <c:v>29997</c:v>
                </c:pt>
                <c:pt idx="93">
                  <c:v>30086</c:v>
                </c:pt>
                <c:pt idx="94">
                  <c:v>30178</c:v>
                </c:pt>
                <c:pt idx="95">
                  <c:v>30270</c:v>
                </c:pt>
                <c:pt idx="96">
                  <c:v>30362</c:v>
                </c:pt>
                <c:pt idx="97">
                  <c:v>30451</c:v>
                </c:pt>
                <c:pt idx="98">
                  <c:v>30543</c:v>
                </c:pt>
                <c:pt idx="99">
                  <c:v>30635</c:v>
                </c:pt>
                <c:pt idx="100">
                  <c:v>30727</c:v>
                </c:pt>
                <c:pt idx="101">
                  <c:v>30817</c:v>
                </c:pt>
                <c:pt idx="102">
                  <c:v>30909</c:v>
                </c:pt>
                <c:pt idx="103">
                  <c:v>31001</c:v>
                </c:pt>
                <c:pt idx="104">
                  <c:v>31093</c:v>
                </c:pt>
                <c:pt idx="105">
                  <c:v>31182</c:v>
                </c:pt>
                <c:pt idx="106">
                  <c:v>31274</c:v>
                </c:pt>
                <c:pt idx="107">
                  <c:v>31366</c:v>
                </c:pt>
                <c:pt idx="108">
                  <c:v>31458</c:v>
                </c:pt>
                <c:pt idx="109">
                  <c:v>31547</c:v>
                </c:pt>
                <c:pt idx="110">
                  <c:v>31639</c:v>
                </c:pt>
                <c:pt idx="111">
                  <c:v>31731</c:v>
                </c:pt>
                <c:pt idx="112">
                  <c:v>31823</c:v>
                </c:pt>
                <c:pt idx="113">
                  <c:v>31912</c:v>
                </c:pt>
                <c:pt idx="114">
                  <c:v>32004</c:v>
                </c:pt>
                <c:pt idx="115">
                  <c:v>32096</c:v>
                </c:pt>
                <c:pt idx="116">
                  <c:v>32188</c:v>
                </c:pt>
                <c:pt idx="117">
                  <c:v>32278</c:v>
                </c:pt>
                <c:pt idx="118">
                  <c:v>32370</c:v>
                </c:pt>
                <c:pt idx="119">
                  <c:v>32462</c:v>
                </c:pt>
                <c:pt idx="120">
                  <c:v>32554</c:v>
                </c:pt>
                <c:pt idx="121">
                  <c:v>32643</c:v>
                </c:pt>
                <c:pt idx="122">
                  <c:v>32735</c:v>
                </c:pt>
                <c:pt idx="123">
                  <c:v>32827</c:v>
                </c:pt>
                <c:pt idx="124">
                  <c:v>32919</c:v>
                </c:pt>
                <c:pt idx="125">
                  <c:v>33008</c:v>
                </c:pt>
                <c:pt idx="126">
                  <c:v>33100</c:v>
                </c:pt>
                <c:pt idx="127">
                  <c:v>33192</c:v>
                </c:pt>
                <c:pt idx="128">
                  <c:v>33284</c:v>
                </c:pt>
                <c:pt idx="129">
                  <c:v>33373</c:v>
                </c:pt>
                <c:pt idx="130">
                  <c:v>33465</c:v>
                </c:pt>
                <c:pt idx="131">
                  <c:v>33557</c:v>
                </c:pt>
                <c:pt idx="132">
                  <c:v>33649</c:v>
                </c:pt>
                <c:pt idx="133">
                  <c:v>33739</c:v>
                </c:pt>
                <c:pt idx="134">
                  <c:v>33831</c:v>
                </c:pt>
                <c:pt idx="135">
                  <c:v>33923</c:v>
                </c:pt>
                <c:pt idx="136">
                  <c:v>34015</c:v>
                </c:pt>
                <c:pt idx="137">
                  <c:v>34104</c:v>
                </c:pt>
                <c:pt idx="138">
                  <c:v>34196</c:v>
                </c:pt>
                <c:pt idx="139">
                  <c:v>34288</c:v>
                </c:pt>
                <c:pt idx="140">
                  <c:v>34380</c:v>
                </c:pt>
                <c:pt idx="141">
                  <c:v>34469</c:v>
                </c:pt>
                <c:pt idx="142">
                  <c:v>34561</c:v>
                </c:pt>
                <c:pt idx="143">
                  <c:v>34653</c:v>
                </c:pt>
                <c:pt idx="144">
                  <c:v>34745</c:v>
                </c:pt>
                <c:pt idx="145">
                  <c:v>34834</c:v>
                </c:pt>
                <c:pt idx="146">
                  <c:v>34926</c:v>
                </c:pt>
                <c:pt idx="147">
                  <c:v>35018</c:v>
                </c:pt>
                <c:pt idx="148">
                  <c:v>35110</c:v>
                </c:pt>
                <c:pt idx="149">
                  <c:v>35200</c:v>
                </c:pt>
                <c:pt idx="150">
                  <c:v>35292</c:v>
                </c:pt>
                <c:pt idx="151">
                  <c:v>35384</c:v>
                </c:pt>
                <c:pt idx="152">
                  <c:v>35476</c:v>
                </c:pt>
                <c:pt idx="153">
                  <c:v>35565</c:v>
                </c:pt>
                <c:pt idx="154">
                  <c:v>35657</c:v>
                </c:pt>
                <c:pt idx="155">
                  <c:v>35749</c:v>
                </c:pt>
                <c:pt idx="156">
                  <c:v>35841</c:v>
                </c:pt>
                <c:pt idx="157">
                  <c:v>35930</c:v>
                </c:pt>
                <c:pt idx="158">
                  <c:v>36022</c:v>
                </c:pt>
                <c:pt idx="159">
                  <c:v>36114</c:v>
                </c:pt>
                <c:pt idx="160">
                  <c:v>36206</c:v>
                </c:pt>
                <c:pt idx="161">
                  <c:v>36295</c:v>
                </c:pt>
                <c:pt idx="162">
                  <c:v>36387</c:v>
                </c:pt>
                <c:pt idx="163">
                  <c:v>36479</c:v>
                </c:pt>
                <c:pt idx="164">
                  <c:v>36571</c:v>
                </c:pt>
                <c:pt idx="165">
                  <c:v>36661</c:v>
                </c:pt>
                <c:pt idx="166">
                  <c:v>36753</c:v>
                </c:pt>
                <c:pt idx="167">
                  <c:v>36845</c:v>
                </c:pt>
                <c:pt idx="168">
                  <c:v>36937</c:v>
                </c:pt>
                <c:pt idx="169">
                  <c:v>37026</c:v>
                </c:pt>
                <c:pt idx="170">
                  <c:v>37118</c:v>
                </c:pt>
                <c:pt idx="171">
                  <c:v>37210</c:v>
                </c:pt>
                <c:pt idx="172">
                  <c:v>37302</c:v>
                </c:pt>
                <c:pt idx="173">
                  <c:v>37391</c:v>
                </c:pt>
                <c:pt idx="174">
                  <c:v>37483</c:v>
                </c:pt>
                <c:pt idx="175">
                  <c:v>37575</c:v>
                </c:pt>
                <c:pt idx="176">
                  <c:v>37667</c:v>
                </c:pt>
                <c:pt idx="177">
                  <c:v>37756</c:v>
                </c:pt>
                <c:pt idx="178">
                  <c:v>37848</c:v>
                </c:pt>
                <c:pt idx="179">
                  <c:v>37940</c:v>
                </c:pt>
                <c:pt idx="180">
                  <c:v>38032</c:v>
                </c:pt>
                <c:pt idx="181">
                  <c:v>38122</c:v>
                </c:pt>
                <c:pt idx="182">
                  <c:v>38214</c:v>
                </c:pt>
                <c:pt idx="183">
                  <c:v>38306</c:v>
                </c:pt>
                <c:pt idx="184">
                  <c:v>38398</c:v>
                </c:pt>
                <c:pt idx="185">
                  <c:v>38487</c:v>
                </c:pt>
                <c:pt idx="186">
                  <c:v>38579</c:v>
                </c:pt>
                <c:pt idx="187">
                  <c:v>38671</c:v>
                </c:pt>
                <c:pt idx="188">
                  <c:v>38763</c:v>
                </c:pt>
                <c:pt idx="189">
                  <c:v>38852</c:v>
                </c:pt>
                <c:pt idx="190">
                  <c:v>38944</c:v>
                </c:pt>
                <c:pt idx="191">
                  <c:v>39036</c:v>
                </c:pt>
                <c:pt idx="192">
                  <c:v>39128</c:v>
                </c:pt>
                <c:pt idx="193">
                  <c:v>39217</c:v>
                </c:pt>
                <c:pt idx="194">
                  <c:v>39309</c:v>
                </c:pt>
                <c:pt idx="195">
                  <c:v>39401</c:v>
                </c:pt>
                <c:pt idx="196">
                  <c:v>39493</c:v>
                </c:pt>
                <c:pt idx="197">
                  <c:v>39583</c:v>
                </c:pt>
                <c:pt idx="198">
                  <c:v>39675</c:v>
                </c:pt>
                <c:pt idx="199">
                  <c:v>39767</c:v>
                </c:pt>
                <c:pt idx="200">
                  <c:v>39859</c:v>
                </c:pt>
                <c:pt idx="201">
                  <c:v>39948</c:v>
                </c:pt>
                <c:pt idx="202">
                  <c:v>40040</c:v>
                </c:pt>
                <c:pt idx="203">
                  <c:v>40132</c:v>
                </c:pt>
                <c:pt idx="204">
                  <c:v>40224</c:v>
                </c:pt>
                <c:pt idx="205">
                  <c:v>40313</c:v>
                </c:pt>
                <c:pt idx="206">
                  <c:v>40405</c:v>
                </c:pt>
                <c:pt idx="207">
                  <c:v>40497</c:v>
                </c:pt>
                <c:pt idx="208">
                  <c:v>40589</c:v>
                </c:pt>
                <c:pt idx="209">
                  <c:v>40678</c:v>
                </c:pt>
                <c:pt idx="210">
                  <c:v>40770</c:v>
                </c:pt>
                <c:pt idx="211">
                  <c:v>40862</c:v>
                </c:pt>
                <c:pt idx="212">
                  <c:v>40954</c:v>
                </c:pt>
                <c:pt idx="213">
                  <c:v>41044</c:v>
                </c:pt>
                <c:pt idx="214">
                  <c:v>41136</c:v>
                </c:pt>
                <c:pt idx="215">
                  <c:v>41228</c:v>
                </c:pt>
                <c:pt idx="216">
                  <c:v>41320</c:v>
                </c:pt>
                <c:pt idx="217">
                  <c:v>41409</c:v>
                </c:pt>
                <c:pt idx="218">
                  <c:v>41501</c:v>
                </c:pt>
                <c:pt idx="219">
                  <c:v>41593</c:v>
                </c:pt>
                <c:pt idx="220">
                  <c:v>41685</c:v>
                </c:pt>
                <c:pt idx="221">
                  <c:v>41774</c:v>
                </c:pt>
                <c:pt idx="222">
                  <c:v>41866</c:v>
                </c:pt>
                <c:pt idx="223">
                  <c:v>41958</c:v>
                </c:pt>
                <c:pt idx="224">
                  <c:v>42050</c:v>
                </c:pt>
                <c:pt idx="225">
                  <c:v>42139</c:v>
                </c:pt>
                <c:pt idx="226">
                  <c:v>42231</c:v>
                </c:pt>
                <c:pt idx="227">
                  <c:v>42323</c:v>
                </c:pt>
                <c:pt idx="228">
                  <c:v>42415</c:v>
                </c:pt>
                <c:pt idx="229">
                  <c:v>42505</c:v>
                </c:pt>
                <c:pt idx="230">
                  <c:v>42597</c:v>
                </c:pt>
                <c:pt idx="231">
                  <c:v>42689</c:v>
                </c:pt>
                <c:pt idx="232">
                  <c:v>42781</c:v>
                </c:pt>
                <c:pt idx="233">
                  <c:v>42870</c:v>
                </c:pt>
                <c:pt idx="234">
                  <c:v>42962</c:v>
                </c:pt>
                <c:pt idx="235">
                  <c:v>43054</c:v>
                </c:pt>
                <c:pt idx="236">
                  <c:v>43146</c:v>
                </c:pt>
                <c:pt idx="237">
                  <c:v>43235</c:v>
                </c:pt>
                <c:pt idx="238">
                  <c:v>43327</c:v>
                </c:pt>
                <c:pt idx="239">
                  <c:v>43419</c:v>
                </c:pt>
              </c:numCache>
            </c:numRef>
          </c:cat>
          <c:val>
            <c:numRef>
              <c:f>Co2Q!$F$2:$F$241</c:f>
              <c:numCache>
                <c:formatCode>General</c:formatCode>
                <c:ptCount val="240"/>
                <c:pt idx="0">
                  <c:v>948.71</c:v>
                </c:pt>
                <c:pt idx="1">
                  <c:v>954.16</c:v>
                </c:pt>
                <c:pt idx="2">
                  <c:v>945.18000000000006</c:v>
                </c:pt>
                <c:pt idx="3">
                  <c:v>943.63999999999987</c:v>
                </c:pt>
                <c:pt idx="4">
                  <c:v>950.98</c:v>
                </c:pt>
                <c:pt idx="5">
                  <c:v>958.63999999999987</c:v>
                </c:pt>
                <c:pt idx="6">
                  <c:v>948.25</c:v>
                </c:pt>
                <c:pt idx="7">
                  <c:v>945.02</c:v>
                </c:pt>
                <c:pt idx="8">
                  <c:v>953.17000000000007</c:v>
                </c:pt>
                <c:pt idx="9">
                  <c:v>959.82999999999993</c:v>
                </c:pt>
                <c:pt idx="10">
                  <c:v>950.16000000000008</c:v>
                </c:pt>
                <c:pt idx="11">
                  <c:v>948.49</c:v>
                </c:pt>
                <c:pt idx="12">
                  <c:v>956.18000000000006</c:v>
                </c:pt>
                <c:pt idx="13">
                  <c:v>962.19</c:v>
                </c:pt>
                <c:pt idx="14">
                  <c:v>953.24</c:v>
                </c:pt>
                <c:pt idx="15">
                  <c:v>949.8</c:v>
                </c:pt>
                <c:pt idx="16">
                  <c:v>957.68</c:v>
                </c:pt>
                <c:pt idx="17">
                  <c:v>965.11</c:v>
                </c:pt>
                <c:pt idx="18">
                  <c:v>953.72</c:v>
                </c:pt>
                <c:pt idx="19">
                  <c:v>951.42000000000007</c:v>
                </c:pt>
                <c:pt idx="20">
                  <c:v>960.37</c:v>
                </c:pt>
                <c:pt idx="21">
                  <c:v>965.91</c:v>
                </c:pt>
                <c:pt idx="22">
                  <c:v>955.83999999999992</c:v>
                </c:pt>
                <c:pt idx="23">
                  <c:v>953.29</c:v>
                </c:pt>
                <c:pt idx="24">
                  <c:v>960.77</c:v>
                </c:pt>
                <c:pt idx="25">
                  <c:v>966.16</c:v>
                </c:pt>
                <c:pt idx="26">
                  <c:v>958.01</c:v>
                </c:pt>
                <c:pt idx="27">
                  <c:v>955.59000000000015</c:v>
                </c:pt>
                <c:pt idx="28">
                  <c:v>964.6</c:v>
                </c:pt>
                <c:pt idx="29">
                  <c:v>971.63</c:v>
                </c:pt>
                <c:pt idx="30">
                  <c:v>961.4</c:v>
                </c:pt>
                <c:pt idx="31">
                  <c:v>958.97</c:v>
                </c:pt>
                <c:pt idx="32">
                  <c:v>967.6099999999999</c:v>
                </c:pt>
                <c:pt idx="33">
                  <c:v>973.51</c:v>
                </c:pt>
                <c:pt idx="34">
                  <c:v>962.78</c:v>
                </c:pt>
                <c:pt idx="35">
                  <c:v>961.99</c:v>
                </c:pt>
                <c:pt idx="36">
                  <c:v>969.61</c:v>
                </c:pt>
                <c:pt idx="37">
                  <c:v>975.94999999999993</c:v>
                </c:pt>
                <c:pt idx="38">
                  <c:v>966.57999999999993</c:v>
                </c:pt>
                <c:pt idx="39">
                  <c:v>964.39999999999986</c:v>
                </c:pt>
                <c:pt idx="40">
                  <c:v>974.06000000000006</c:v>
                </c:pt>
                <c:pt idx="41">
                  <c:v>980.76</c:v>
                </c:pt>
                <c:pt idx="42">
                  <c:v>971.93</c:v>
                </c:pt>
                <c:pt idx="43">
                  <c:v>968.74</c:v>
                </c:pt>
                <c:pt idx="44">
                  <c:v>977.89</c:v>
                </c:pt>
                <c:pt idx="45">
                  <c:v>983.86000000000013</c:v>
                </c:pt>
                <c:pt idx="46">
                  <c:v>974.14</c:v>
                </c:pt>
                <c:pt idx="47">
                  <c:v>972.2700000000001</c:v>
                </c:pt>
                <c:pt idx="48">
                  <c:v>980.03</c:v>
                </c:pt>
                <c:pt idx="49">
                  <c:v>985.27</c:v>
                </c:pt>
                <c:pt idx="50">
                  <c:v>976.16</c:v>
                </c:pt>
                <c:pt idx="51">
                  <c:v>974.38</c:v>
                </c:pt>
                <c:pt idx="52">
                  <c:v>982.15</c:v>
                </c:pt>
                <c:pt idx="53">
                  <c:v>988.87999999999988</c:v>
                </c:pt>
                <c:pt idx="54">
                  <c:v>979.3</c:v>
                </c:pt>
                <c:pt idx="55">
                  <c:v>979.1099999999999</c:v>
                </c:pt>
                <c:pt idx="56">
                  <c:v>988.40000000000009</c:v>
                </c:pt>
                <c:pt idx="57">
                  <c:v>996.05</c:v>
                </c:pt>
                <c:pt idx="58">
                  <c:v>987.69</c:v>
                </c:pt>
                <c:pt idx="59">
                  <c:v>983.98</c:v>
                </c:pt>
                <c:pt idx="60">
                  <c:v>991.54</c:v>
                </c:pt>
                <c:pt idx="61">
                  <c:v>998.01</c:v>
                </c:pt>
                <c:pt idx="62">
                  <c:v>987.51</c:v>
                </c:pt>
                <c:pt idx="63">
                  <c:v>985.15999999999985</c:v>
                </c:pt>
                <c:pt idx="64">
                  <c:v>994.09</c:v>
                </c:pt>
                <c:pt idx="65">
                  <c:v>1000.56</c:v>
                </c:pt>
                <c:pt idx="66">
                  <c:v>990.43000000000006</c:v>
                </c:pt>
                <c:pt idx="67">
                  <c:v>988.29</c:v>
                </c:pt>
                <c:pt idx="68">
                  <c:v>997.84999999999991</c:v>
                </c:pt>
                <c:pt idx="69">
                  <c:v>1003.4</c:v>
                </c:pt>
                <c:pt idx="70">
                  <c:v>992.69</c:v>
                </c:pt>
                <c:pt idx="71">
                  <c:v>990.52</c:v>
                </c:pt>
                <c:pt idx="72">
                  <c:v>1000.74</c:v>
                </c:pt>
                <c:pt idx="73">
                  <c:v>1009.23</c:v>
                </c:pt>
                <c:pt idx="74">
                  <c:v>998.73</c:v>
                </c:pt>
                <c:pt idx="75">
                  <c:v>997.28000000000009</c:v>
                </c:pt>
                <c:pt idx="76">
                  <c:v>1006.8600000000001</c:v>
                </c:pt>
                <c:pt idx="77">
                  <c:v>1013.73</c:v>
                </c:pt>
                <c:pt idx="78">
                  <c:v>1003.19</c:v>
                </c:pt>
                <c:pt idx="79">
                  <c:v>1001.0600000000001</c:v>
                </c:pt>
                <c:pt idx="80">
                  <c:v>1011.0999999999999</c:v>
                </c:pt>
                <c:pt idx="81">
                  <c:v>1017.42</c:v>
                </c:pt>
                <c:pt idx="82">
                  <c:v>1007.27</c:v>
                </c:pt>
                <c:pt idx="83">
                  <c:v>1006.31</c:v>
                </c:pt>
                <c:pt idx="84">
                  <c:v>1016.25</c:v>
                </c:pt>
                <c:pt idx="85">
                  <c:v>1023.74</c:v>
                </c:pt>
                <c:pt idx="86">
                  <c:v>1013.29</c:v>
                </c:pt>
                <c:pt idx="87">
                  <c:v>1011.74</c:v>
                </c:pt>
                <c:pt idx="88">
                  <c:v>1021.45</c:v>
                </c:pt>
                <c:pt idx="89">
                  <c:v>1028.0999999999999</c:v>
                </c:pt>
                <c:pt idx="90">
                  <c:v>1016.1700000000001</c:v>
                </c:pt>
                <c:pt idx="91">
                  <c:v>1015.54</c:v>
                </c:pt>
                <c:pt idx="92">
                  <c:v>1025.5</c:v>
                </c:pt>
                <c:pt idx="93">
                  <c:v>1032.3900000000001</c:v>
                </c:pt>
                <c:pt idx="94">
                  <c:v>1020.6899999999999</c:v>
                </c:pt>
                <c:pt idx="95">
                  <c:v>1018.7900000000001</c:v>
                </c:pt>
                <c:pt idx="96">
                  <c:v>1027.9099999999999</c:v>
                </c:pt>
                <c:pt idx="97">
                  <c:v>1036.9099999999999</c:v>
                </c:pt>
                <c:pt idx="98">
                  <c:v>1026.81</c:v>
                </c:pt>
                <c:pt idx="99">
                  <c:v>1025.02</c:v>
                </c:pt>
                <c:pt idx="100">
                  <c:v>1034.4100000000001</c:v>
                </c:pt>
                <c:pt idx="101">
                  <c:v>1041.45</c:v>
                </c:pt>
                <c:pt idx="102">
                  <c:v>1030.48</c:v>
                </c:pt>
                <c:pt idx="103">
                  <c:v>1029.47</c:v>
                </c:pt>
                <c:pt idx="104">
                  <c:v>1039.1100000000001</c:v>
                </c:pt>
                <c:pt idx="105">
                  <c:v>1045.78</c:v>
                </c:pt>
                <c:pt idx="106">
                  <c:v>1035.01</c:v>
                </c:pt>
                <c:pt idx="107">
                  <c:v>1033.5</c:v>
                </c:pt>
                <c:pt idx="108">
                  <c:v>1041.8499999999999</c:v>
                </c:pt>
                <c:pt idx="109">
                  <c:v>1050.08</c:v>
                </c:pt>
                <c:pt idx="110">
                  <c:v>1039.46</c:v>
                </c:pt>
                <c:pt idx="111">
                  <c:v>1037.6500000000001</c:v>
                </c:pt>
                <c:pt idx="112">
                  <c:v>1046.98</c:v>
                </c:pt>
                <c:pt idx="113">
                  <c:v>1054.9299999999998</c:v>
                </c:pt>
                <c:pt idx="114">
                  <c:v>1044.71</c:v>
                </c:pt>
                <c:pt idx="115">
                  <c:v>1043.71</c:v>
                </c:pt>
                <c:pt idx="116">
                  <c:v>1054.4299999999998</c:v>
                </c:pt>
                <c:pt idx="117">
                  <c:v>1061.6199999999999</c:v>
                </c:pt>
                <c:pt idx="118">
                  <c:v>1052.01</c:v>
                </c:pt>
                <c:pt idx="119">
                  <c:v>1050.73</c:v>
                </c:pt>
                <c:pt idx="120">
                  <c:v>1060.1400000000001</c:v>
                </c:pt>
                <c:pt idx="121">
                  <c:v>1066.8699999999999</c:v>
                </c:pt>
                <c:pt idx="122">
                  <c:v>1055.8499999999999</c:v>
                </c:pt>
                <c:pt idx="123">
                  <c:v>1054.5900000000001</c:v>
                </c:pt>
                <c:pt idx="124">
                  <c:v>1064.5700000000002</c:v>
                </c:pt>
                <c:pt idx="125">
                  <c:v>1069.98</c:v>
                </c:pt>
                <c:pt idx="126">
                  <c:v>1059.1599999999999</c:v>
                </c:pt>
                <c:pt idx="127">
                  <c:v>1059.02</c:v>
                </c:pt>
                <c:pt idx="128">
                  <c:v>1067.8</c:v>
                </c:pt>
                <c:pt idx="129">
                  <c:v>1075.92</c:v>
                </c:pt>
                <c:pt idx="130">
                  <c:v>1062.29</c:v>
                </c:pt>
                <c:pt idx="131">
                  <c:v>1061.2800000000002</c:v>
                </c:pt>
                <c:pt idx="132">
                  <c:v>1071.22</c:v>
                </c:pt>
                <c:pt idx="133">
                  <c:v>1078.01</c:v>
                </c:pt>
                <c:pt idx="134">
                  <c:v>1064.9100000000001</c:v>
                </c:pt>
                <c:pt idx="135">
                  <c:v>1063.21</c:v>
                </c:pt>
                <c:pt idx="136">
                  <c:v>1072.78</c:v>
                </c:pt>
                <c:pt idx="137">
                  <c:v>1078.98</c:v>
                </c:pt>
                <c:pt idx="138">
                  <c:v>1067</c:v>
                </c:pt>
                <c:pt idx="139">
                  <c:v>1066.44</c:v>
                </c:pt>
                <c:pt idx="140">
                  <c:v>1077.1500000000001</c:v>
                </c:pt>
                <c:pt idx="141">
                  <c:v>1083.69</c:v>
                </c:pt>
                <c:pt idx="142">
                  <c:v>1072.57</c:v>
                </c:pt>
                <c:pt idx="143">
                  <c:v>1072.5899999999999</c:v>
                </c:pt>
                <c:pt idx="144">
                  <c:v>1082.6099999999999</c:v>
                </c:pt>
                <c:pt idx="145">
                  <c:v>1090.18</c:v>
                </c:pt>
                <c:pt idx="146">
                  <c:v>1078.93</c:v>
                </c:pt>
                <c:pt idx="147">
                  <c:v>1078.1200000000001</c:v>
                </c:pt>
                <c:pt idx="148">
                  <c:v>1089.48</c:v>
                </c:pt>
                <c:pt idx="149">
                  <c:v>1094.6200000000001</c:v>
                </c:pt>
                <c:pt idx="150">
                  <c:v>1084.47</c:v>
                </c:pt>
                <c:pt idx="151">
                  <c:v>1082.7</c:v>
                </c:pt>
                <c:pt idx="152">
                  <c:v>1091.6299999999999</c:v>
                </c:pt>
                <c:pt idx="153">
                  <c:v>1098.58</c:v>
                </c:pt>
                <c:pt idx="154">
                  <c:v>1086.8499999999999</c:v>
                </c:pt>
                <c:pt idx="155">
                  <c:v>1087.69</c:v>
                </c:pt>
                <c:pt idx="156">
                  <c:v>1098.49</c:v>
                </c:pt>
                <c:pt idx="157">
                  <c:v>1107.0700000000002</c:v>
                </c:pt>
                <c:pt idx="158">
                  <c:v>1097.79</c:v>
                </c:pt>
                <c:pt idx="159">
                  <c:v>1097.05</c:v>
                </c:pt>
                <c:pt idx="160">
                  <c:v>1106.93</c:v>
                </c:pt>
                <c:pt idx="161">
                  <c:v>1112.25</c:v>
                </c:pt>
                <c:pt idx="162">
                  <c:v>1101.1599999999999</c:v>
                </c:pt>
                <c:pt idx="163">
                  <c:v>1100.19</c:v>
                </c:pt>
                <c:pt idx="164">
                  <c:v>1109.44</c:v>
                </c:pt>
                <c:pt idx="165">
                  <c:v>1115.0999999999999</c:v>
                </c:pt>
                <c:pt idx="166">
                  <c:v>1104.99</c:v>
                </c:pt>
                <c:pt idx="167">
                  <c:v>1105.07</c:v>
                </c:pt>
                <c:pt idx="168">
                  <c:v>1114.53</c:v>
                </c:pt>
                <c:pt idx="169">
                  <c:v>1120.44</c:v>
                </c:pt>
                <c:pt idx="170">
                  <c:v>1109.3</c:v>
                </c:pt>
                <c:pt idx="171">
                  <c:v>1109.45</c:v>
                </c:pt>
                <c:pt idx="172">
                  <c:v>1119.8499999999999</c:v>
                </c:pt>
                <c:pt idx="173">
                  <c:v>1126.3</c:v>
                </c:pt>
                <c:pt idx="174">
                  <c:v>1116.6100000000001</c:v>
                </c:pt>
                <c:pt idx="175">
                  <c:v>1116.5899999999999</c:v>
                </c:pt>
                <c:pt idx="176">
                  <c:v>1126.97</c:v>
                </c:pt>
                <c:pt idx="177">
                  <c:v>1134.6100000000001</c:v>
                </c:pt>
                <c:pt idx="178">
                  <c:v>1124.25</c:v>
                </c:pt>
                <c:pt idx="179">
                  <c:v>1123.8</c:v>
                </c:pt>
                <c:pt idx="180">
                  <c:v>1133.75</c:v>
                </c:pt>
                <c:pt idx="181">
                  <c:v>1140.6600000000001</c:v>
                </c:pt>
                <c:pt idx="182">
                  <c:v>1127.73</c:v>
                </c:pt>
                <c:pt idx="183">
                  <c:v>1128.1300000000001</c:v>
                </c:pt>
                <c:pt idx="184">
                  <c:v>1138.96</c:v>
                </c:pt>
                <c:pt idx="185">
                  <c:v>1146.95</c:v>
                </c:pt>
                <c:pt idx="186">
                  <c:v>1136.18</c:v>
                </c:pt>
                <c:pt idx="187">
                  <c:v>1135.46</c:v>
                </c:pt>
                <c:pt idx="188">
                  <c:v>1146.24</c:v>
                </c:pt>
                <c:pt idx="189">
                  <c:v>1153.69</c:v>
                </c:pt>
                <c:pt idx="190">
                  <c:v>1141.72</c:v>
                </c:pt>
                <c:pt idx="191">
                  <c:v>1141.0999999999999</c:v>
                </c:pt>
                <c:pt idx="192">
                  <c:v>1151.3699999999999</c:v>
                </c:pt>
                <c:pt idx="193">
                  <c:v>1159.1599999999999</c:v>
                </c:pt>
                <c:pt idx="194">
                  <c:v>1147.45</c:v>
                </c:pt>
                <c:pt idx="195">
                  <c:v>1147.52</c:v>
                </c:pt>
                <c:pt idx="196">
                  <c:v>1157.3699999999999</c:v>
                </c:pt>
                <c:pt idx="197">
                  <c:v>1163.51</c:v>
                </c:pt>
                <c:pt idx="198">
                  <c:v>1153.6300000000001</c:v>
                </c:pt>
                <c:pt idx="199">
                  <c:v>1152.74</c:v>
                </c:pt>
                <c:pt idx="200">
                  <c:v>1163.24</c:v>
                </c:pt>
                <c:pt idx="201">
                  <c:v>1169.17</c:v>
                </c:pt>
                <c:pt idx="202">
                  <c:v>1158.8800000000001</c:v>
                </c:pt>
                <c:pt idx="203">
                  <c:v>1157.8700000000001</c:v>
                </c:pt>
                <c:pt idx="204">
                  <c:v>1170.07</c:v>
                </c:pt>
                <c:pt idx="205">
                  <c:v>1177.6100000000001</c:v>
                </c:pt>
                <c:pt idx="206">
                  <c:v>1165.4000000000001</c:v>
                </c:pt>
                <c:pt idx="207">
                  <c:v>1165.7</c:v>
                </c:pt>
                <c:pt idx="208">
                  <c:v>1175.79</c:v>
                </c:pt>
                <c:pt idx="209">
                  <c:v>1181.18</c:v>
                </c:pt>
                <c:pt idx="210">
                  <c:v>1171.72</c:v>
                </c:pt>
                <c:pt idx="211">
                  <c:v>1171.1399999999999</c:v>
                </c:pt>
                <c:pt idx="212">
                  <c:v>1181.3800000000001</c:v>
                </c:pt>
                <c:pt idx="213">
                  <c:v>1188.6300000000001</c:v>
                </c:pt>
                <c:pt idx="214">
                  <c:v>1177.8600000000001</c:v>
                </c:pt>
                <c:pt idx="215">
                  <c:v>1178.3699999999999</c:v>
                </c:pt>
                <c:pt idx="216">
                  <c:v>1189.78</c:v>
                </c:pt>
                <c:pt idx="217">
                  <c:v>1196.79</c:v>
                </c:pt>
                <c:pt idx="218">
                  <c:v>1185.97</c:v>
                </c:pt>
                <c:pt idx="219">
                  <c:v>1185.7</c:v>
                </c:pt>
                <c:pt idx="220">
                  <c:v>1195.6300000000001</c:v>
                </c:pt>
                <c:pt idx="221">
                  <c:v>1204.4099999999999</c:v>
                </c:pt>
                <c:pt idx="222">
                  <c:v>1191.51</c:v>
                </c:pt>
                <c:pt idx="223">
                  <c:v>1192.22</c:v>
                </c:pt>
                <c:pt idx="224">
                  <c:v>1201.8</c:v>
                </c:pt>
                <c:pt idx="225">
                  <c:v>1210.04</c:v>
                </c:pt>
                <c:pt idx="226">
                  <c:v>1197.8699999999999</c:v>
                </c:pt>
                <c:pt idx="227">
                  <c:v>1200.3000000000002</c:v>
                </c:pt>
                <c:pt idx="228">
                  <c:v>1211.5500000000002</c:v>
                </c:pt>
                <c:pt idx="229">
                  <c:v>1222</c:v>
                </c:pt>
                <c:pt idx="230">
                  <c:v>1207.73</c:v>
                </c:pt>
                <c:pt idx="231">
                  <c:v>1209.5899999999999</c:v>
                </c:pt>
                <c:pt idx="232">
                  <c:v>1219.8499999999999</c:v>
                </c:pt>
                <c:pt idx="233">
                  <c:v>1227.6100000000001</c:v>
                </c:pt>
                <c:pt idx="234">
                  <c:v>1215.6199999999999</c:v>
                </c:pt>
                <c:pt idx="235">
                  <c:v>1215.56</c:v>
                </c:pt>
                <c:pt idx="236">
                  <c:v>1225.69</c:v>
                </c:pt>
                <c:pt idx="237">
                  <c:v>1232.27</c:v>
                </c:pt>
                <c:pt idx="238">
                  <c:v>1221.21</c:v>
                </c:pt>
                <c:pt idx="239">
                  <c:v>1223.0899999999999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51-46F1-997C-517DE3FE9717}"/>
            </c:ext>
          </c:extLst>
        </c:ser>
        <c:ser>
          <c:idx val="1"/>
          <c:order val="1"/>
          <c:tx>
            <c:strRef>
              <c:f>Co2Q!$P$1</c:f>
              <c:strCache>
                <c:ptCount val="1"/>
                <c:pt idx="0">
                  <c:v>Adjusted Co2</c:v>
                </c:pt>
              </c:strCache>
            </c:strRef>
          </c:tx>
          <c:spPr>
            <a:ln w="4762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Co2Q!$P$2:$P$241</c:f>
              <c:numCache>
                <c:formatCode>General</c:formatCode>
                <c:ptCount val="240"/>
                <c:pt idx="0">
                  <c:v>945.71617796610201</c:v>
                </c:pt>
                <c:pt idx="1">
                  <c:v>944.98827966101601</c:v>
                </c:pt>
                <c:pt idx="2">
                  <c:v>949.56678813559404</c:v>
                </c:pt>
                <c:pt idx="3">
                  <c:v>951.418754237288</c:v>
                </c:pt>
                <c:pt idx="4">
                  <c:v>947.98617796610199</c:v>
                </c:pt>
                <c:pt idx="5">
                  <c:v>949.46827966101591</c:v>
                </c:pt>
                <c:pt idx="6">
                  <c:v>952.63678813559397</c:v>
                </c:pt>
                <c:pt idx="7">
                  <c:v>952.79875423728811</c:v>
                </c:pt>
                <c:pt idx="8">
                  <c:v>950.17617796610205</c:v>
                </c:pt>
                <c:pt idx="9">
                  <c:v>950.65827966101597</c:v>
                </c:pt>
                <c:pt idx="10">
                  <c:v>954.54678813559406</c:v>
                </c:pt>
                <c:pt idx="11">
                  <c:v>956.26875423728814</c:v>
                </c:pt>
                <c:pt idx="12">
                  <c:v>953.18617796610204</c:v>
                </c:pt>
                <c:pt idx="13">
                  <c:v>953.01827966101609</c:v>
                </c:pt>
                <c:pt idx="14">
                  <c:v>957.62678813559398</c:v>
                </c:pt>
                <c:pt idx="15">
                  <c:v>957.57875423728808</c:v>
                </c:pt>
                <c:pt idx="16">
                  <c:v>954.68617796610192</c:v>
                </c:pt>
                <c:pt idx="17">
                  <c:v>955.93827966101605</c:v>
                </c:pt>
                <c:pt idx="18">
                  <c:v>958.106788135594</c:v>
                </c:pt>
                <c:pt idx="19">
                  <c:v>959.1987542372882</c:v>
                </c:pt>
                <c:pt idx="20">
                  <c:v>957.37617796610198</c:v>
                </c:pt>
                <c:pt idx="21">
                  <c:v>956.73827966101601</c:v>
                </c:pt>
                <c:pt idx="22">
                  <c:v>960.22678813559389</c:v>
                </c:pt>
                <c:pt idx="23">
                  <c:v>961.06875423728809</c:v>
                </c:pt>
                <c:pt idx="24">
                  <c:v>957.77617796610195</c:v>
                </c:pt>
                <c:pt idx="25">
                  <c:v>956.98827966101601</c:v>
                </c:pt>
                <c:pt idx="26">
                  <c:v>962.39678813559397</c:v>
                </c:pt>
                <c:pt idx="27">
                  <c:v>963.36875423728827</c:v>
                </c:pt>
                <c:pt idx="28">
                  <c:v>961.606177966102</c:v>
                </c:pt>
                <c:pt idx="29">
                  <c:v>962.45827966101604</c:v>
                </c:pt>
                <c:pt idx="30">
                  <c:v>965.78678813559395</c:v>
                </c:pt>
                <c:pt idx="31">
                  <c:v>966.74875423728815</c:v>
                </c:pt>
                <c:pt idx="32">
                  <c:v>964.61617796610187</c:v>
                </c:pt>
                <c:pt idx="33">
                  <c:v>964.33827966101603</c:v>
                </c:pt>
                <c:pt idx="34">
                  <c:v>967.16678813559395</c:v>
                </c:pt>
                <c:pt idx="35">
                  <c:v>969.76875423728814</c:v>
                </c:pt>
                <c:pt idx="36">
                  <c:v>966.61617796610199</c:v>
                </c:pt>
                <c:pt idx="37">
                  <c:v>966.77827966101597</c:v>
                </c:pt>
                <c:pt idx="38">
                  <c:v>970.9667881355939</c:v>
                </c:pt>
                <c:pt idx="39">
                  <c:v>972.17875423728799</c:v>
                </c:pt>
                <c:pt idx="40">
                  <c:v>971.06617796610203</c:v>
                </c:pt>
                <c:pt idx="41">
                  <c:v>971.58827966101603</c:v>
                </c:pt>
                <c:pt idx="42">
                  <c:v>976.31678813559392</c:v>
                </c:pt>
                <c:pt idx="43">
                  <c:v>976.51875423728814</c:v>
                </c:pt>
                <c:pt idx="44">
                  <c:v>974.89617796610196</c:v>
                </c:pt>
                <c:pt idx="45">
                  <c:v>974.68827966101617</c:v>
                </c:pt>
                <c:pt idx="46">
                  <c:v>978.52678813559396</c:v>
                </c:pt>
                <c:pt idx="47">
                  <c:v>980.04875423728822</c:v>
                </c:pt>
                <c:pt idx="48">
                  <c:v>977.03617796610195</c:v>
                </c:pt>
                <c:pt idx="49">
                  <c:v>976.09827966101602</c:v>
                </c:pt>
                <c:pt idx="50">
                  <c:v>980.54678813559394</c:v>
                </c:pt>
                <c:pt idx="51">
                  <c:v>982.15875423728812</c:v>
                </c:pt>
                <c:pt idx="52">
                  <c:v>979.15617796610195</c:v>
                </c:pt>
                <c:pt idx="53">
                  <c:v>979.70827966101592</c:v>
                </c:pt>
                <c:pt idx="54">
                  <c:v>983.68678813559393</c:v>
                </c:pt>
                <c:pt idx="55">
                  <c:v>986.88875423728803</c:v>
                </c:pt>
                <c:pt idx="56">
                  <c:v>985.40617796610206</c:v>
                </c:pt>
                <c:pt idx="57">
                  <c:v>986.87827966101599</c:v>
                </c:pt>
                <c:pt idx="58">
                  <c:v>992.07678813559403</c:v>
                </c:pt>
                <c:pt idx="59">
                  <c:v>991.75875423728814</c:v>
                </c:pt>
                <c:pt idx="60">
                  <c:v>988.54617796610194</c:v>
                </c:pt>
                <c:pt idx="61">
                  <c:v>988.83827966101603</c:v>
                </c:pt>
                <c:pt idx="62">
                  <c:v>991.89678813559397</c:v>
                </c:pt>
                <c:pt idx="63">
                  <c:v>992.93875423728798</c:v>
                </c:pt>
                <c:pt idx="64">
                  <c:v>991.096177966102</c:v>
                </c:pt>
                <c:pt idx="65">
                  <c:v>991.38827966101599</c:v>
                </c:pt>
                <c:pt idx="66">
                  <c:v>994.81678813559404</c:v>
                </c:pt>
                <c:pt idx="67">
                  <c:v>996.06875423728809</c:v>
                </c:pt>
                <c:pt idx="68">
                  <c:v>994.85617796610188</c:v>
                </c:pt>
                <c:pt idx="69">
                  <c:v>994.22827966101602</c:v>
                </c:pt>
                <c:pt idx="70">
                  <c:v>997.07678813559403</c:v>
                </c:pt>
                <c:pt idx="71">
                  <c:v>998.29875423728811</c:v>
                </c:pt>
                <c:pt idx="72">
                  <c:v>997.74617796610198</c:v>
                </c:pt>
                <c:pt idx="73">
                  <c:v>1000.0582796610161</c:v>
                </c:pt>
                <c:pt idx="74">
                  <c:v>1003.116788135594</c:v>
                </c:pt>
                <c:pt idx="75">
                  <c:v>1005.0587542372882</c:v>
                </c:pt>
                <c:pt idx="76">
                  <c:v>1003.8661779661021</c:v>
                </c:pt>
                <c:pt idx="77">
                  <c:v>1004.5582796610161</c:v>
                </c:pt>
                <c:pt idx="78">
                  <c:v>1007.576788135594</c:v>
                </c:pt>
                <c:pt idx="79">
                  <c:v>1008.8387542372882</c:v>
                </c:pt>
                <c:pt idx="80">
                  <c:v>1008.1061779661019</c:v>
                </c:pt>
                <c:pt idx="81">
                  <c:v>1008.248279661016</c:v>
                </c:pt>
                <c:pt idx="82">
                  <c:v>1011.656788135594</c:v>
                </c:pt>
                <c:pt idx="83">
                  <c:v>1014.0887542372881</c:v>
                </c:pt>
                <c:pt idx="84">
                  <c:v>1013.256177966102</c:v>
                </c:pt>
                <c:pt idx="85">
                  <c:v>1014.568279661016</c:v>
                </c:pt>
                <c:pt idx="86">
                  <c:v>1017.6767881355939</c:v>
                </c:pt>
                <c:pt idx="87">
                  <c:v>1019.5187542372881</c:v>
                </c:pt>
                <c:pt idx="88">
                  <c:v>1018.456177966102</c:v>
                </c:pt>
                <c:pt idx="89">
                  <c:v>1018.9282796610159</c:v>
                </c:pt>
                <c:pt idx="90">
                  <c:v>1020.556788135594</c:v>
                </c:pt>
                <c:pt idx="91">
                  <c:v>1023.3187542372881</c:v>
                </c:pt>
                <c:pt idx="92">
                  <c:v>1022.506177966102</c:v>
                </c:pt>
                <c:pt idx="93">
                  <c:v>1023.2182796610161</c:v>
                </c:pt>
                <c:pt idx="94">
                  <c:v>1025.0767881355939</c:v>
                </c:pt>
                <c:pt idx="95">
                  <c:v>1026.5687542372882</c:v>
                </c:pt>
                <c:pt idx="96">
                  <c:v>1024.9161779661017</c:v>
                </c:pt>
                <c:pt idx="97">
                  <c:v>1027.7382796610159</c:v>
                </c:pt>
                <c:pt idx="98">
                  <c:v>1031.1967881355938</c:v>
                </c:pt>
                <c:pt idx="99">
                  <c:v>1032.7987542372882</c:v>
                </c:pt>
                <c:pt idx="100">
                  <c:v>1031.4161779661019</c:v>
                </c:pt>
                <c:pt idx="101">
                  <c:v>1032.2782796610161</c:v>
                </c:pt>
                <c:pt idx="102">
                  <c:v>1034.8667881355939</c:v>
                </c:pt>
                <c:pt idx="103">
                  <c:v>1037.2487542372883</c:v>
                </c:pt>
                <c:pt idx="104">
                  <c:v>1036.116177966102</c:v>
                </c:pt>
                <c:pt idx="105">
                  <c:v>1036.608279661016</c:v>
                </c:pt>
                <c:pt idx="106">
                  <c:v>1039.3967881355939</c:v>
                </c:pt>
                <c:pt idx="107">
                  <c:v>1041.2787542372882</c:v>
                </c:pt>
                <c:pt idx="108">
                  <c:v>1038.8561779661018</c:v>
                </c:pt>
                <c:pt idx="109">
                  <c:v>1040.908279661016</c:v>
                </c:pt>
                <c:pt idx="110">
                  <c:v>1043.8467881355939</c:v>
                </c:pt>
                <c:pt idx="111">
                  <c:v>1045.4287542372883</c:v>
                </c:pt>
                <c:pt idx="112">
                  <c:v>1043.9861779661019</c:v>
                </c:pt>
                <c:pt idx="113">
                  <c:v>1045.7582796610159</c:v>
                </c:pt>
                <c:pt idx="114">
                  <c:v>1049.0967881355939</c:v>
                </c:pt>
                <c:pt idx="115">
                  <c:v>1051.4887542372883</c:v>
                </c:pt>
                <c:pt idx="116">
                  <c:v>1051.4361779661017</c:v>
                </c:pt>
                <c:pt idx="117">
                  <c:v>1052.4482796610159</c:v>
                </c:pt>
                <c:pt idx="118">
                  <c:v>1056.3967881355939</c:v>
                </c:pt>
                <c:pt idx="119">
                  <c:v>1058.5087542372883</c:v>
                </c:pt>
                <c:pt idx="120">
                  <c:v>1057.146177966102</c:v>
                </c:pt>
                <c:pt idx="121">
                  <c:v>1057.6982796610159</c:v>
                </c:pt>
                <c:pt idx="122">
                  <c:v>1060.2367881355938</c:v>
                </c:pt>
                <c:pt idx="123">
                  <c:v>1062.3687542372884</c:v>
                </c:pt>
                <c:pt idx="124">
                  <c:v>1061.576177966102</c:v>
                </c:pt>
                <c:pt idx="125">
                  <c:v>1060.8082796610161</c:v>
                </c:pt>
                <c:pt idx="126">
                  <c:v>1063.5467881355937</c:v>
                </c:pt>
                <c:pt idx="127">
                  <c:v>1066.7987542372882</c:v>
                </c:pt>
                <c:pt idx="128">
                  <c:v>1064.8061779661018</c:v>
                </c:pt>
                <c:pt idx="129">
                  <c:v>1066.7482796610161</c:v>
                </c:pt>
                <c:pt idx="130">
                  <c:v>1066.6767881355938</c:v>
                </c:pt>
                <c:pt idx="131">
                  <c:v>1069.0587542372884</c:v>
                </c:pt>
                <c:pt idx="132">
                  <c:v>1068.2261779661019</c:v>
                </c:pt>
                <c:pt idx="133">
                  <c:v>1068.838279661016</c:v>
                </c:pt>
                <c:pt idx="134">
                  <c:v>1069.2967881355939</c:v>
                </c:pt>
                <c:pt idx="135">
                  <c:v>1070.9887542372883</c:v>
                </c:pt>
                <c:pt idx="136">
                  <c:v>1069.7861779661018</c:v>
                </c:pt>
                <c:pt idx="137">
                  <c:v>1069.8082796610161</c:v>
                </c:pt>
                <c:pt idx="138">
                  <c:v>1071.3867881355939</c:v>
                </c:pt>
                <c:pt idx="139">
                  <c:v>1074.2187542372883</c:v>
                </c:pt>
                <c:pt idx="140">
                  <c:v>1074.156177966102</c:v>
                </c:pt>
                <c:pt idx="141">
                  <c:v>1074.5182796610161</c:v>
                </c:pt>
                <c:pt idx="142">
                  <c:v>1076.9567881355938</c:v>
                </c:pt>
                <c:pt idx="143">
                  <c:v>1080.3687542372882</c:v>
                </c:pt>
                <c:pt idx="144">
                  <c:v>1079.6161779661018</c:v>
                </c:pt>
                <c:pt idx="145">
                  <c:v>1081.0082796610161</c:v>
                </c:pt>
                <c:pt idx="146">
                  <c:v>1083.3167881355939</c:v>
                </c:pt>
                <c:pt idx="147">
                  <c:v>1085.8987542372884</c:v>
                </c:pt>
                <c:pt idx="148">
                  <c:v>1086.4861779661019</c:v>
                </c:pt>
                <c:pt idx="149">
                  <c:v>1085.4482796610162</c:v>
                </c:pt>
                <c:pt idx="150">
                  <c:v>1088.8567881355939</c:v>
                </c:pt>
                <c:pt idx="151">
                  <c:v>1090.4787542372883</c:v>
                </c:pt>
                <c:pt idx="152">
                  <c:v>1088.6361779661017</c:v>
                </c:pt>
                <c:pt idx="153">
                  <c:v>1089.408279661016</c:v>
                </c:pt>
                <c:pt idx="154">
                  <c:v>1091.2367881355938</c:v>
                </c:pt>
                <c:pt idx="155">
                  <c:v>1095.4687542372883</c:v>
                </c:pt>
                <c:pt idx="156">
                  <c:v>1095.4961779661019</c:v>
                </c:pt>
                <c:pt idx="157">
                  <c:v>1097.8982796610162</c:v>
                </c:pt>
                <c:pt idx="158">
                  <c:v>1102.1767881355938</c:v>
                </c:pt>
                <c:pt idx="159">
                  <c:v>1104.8287542372882</c:v>
                </c:pt>
                <c:pt idx="160">
                  <c:v>1103.9361779661019</c:v>
                </c:pt>
                <c:pt idx="161">
                  <c:v>1103.078279661016</c:v>
                </c:pt>
                <c:pt idx="162">
                  <c:v>1105.5467881355937</c:v>
                </c:pt>
                <c:pt idx="163">
                  <c:v>1107.9687542372883</c:v>
                </c:pt>
                <c:pt idx="164">
                  <c:v>1106.4461779661019</c:v>
                </c:pt>
                <c:pt idx="165">
                  <c:v>1105.9282796610159</c:v>
                </c:pt>
                <c:pt idx="166">
                  <c:v>1109.3767881355939</c:v>
                </c:pt>
                <c:pt idx="167">
                  <c:v>1112.8487542372882</c:v>
                </c:pt>
                <c:pt idx="168">
                  <c:v>1111.5361779661018</c:v>
                </c:pt>
                <c:pt idx="169">
                  <c:v>1111.2682796610161</c:v>
                </c:pt>
                <c:pt idx="170">
                  <c:v>1113.6867881355938</c:v>
                </c:pt>
                <c:pt idx="171">
                  <c:v>1117.2287542372883</c:v>
                </c:pt>
                <c:pt idx="172">
                  <c:v>1116.8561779661018</c:v>
                </c:pt>
                <c:pt idx="173">
                  <c:v>1117.128279661016</c:v>
                </c:pt>
                <c:pt idx="174">
                  <c:v>1120.996788135594</c:v>
                </c:pt>
                <c:pt idx="175">
                  <c:v>1124.3687542372882</c:v>
                </c:pt>
                <c:pt idx="176">
                  <c:v>1123.9761779661019</c:v>
                </c:pt>
                <c:pt idx="177">
                  <c:v>1125.4382796610162</c:v>
                </c:pt>
                <c:pt idx="178">
                  <c:v>1128.6367881355939</c:v>
                </c:pt>
                <c:pt idx="179">
                  <c:v>1131.5787542372882</c:v>
                </c:pt>
                <c:pt idx="180">
                  <c:v>1130.7561779661019</c:v>
                </c:pt>
                <c:pt idx="181">
                  <c:v>1131.4882796610161</c:v>
                </c:pt>
                <c:pt idx="182">
                  <c:v>1132.1167881355939</c:v>
                </c:pt>
                <c:pt idx="183">
                  <c:v>1135.9087542372883</c:v>
                </c:pt>
                <c:pt idx="184">
                  <c:v>1135.9661779661019</c:v>
                </c:pt>
                <c:pt idx="185">
                  <c:v>1137.7782796610161</c:v>
                </c:pt>
                <c:pt idx="186">
                  <c:v>1140.5667881355939</c:v>
                </c:pt>
                <c:pt idx="187">
                  <c:v>1143.2387542372883</c:v>
                </c:pt>
                <c:pt idx="188">
                  <c:v>1143.2461779661019</c:v>
                </c:pt>
                <c:pt idx="189">
                  <c:v>1144.5182796610161</c:v>
                </c:pt>
                <c:pt idx="190">
                  <c:v>1146.1067881355939</c:v>
                </c:pt>
                <c:pt idx="191">
                  <c:v>1148.8787542372881</c:v>
                </c:pt>
                <c:pt idx="192">
                  <c:v>1148.3761779661017</c:v>
                </c:pt>
                <c:pt idx="193">
                  <c:v>1149.9882796610159</c:v>
                </c:pt>
                <c:pt idx="194">
                  <c:v>1151.8367881355939</c:v>
                </c:pt>
                <c:pt idx="195">
                  <c:v>1155.2987542372882</c:v>
                </c:pt>
                <c:pt idx="196">
                  <c:v>1154.3761779661017</c:v>
                </c:pt>
                <c:pt idx="197">
                  <c:v>1154.338279661016</c:v>
                </c:pt>
                <c:pt idx="198">
                  <c:v>1158.016788135594</c:v>
                </c:pt>
                <c:pt idx="199">
                  <c:v>1160.5187542372882</c:v>
                </c:pt>
                <c:pt idx="200">
                  <c:v>1160.2461779661019</c:v>
                </c:pt>
                <c:pt idx="201">
                  <c:v>1159.9982796610161</c:v>
                </c:pt>
                <c:pt idx="202">
                  <c:v>1163.266788135594</c:v>
                </c:pt>
                <c:pt idx="203">
                  <c:v>1165.6487542372884</c:v>
                </c:pt>
                <c:pt idx="204">
                  <c:v>1167.0761779661018</c:v>
                </c:pt>
                <c:pt idx="205">
                  <c:v>1168.4382796610162</c:v>
                </c:pt>
                <c:pt idx="206">
                  <c:v>1169.786788135594</c:v>
                </c:pt>
                <c:pt idx="207">
                  <c:v>1173.4787542372883</c:v>
                </c:pt>
                <c:pt idx="208">
                  <c:v>1172.7961779661018</c:v>
                </c:pt>
                <c:pt idx="209">
                  <c:v>1172.0082796610161</c:v>
                </c:pt>
                <c:pt idx="210">
                  <c:v>1176.1067881355939</c:v>
                </c:pt>
                <c:pt idx="211">
                  <c:v>1178.9187542372881</c:v>
                </c:pt>
                <c:pt idx="212">
                  <c:v>1178.386177966102</c:v>
                </c:pt>
                <c:pt idx="213">
                  <c:v>1179.4582796610161</c:v>
                </c:pt>
                <c:pt idx="214">
                  <c:v>1182.246788135594</c:v>
                </c:pt>
                <c:pt idx="215">
                  <c:v>1186.1487542372881</c:v>
                </c:pt>
                <c:pt idx="216">
                  <c:v>1186.7861779661018</c:v>
                </c:pt>
                <c:pt idx="217">
                  <c:v>1187.618279661016</c:v>
                </c:pt>
                <c:pt idx="218">
                  <c:v>1190.3567881355939</c:v>
                </c:pt>
                <c:pt idx="219">
                  <c:v>1193.4787542372883</c:v>
                </c:pt>
                <c:pt idx="220">
                  <c:v>1192.636177966102</c:v>
                </c:pt>
                <c:pt idx="221">
                  <c:v>1195.2382796610159</c:v>
                </c:pt>
                <c:pt idx="222">
                  <c:v>1195.8967881355939</c:v>
                </c:pt>
                <c:pt idx="223">
                  <c:v>1199.9987542372883</c:v>
                </c:pt>
                <c:pt idx="224">
                  <c:v>1198.8061779661018</c:v>
                </c:pt>
                <c:pt idx="225">
                  <c:v>1200.868279661016</c:v>
                </c:pt>
                <c:pt idx="226">
                  <c:v>1202.2567881355938</c:v>
                </c:pt>
                <c:pt idx="227">
                  <c:v>1208.0787542372884</c:v>
                </c:pt>
                <c:pt idx="228">
                  <c:v>1208.556177966102</c:v>
                </c:pt>
                <c:pt idx="229">
                  <c:v>1212.828279661016</c:v>
                </c:pt>
                <c:pt idx="230">
                  <c:v>1212.1167881355939</c:v>
                </c:pt>
                <c:pt idx="231">
                  <c:v>1217.3687542372882</c:v>
                </c:pt>
                <c:pt idx="232">
                  <c:v>1216.8561779661018</c:v>
                </c:pt>
                <c:pt idx="233">
                  <c:v>1218.4382796610162</c:v>
                </c:pt>
                <c:pt idx="234">
                  <c:v>1220.0067881355938</c:v>
                </c:pt>
                <c:pt idx="235">
                  <c:v>1223.3387542372882</c:v>
                </c:pt>
                <c:pt idx="236">
                  <c:v>1222.6961779661019</c:v>
                </c:pt>
                <c:pt idx="237">
                  <c:v>1223.098279661016</c:v>
                </c:pt>
                <c:pt idx="238">
                  <c:v>1225.5967881355939</c:v>
                </c:pt>
                <c:pt idx="239">
                  <c:v>1230.8687542372882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51-46F1-997C-517DE3FE9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4271775"/>
        <c:axId val="1676067087"/>
        <c:extLst/>
      </c:lineChart>
      <c:dateAx>
        <c:axId val="151427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067087"/>
        <c:crosses val="autoZero"/>
        <c:auto val="1"/>
        <c:lblOffset val="100"/>
        <c:baseTimeUnit val="months"/>
        <c:majorUnit val="60"/>
        <c:majorTimeUnit val="months"/>
      </c:dateAx>
      <c:valAx>
        <c:axId val="1676067087"/>
        <c:scaling>
          <c:orientation val="minMax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Co2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27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Winter Anomalies Versus Summer Anomalies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tempdata!$R$1</c:f>
              <c:strCache>
                <c:ptCount val="1"/>
                <c:pt idx="0">
                  <c:v>DJF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tempdata!$T$2:$T$120</c:f>
              <c:numCache>
                <c:formatCode>0.00</c:formatCode>
                <c:ptCount val="119"/>
                <c:pt idx="0">
                  <c:v>-0.08</c:v>
                </c:pt>
                <c:pt idx="1">
                  <c:v>-0.03</c:v>
                </c:pt>
                <c:pt idx="2">
                  <c:v>-0.31</c:v>
                </c:pt>
                <c:pt idx="3">
                  <c:v>-0.47</c:v>
                </c:pt>
                <c:pt idx="4">
                  <c:v>-0.53</c:v>
                </c:pt>
                <c:pt idx="5">
                  <c:v>-0.24</c:v>
                </c:pt>
                <c:pt idx="6">
                  <c:v>-0.18</c:v>
                </c:pt>
                <c:pt idx="7">
                  <c:v>-0.42</c:v>
                </c:pt>
                <c:pt idx="8">
                  <c:v>-0.4</c:v>
                </c:pt>
                <c:pt idx="9">
                  <c:v>-0.44</c:v>
                </c:pt>
                <c:pt idx="10">
                  <c:v>-0.41</c:v>
                </c:pt>
                <c:pt idx="11">
                  <c:v>-0.38</c:v>
                </c:pt>
                <c:pt idx="12">
                  <c:v>-0.47</c:v>
                </c:pt>
                <c:pt idx="13">
                  <c:v>-0.49</c:v>
                </c:pt>
                <c:pt idx="14">
                  <c:v>-0.28999999999999998</c:v>
                </c:pt>
                <c:pt idx="15">
                  <c:v>-0.12</c:v>
                </c:pt>
                <c:pt idx="16">
                  <c:v>-0.4</c:v>
                </c:pt>
                <c:pt idx="17">
                  <c:v>-0.41</c:v>
                </c:pt>
                <c:pt idx="18">
                  <c:v>-0.39</c:v>
                </c:pt>
                <c:pt idx="19">
                  <c:v>-0.35</c:v>
                </c:pt>
                <c:pt idx="20">
                  <c:v>-0.28000000000000003</c:v>
                </c:pt>
                <c:pt idx="21">
                  <c:v>-0.16</c:v>
                </c:pt>
                <c:pt idx="22">
                  <c:v>-0.27</c:v>
                </c:pt>
                <c:pt idx="23">
                  <c:v>-0.27</c:v>
                </c:pt>
                <c:pt idx="24">
                  <c:v>-0.23</c:v>
                </c:pt>
                <c:pt idx="25">
                  <c:v>-0.23</c:v>
                </c:pt>
                <c:pt idx="26">
                  <c:v>-0.15</c:v>
                </c:pt>
                <c:pt idx="27">
                  <c:v>-0.13</c:v>
                </c:pt>
                <c:pt idx="28">
                  <c:v>-0.2</c:v>
                </c:pt>
                <c:pt idx="29">
                  <c:v>-0.31</c:v>
                </c:pt>
                <c:pt idx="30">
                  <c:v>-0.05</c:v>
                </c:pt>
                <c:pt idx="31">
                  <c:v>0.11</c:v>
                </c:pt>
                <c:pt idx="32">
                  <c:v>-0.12</c:v>
                </c:pt>
                <c:pt idx="33">
                  <c:v>-0.2</c:v>
                </c:pt>
                <c:pt idx="34">
                  <c:v>-0.05</c:v>
                </c:pt>
                <c:pt idx="35">
                  <c:v>-0.09</c:v>
                </c:pt>
                <c:pt idx="36">
                  <c:v>0.05</c:v>
                </c:pt>
                <c:pt idx="37">
                  <c:v>0.15</c:v>
                </c:pt>
                <c:pt idx="38">
                  <c:v>0</c:v>
                </c:pt>
                <c:pt idx="39">
                  <c:v>0.05</c:v>
                </c:pt>
                <c:pt idx="40">
                  <c:v>0.13</c:v>
                </c:pt>
                <c:pt idx="41">
                  <c:v>0.21</c:v>
                </c:pt>
                <c:pt idx="42">
                  <c:v>0.01</c:v>
                </c:pt>
                <c:pt idx="43">
                  <c:v>0</c:v>
                </c:pt>
                <c:pt idx="44">
                  <c:v>0.16</c:v>
                </c:pt>
                <c:pt idx="45">
                  <c:v>0.14000000000000001</c:v>
                </c:pt>
                <c:pt idx="46">
                  <c:v>-0.06</c:v>
                </c:pt>
                <c:pt idx="47">
                  <c:v>-0.02</c:v>
                </c:pt>
                <c:pt idx="48">
                  <c:v>0.03</c:v>
                </c:pt>
                <c:pt idx="49">
                  <c:v>-0.12</c:v>
                </c:pt>
                <c:pt idx="50">
                  <c:v>-0.15</c:v>
                </c:pt>
                <c:pt idx="51">
                  <c:v>0.09</c:v>
                </c:pt>
                <c:pt idx="52">
                  <c:v>0.12</c:v>
                </c:pt>
                <c:pt idx="53">
                  <c:v>0.22</c:v>
                </c:pt>
                <c:pt idx="54">
                  <c:v>-0.05</c:v>
                </c:pt>
                <c:pt idx="55">
                  <c:v>-0.03</c:v>
                </c:pt>
                <c:pt idx="56">
                  <c:v>-0.23</c:v>
                </c:pt>
                <c:pt idx="57">
                  <c:v>0.13</c:v>
                </c:pt>
                <c:pt idx="58">
                  <c:v>7.0000000000000007E-2</c:v>
                </c:pt>
                <c:pt idx="59">
                  <c:v>0.1</c:v>
                </c:pt>
                <c:pt idx="60">
                  <c:v>0.13</c:v>
                </c:pt>
                <c:pt idx="61">
                  <c:v>0.09</c:v>
                </c:pt>
                <c:pt idx="62">
                  <c:v>0</c:v>
                </c:pt>
                <c:pt idx="63">
                  <c:v>7.0000000000000007E-2</c:v>
                </c:pt>
                <c:pt idx="64">
                  <c:v>-0.15</c:v>
                </c:pt>
                <c:pt idx="65">
                  <c:v>-0.19</c:v>
                </c:pt>
                <c:pt idx="66">
                  <c:v>0.1</c:v>
                </c:pt>
                <c:pt idx="67">
                  <c:v>0.02</c:v>
                </c:pt>
                <c:pt idx="68">
                  <c:v>-7.0000000000000007E-2</c:v>
                </c:pt>
                <c:pt idx="69">
                  <c:v>0.02</c:v>
                </c:pt>
                <c:pt idx="70">
                  <c:v>-0.02</c:v>
                </c:pt>
                <c:pt idx="71">
                  <c:v>-0.14000000000000001</c:v>
                </c:pt>
                <c:pt idx="72">
                  <c:v>-0.08</c:v>
                </c:pt>
                <c:pt idx="73">
                  <c:v>0.08</c:v>
                </c:pt>
                <c:pt idx="74">
                  <c:v>-0.14000000000000001</c:v>
                </c:pt>
                <c:pt idx="75">
                  <c:v>-0.09</c:v>
                </c:pt>
                <c:pt idx="76">
                  <c:v>-0.22</c:v>
                </c:pt>
                <c:pt idx="77">
                  <c:v>0.11</c:v>
                </c:pt>
                <c:pt idx="78">
                  <c:v>-0.12</c:v>
                </c:pt>
                <c:pt idx="79">
                  <c:v>0.06</c:v>
                </c:pt>
                <c:pt idx="80">
                  <c:v>0.14000000000000001</c:v>
                </c:pt>
                <c:pt idx="81">
                  <c:v>0.18</c:v>
                </c:pt>
                <c:pt idx="82">
                  <c:v>-0.01</c:v>
                </c:pt>
                <c:pt idx="83">
                  <c:v>0.19</c:v>
                </c:pt>
                <c:pt idx="84">
                  <c:v>0.08</c:v>
                </c:pt>
                <c:pt idx="85">
                  <c:v>-0.03</c:v>
                </c:pt>
                <c:pt idx="86">
                  <c:v>0.05</c:v>
                </c:pt>
                <c:pt idx="87">
                  <c:v>0.23</c:v>
                </c:pt>
                <c:pt idx="88">
                  <c:v>0.36</c:v>
                </c:pt>
                <c:pt idx="89">
                  <c:v>0.27</c:v>
                </c:pt>
                <c:pt idx="90">
                  <c:v>0.4</c:v>
                </c:pt>
                <c:pt idx="91">
                  <c:v>0.42</c:v>
                </c:pt>
                <c:pt idx="92">
                  <c:v>-0.04</c:v>
                </c:pt>
                <c:pt idx="93">
                  <c:v>0.12</c:v>
                </c:pt>
                <c:pt idx="94">
                  <c:v>0.36</c:v>
                </c:pt>
                <c:pt idx="95">
                  <c:v>0.47</c:v>
                </c:pt>
                <c:pt idx="96">
                  <c:v>0.25</c:v>
                </c:pt>
                <c:pt idx="97">
                  <c:v>0.47</c:v>
                </c:pt>
                <c:pt idx="98">
                  <c:v>0.74</c:v>
                </c:pt>
                <c:pt idx="99">
                  <c:v>0.34</c:v>
                </c:pt>
                <c:pt idx="100">
                  <c:v>0.44</c:v>
                </c:pt>
                <c:pt idx="101">
                  <c:v>0.61</c:v>
                </c:pt>
                <c:pt idx="102">
                  <c:v>0.63</c:v>
                </c:pt>
                <c:pt idx="103">
                  <c:v>0.69</c:v>
                </c:pt>
                <c:pt idx="104">
                  <c:v>0.5</c:v>
                </c:pt>
                <c:pt idx="105">
                  <c:v>0.75</c:v>
                </c:pt>
                <c:pt idx="106">
                  <c:v>0.73</c:v>
                </c:pt>
                <c:pt idx="107">
                  <c:v>0.68</c:v>
                </c:pt>
                <c:pt idx="108">
                  <c:v>0.6</c:v>
                </c:pt>
                <c:pt idx="109">
                  <c:v>0.69</c:v>
                </c:pt>
                <c:pt idx="110">
                  <c:v>0.87</c:v>
                </c:pt>
                <c:pt idx="111">
                  <c:v>0.73</c:v>
                </c:pt>
                <c:pt idx="112">
                  <c:v>0.85</c:v>
                </c:pt>
                <c:pt idx="113">
                  <c:v>0.73</c:v>
                </c:pt>
                <c:pt idx="114">
                  <c:v>0.82</c:v>
                </c:pt>
                <c:pt idx="115">
                  <c:v>0.99</c:v>
                </c:pt>
                <c:pt idx="116">
                  <c:v>1.0900000000000001</c:v>
                </c:pt>
                <c:pt idx="117">
                  <c:v>0.97</c:v>
                </c:pt>
                <c:pt idx="118">
                  <c:v>0.87</c:v>
                </c:pt>
              </c:numCache>
            </c:numRef>
          </c:xVal>
          <c:yVal>
            <c:numRef>
              <c:f>tempdata!$R$2:$R$120</c:f>
              <c:numCache>
                <c:formatCode>0.00</c:formatCode>
                <c:ptCount val="119"/>
                <c:pt idx="0">
                  <c:v>-0.38</c:v>
                </c:pt>
                <c:pt idx="1">
                  <c:v>-0.14000000000000001</c:v>
                </c:pt>
                <c:pt idx="2">
                  <c:v>-0.17</c:v>
                </c:pt>
                <c:pt idx="3">
                  <c:v>-0.22</c:v>
                </c:pt>
                <c:pt idx="4">
                  <c:v>-0.64</c:v>
                </c:pt>
                <c:pt idx="5">
                  <c:v>-0.52</c:v>
                </c:pt>
                <c:pt idx="6">
                  <c:v>-0.42</c:v>
                </c:pt>
                <c:pt idx="7">
                  <c:v>-0.42</c:v>
                </c:pt>
                <c:pt idx="8">
                  <c:v>-0.47</c:v>
                </c:pt>
                <c:pt idx="9">
                  <c:v>-0.64</c:v>
                </c:pt>
                <c:pt idx="10">
                  <c:v>-0.44</c:v>
                </c:pt>
                <c:pt idx="11">
                  <c:v>-0.71</c:v>
                </c:pt>
                <c:pt idx="12">
                  <c:v>-0.27</c:v>
                </c:pt>
                <c:pt idx="13">
                  <c:v>-0.59</c:v>
                </c:pt>
                <c:pt idx="14">
                  <c:v>0.06</c:v>
                </c:pt>
                <c:pt idx="15">
                  <c:v>-0.14000000000000001</c:v>
                </c:pt>
                <c:pt idx="16">
                  <c:v>-0.17</c:v>
                </c:pt>
                <c:pt idx="17">
                  <c:v>-0.78</c:v>
                </c:pt>
                <c:pt idx="18">
                  <c:v>-0.73</c:v>
                </c:pt>
                <c:pt idx="19">
                  <c:v>-0.45</c:v>
                </c:pt>
                <c:pt idx="20">
                  <c:v>-0.33</c:v>
                </c:pt>
                <c:pt idx="21">
                  <c:v>-0.21</c:v>
                </c:pt>
                <c:pt idx="22">
                  <c:v>-0.38</c:v>
                </c:pt>
                <c:pt idx="23">
                  <c:v>-0.27</c:v>
                </c:pt>
                <c:pt idx="24">
                  <c:v>-0.13</c:v>
                </c:pt>
                <c:pt idx="25">
                  <c:v>-0.36</c:v>
                </c:pt>
                <c:pt idx="26">
                  <c:v>0.32</c:v>
                </c:pt>
                <c:pt idx="27">
                  <c:v>-0.22</c:v>
                </c:pt>
                <c:pt idx="28">
                  <c:v>-0.01</c:v>
                </c:pt>
                <c:pt idx="29">
                  <c:v>-0.47</c:v>
                </c:pt>
                <c:pt idx="30">
                  <c:v>-0.33</c:v>
                </c:pt>
                <c:pt idx="31">
                  <c:v>-0.05</c:v>
                </c:pt>
                <c:pt idx="32">
                  <c:v>0.09</c:v>
                </c:pt>
                <c:pt idx="33">
                  <c:v>-0.24</c:v>
                </c:pt>
                <c:pt idx="34">
                  <c:v>-0.12</c:v>
                </c:pt>
                <c:pt idx="35">
                  <c:v>0.11</c:v>
                </c:pt>
                <c:pt idx="36">
                  <c:v>-0.32</c:v>
                </c:pt>
                <c:pt idx="37">
                  <c:v>0.16</c:v>
                </c:pt>
                <c:pt idx="38">
                  <c:v>0.21</c:v>
                </c:pt>
                <c:pt idx="39">
                  <c:v>-0.04</c:v>
                </c:pt>
                <c:pt idx="40">
                  <c:v>0.27</c:v>
                </c:pt>
                <c:pt idx="41">
                  <c:v>0.34</c:v>
                </c:pt>
                <c:pt idx="42">
                  <c:v>0.17</c:v>
                </c:pt>
                <c:pt idx="43">
                  <c:v>0.18</c:v>
                </c:pt>
                <c:pt idx="44">
                  <c:v>0.48</c:v>
                </c:pt>
                <c:pt idx="45">
                  <c:v>0.01</c:v>
                </c:pt>
                <c:pt idx="46">
                  <c:v>7.0000000000000007E-2</c:v>
                </c:pt>
                <c:pt idx="47">
                  <c:v>-0.18</c:v>
                </c:pt>
                <c:pt idx="48">
                  <c:v>0.04</c:v>
                </c:pt>
                <c:pt idx="49">
                  <c:v>-0.09</c:v>
                </c:pt>
                <c:pt idx="50">
                  <c:v>-0.24</c:v>
                </c:pt>
                <c:pt idx="51">
                  <c:v>-0.33</c:v>
                </c:pt>
                <c:pt idx="52">
                  <c:v>0.24</c:v>
                </c:pt>
                <c:pt idx="53">
                  <c:v>0.21</c:v>
                </c:pt>
                <c:pt idx="54">
                  <c:v>-0.01</c:v>
                </c:pt>
                <c:pt idx="55">
                  <c:v>0.06</c:v>
                </c:pt>
                <c:pt idx="56">
                  <c:v>-0.22</c:v>
                </c:pt>
                <c:pt idx="57">
                  <c:v>-0.1</c:v>
                </c:pt>
                <c:pt idx="58">
                  <c:v>0.4</c:v>
                </c:pt>
                <c:pt idx="59">
                  <c:v>0.19</c:v>
                </c:pt>
                <c:pt idx="60">
                  <c:v>0.22</c:v>
                </c:pt>
                <c:pt idx="61">
                  <c:v>0.28999999999999998</c:v>
                </c:pt>
                <c:pt idx="62">
                  <c:v>0.16</c:v>
                </c:pt>
                <c:pt idx="63">
                  <c:v>0.22</c:v>
                </c:pt>
                <c:pt idx="64">
                  <c:v>-0.02</c:v>
                </c:pt>
                <c:pt idx="65">
                  <c:v>-0.22</c:v>
                </c:pt>
                <c:pt idx="66">
                  <c:v>-0.1</c:v>
                </c:pt>
                <c:pt idx="67">
                  <c:v>-0.19</c:v>
                </c:pt>
                <c:pt idx="68">
                  <c:v>-0.14000000000000001</c:v>
                </c:pt>
                <c:pt idx="69">
                  <c:v>-0.4</c:v>
                </c:pt>
                <c:pt idx="70">
                  <c:v>0.19</c:v>
                </c:pt>
                <c:pt idx="71">
                  <c:v>-0.22</c:v>
                </c:pt>
                <c:pt idx="72">
                  <c:v>-0.4</c:v>
                </c:pt>
                <c:pt idx="73">
                  <c:v>0.18</c:v>
                </c:pt>
                <c:pt idx="74">
                  <c:v>-0.22</c:v>
                </c:pt>
                <c:pt idx="75">
                  <c:v>0</c:v>
                </c:pt>
                <c:pt idx="76">
                  <c:v>-0.09</c:v>
                </c:pt>
                <c:pt idx="77">
                  <c:v>-0.1</c:v>
                </c:pt>
                <c:pt idx="78">
                  <c:v>7.0000000000000007E-2</c:v>
                </c:pt>
                <c:pt idx="79">
                  <c:v>-0.13</c:v>
                </c:pt>
                <c:pt idx="80">
                  <c:v>0.39</c:v>
                </c:pt>
                <c:pt idx="81">
                  <c:v>0.5</c:v>
                </c:pt>
                <c:pt idx="82">
                  <c:v>0.19</c:v>
                </c:pt>
                <c:pt idx="83">
                  <c:v>0.42</c:v>
                </c:pt>
                <c:pt idx="84">
                  <c:v>0.16</c:v>
                </c:pt>
                <c:pt idx="85">
                  <c:v>-0.21</c:v>
                </c:pt>
                <c:pt idx="86">
                  <c:v>0.28000000000000003</c:v>
                </c:pt>
                <c:pt idx="87">
                  <c:v>0.27</c:v>
                </c:pt>
                <c:pt idx="88">
                  <c:v>0.52</c:v>
                </c:pt>
                <c:pt idx="89">
                  <c:v>0.3</c:v>
                </c:pt>
                <c:pt idx="90">
                  <c:v>0.45</c:v>
                </c:pt>
                <c:pt idx="91">
                  <c:v>0.51</c:v>
                </c:pt>
                <c:pt idx="92">
                  <c:v>0.44</c:v>
                </c:pt>
                <c:pt idx="93">
                  <c:v>0.38</c:v>
                </c:pt>
                <c:pt idx="94">
                  <c:v>0.18</c:v>
                </c:pt>
                <c:pt idx="95">
                  <c:v>0.77</c:v>
                </c:pt>
                <c:pt idx="96">
                  <c:v>0.36</c:v>
                </c:pt>
                <c:pt idx="97">
                  <c:v>0.44</c:v>
                </c:pt>
                <c:pt idx="98">
                  <c:v>0.72</c:v>
                </c:pt>
                <c:pt idx="99">
                  <c:v>0.78</c:v>
                </c:pt>
                <c:pt idx="100">
                  <c:v>0.64</c:v>
                </c:pt>
                <c:pt idx="101">
                  <c:v>0.43</c:v>
                </c:pt>
                <c:pt idx="102">
                  <c:v>0.94</c:v>
                </c:pt>
                <c:pt idx="103">
                  <c:v>0.64</c:v>
                </c:pt>
                <c:pt idx="104">
                  <c:v>0.85</c:v>
                </c:pt>
                <c:pt idx="105">
                  <c:v>0.7</c:v>
                </c:pt>
                <c:pt idx="106">
                  <c:v>0.81</c:v>
                </c:pt>
                <c:pt idx="107">
                  <c:v>1.17</c:v>
                </c:pt>
                <c:pt idx="108">
                  <c:v>0.56000000000000005</c:v>
                </c:pt>
                <c:pt idx="109">
                  <c:v>0.72</c:v>
                </c:pt>
                <c:pt idx="110">
                  <c:v>0.8</c:v>
                </c:pt>
                <c:pt idx="111">
                  <c:v>0.56000000000000005</c:v>
                </c:pt>
                <c:pt idx="112">
                  <c:v>0.71</c:v>
                </c:pt>
                <c:pt idx="113">
                  <c:v>0.7</c:v>
                </c:pt>
                <c:pt idx="114">
                  <c:v>0.84</c:v>
                </c:pt>
                <c:pt idx="115">
                  <c:v>1.1599999999999999</c:v>
                </c:pt>
                <c:pt idx="116">
                  <c:v>1.67</c:v>
                </c:pt>
                <c:pt idx="117">
                  <c:v>1.31</c:v>
                </c:pt>
                <c:pt idx="118">
                  <c:v>1.26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FB-4F5B-8CD2-3ECD4BBC5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14399"/>
        <c:axId val="1804963039"/>
      </c:scatterChart>
      <c:valAx>
        <c:axId val="11091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Summer (0.1 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63039"/>
        <c:crosses val="autoZero"/>
        <c:crossBetween val="midCat"/>
      </c:valAx>
      <c:valAx>
        <c:axId val="18049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Winter (0.1 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1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Cyclical</a:t>
            </a:r>
            <a:r>
              <a:rPr lang="en-US" baseline="0"/>
              <a:t> Component of </a:t>
            </a:r>
            <a:r>
              <a:rPr lang="en-US"/>
              <a:t>Winter Anomalies Versus Summer Anomalies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tempdata!$Y$1</c:f>
              <c:strCache>
                <c:ptCount val="1"/>
                <c:pt idx="0">
                  <c:v>Cycle Winter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tempdata!$X$2:$X$121</c:f>
              <c:numCache>
                <c:formatCode>0.00</c:formatCode>
                <c:ptCount val="120"/>
                <c:pt idx="0">
                  <c:v>0.37492857142857444</c:v>
                </c:pt>
                <c:pt idx="1">
                  <c:v>0.4157580116792492</c:v>
                </c:pt>
                <c:pt idx="2">
                  <c:v>0.12658745192992754</c:v>
                </c:pt>
                <c:pt idx="3">
                  <c:v>-4.258310781939767E-2</c:v>
                </c:pt>
                <c:pt idx="4">
                  <c:v>-0.11175366756871941</c:v>
                </c:pt>
                <c:pt idx="5">
                  <c:v>0.16907577268195539</c:v>
                </c:pt>
                <c:pt idx="6">
                  <c:v>0.21990521293263371</c:v>
                </c:pt>
                <c:pt idx="7">
                  <c:v>-2.9265346816691518E-2</c:v>
                </c:pt>
                <c:pt idx="8">
                  <c:v>-1.8435906566013238E-2</c:v>
                </c:pt>
                <c:pt idx="9">
                  <c:v>-6.7606466315338454E-2</c:v>
                </c:pt>
                <c:pt idx="10">
                  <c:v>-4.677702606466011E-2</c:v>
                </c:pt>
                <c:pt idx="11">
                  <c:v>-2.5947585813985374E-2</c:v>
                </c:pt>
                <c:pt idx="12">
                  <c:v>-0.12511814556330703</c:v>
                </c:pt>
                <c:pt idx="13">
                  <c:v>-0.15428870531263228</c:v>
                </c:pt>
                <c:pt idx="14">
                  <c:v>3.6540734938046049E-2</c:v>
                </c:pt>
                <c:pt idx="15">
                  <c:v>0.1973701751887208</c:v>
                </c:pt>
                <c:pt idx="16">
                  <c:v>-9.1800384560600912E-2</c:v>
                </c:pt>
                <c:pt idx="17">
                  <c:v>-0.1109709443099261</c:v>
                </c:pt>
                <c:pt idx="18">
                  <c:v>-0.10014150405924782</c:v>
                </c:pt>
                <c:pt idx="19">
                  <c:v>-6.9312063808573021E-2</c:v>
                </c:pt>
                <c:pt idx="20">
                  <c:v>-8.4826235578947529E-3</c:v>
                </c:pt>
                <c:pt idx="21">
                  <c:v>0.10234681669278003</c:v>
                </c:pt>
                <c:pt idx="22">
                  <c:v>-1.6823743056541662E-2</c:v>
                </c:pt>
                <c:pt idx="23">
                  <c:v>-2.5994302805866898E-2</c:v>
                </c:pt>
                <c:pt idx="24">
                  <c:v>4.835137444811427E-3</c:v>
                </c:pt>
                <c:pt idx="25">
                  <c:v>-4.3354223045138085E-3</c:v>
                </c:pt>
                <c:pt idx="26">
                  <c:v>6.6494017946164524E-2</c:v>
                </c:pt>
                <c:pt idx="27">
                  <c:v>7.7323458196839279E-2</c:v>
                </c:pt>
                <c:pt idx="28">
                  <c:v>-1.8471015524824108E-3</c:v>
                </c:pt>
                <c:pt idx="29">
                  <c:v>-0.12101766130180763</c:v>
                </c:pt>
                <c:pt idx="30">
                  <c:v>0.12981177894887069</c:v>
                </c:pt>
                <c:pt idx="31">
                  <c:v>0.28064121919954543</c:v>
                </c:pt>
                <c:pt idx="32">
                  <c:v>4.1470659450223768E-2</c:v>
                </c:pt>
                <c:pt idx="33">
                  <c:v>-4.7699900299101483E-2</c:v>
                </c:pt>
                <c:pt idx="34">
                  <c:v>9.3129539951576842E-2</c:v>
                </c:pt>
                <c:pt idx="35">
                  <c:v>4.3958980202251613E-2</c:v>
                </c:pt>
                <c:pt idx="36">
                  <c:v>0.17478842045292992</c:v>
                </c:pt>
                <c:pt idx="37">
                  <c:v>0.26561786070360471</c:v>
                </c:pt>
                <c:pt idx="38">
                  <c:v>0.10644730095428301</c:v>
                </c:pt>
                <c:pt idx="39">
                  <c:v>0.14727674120495776</c:v>
                </c:pt>
                <c:pt idx="40">
                  <c:v>0.21810618145563609</c:v>
                </c:pt>
                <c:pt idx="41">
                  <c:v>0.28893562170631082</c:v>
                </c:pt>
                <c:pt idx="42">
                  <c:v>7.9765061956989167E-2</c:v>
                </c:pt>
                <c:pt idx="43">
                  <c:v>6.0594502207663936E-2</c:v>
                </c:pt>
                <c:pt idx="44">
                  <c:v>0.21142394245834226</c:v>
                </c:pt>
                <c:pt idx="45">
                  <c:v>0.18225338270901703</c:v>
                </c:pt>
                <c:pt idx="46">
                  <c:v>-2.6917177040304663E-2</c:v>
                </c:pt>
                <c:pt idx="47">
                  <c:v>3.912263210370099E-3</c:v>
                </c:pt>
                <c:pt idx="48">
                  <c:v>4.4741703461048415E-2</c:v>
                </c:pt>
                <c:pt idx="49">
                  <c:v>-0.11442885628827681</c:v>
                </c:pt>
                <c:pt idx="50">
                  <c:v>-0.1535994160375985</c:v>
                </c:pt>
                <c:pt idx="51">
                  <c:v>7.7230024213076259E-2</c:v>
                </c:pt>
                <c:pt idx="52">
                  <c:v>9.8059464463754575E-2</c:v>
                </c:pt>
                <c:pt idx="53">
                  <c:v>0.18888890471442935</c:v>
                </c:pt>
                <c:pt idx="54">
                  <c:v>-9.0281655034892341E-2</c:v>
                </c:pt>
                <c:pt idx="55">
                  <c:v>-7.9452214784217573E-2</c:v>
                </c:pt>
                <c:pt idx="56">
                  <c:v>-0.28862277453353924</c:v>
                </c:pt>
                <c:pt idx="57">
                  <c:v>6.2206665717135512E-2</c:v>
                </c:pt>
                <c:pt idx="58">
                  <c:v>-6.9638940321861686E-3</c:v>
                </c:pt>
                <c:pt idx="59">
                  <c:v>1.3865546218488595E-2</c:v>
                </c:pt>
                <c:pt idx="60">
                  <c:v>3.4694986469166911E-2</c:v>
                </c:pt>
                <c:pt idx="61">
                  <c:v>-1.4475573280158333E-2</c:v>
                </c:pt>
                <c:pt idx="62">
                  <c:v>-0.11364613302948001</c:v>
                </c:pt>
                <c:pt idx="63">
                  <c:v>-5.2816692778805241E-2</c:v>
                </c:pt>
                <c:pt idx="64">
                  <c:v>-0.28198725252812695</c:v>
                </c:pt>
                <c:pt idx="65">
                  <c:v>-0.33115781227745217</c:v>
                </c:pt>
                <c:pt idx="66">
                  <c:v>-5.0328372026773843E-2</c:v>
                </c:pt>
                <c:pt idx="67">
                  <c:v>-0.13949893177609909</c:v>
                </c:pt>
                <c:pt idx="68">
                  <c:v>-0.23866949152542077</c:v>
                </c:pt>
                <c:pt idx="69">
                  <c:v>-0.15784005127474601</c:v>
                </c:pt>
                <c:pt idx="70">
                  <c:v>-0.20701061102406768</c:v>
                </c:pt>
                <c:pt idx="71">
                  <c:v>-0.33618117077339293</c:v>
                </c:pt>
                <c:pt idx="72">
                  <c:v>-0.28535173052271462</c:v>
                </c:pt>
                <c:pt idx="73">
                  <c:v>-0.13452229027203982</c:v>
                </c:pt>
                <c:pt idx="74">
                  <c:v>-0.36369285002136154</c:v>
                </c:pt>
                <c:pt idx="75">
                  <c:v>-0.32286340977068673</c:v>
                </c:pt>
                <c:pt idx="76">
                  <c:v>-0.46203396952000841</c:v>
                </c:pt>
                <c:pt idx="77">
                  <c:v>-0.14120452926933369</c:v>
                </c:pt>
                <c:pt idx="78">
                  <c:v>-0.38037508901865535</c:v>
                </c:pt>
                <c:pt idx="79">
                  <c:v>-0.2095456487679806</c:v>
                </c:pt>
                <c:pt idx="80">
                  <c:v>-0.13871620851730226</c:v>
                </c:pt>
                <c:pt idx="81">
                  <c:v>-0.10788676826662752</c:v>
                </c:pt>
                <c:pt idx="82">
                  <c:v>-0.3070573280159492</c:v>
                </c:pt>
                <c:pt idx="83">
                  <c:v>-0.11622788776527443</c:v>
                </c:pt>
                <c:pt idx="84">
                  <c:v>-0.2353984475145961</c:v>
                </c:pt>
                <c:pt idx="85">
                  <c:v>-0.35456900726392138</c:v>
                </c:pt>
                <c:pt idx="86">
                  <c:v>-0.28373956701324304</c:v>
                </c:pt>
                <c:pt idx="87">
                  <c:v>-0.11291012676256826</c:v>
                </c:pt>
                <c:pt idx="88">
                  <c:v>7.9193134881100358E-3</c:v>
                </c:pt>
                <c:pt idx="89">
                  <c:v>-9.1251246261215169E-2</c:v>
                </c:pt>
                <c:pt idx="90">
                  <c:v>2.9578193989463153E-2</c:v>
                </c:pt>
                <c:pt idx="91">
                  <c:v>4.040763424013788E-2</c:v>
                </c:pt>
                <c:pt idx="92">
                  <c:v>-0.42876292550918377</c:v>
                </c:pt>
                <c:pt idx="93">
                  <c:v>-0.27793348525850903</c:v>
                </c:pt>
                <c:pt idx="94">
                  <c:v>-4.7104045007830719E-2</c:v>
                </c:pt>
                <c:pt idx="95">
                  <c:v>5.3725395242844032E-2</c:v>
                </c:pt>
                <c:pt idx="96">
                  <c:v>-0.17544516450647762</c:v>
                </c:pt>
                <c:pt idx="97">
                  <c:v>3.5384275744197113E-2</c:v>
                </c:pt>
                <c:pt idx="98">
                  <c:v>0.29621371599487545</c:v>
                </c:pt>
                <c:pt idx="99">
                  <c:v>-0.11295684375444975</c:v>
                </c:pt>
                <c:pt idx="100">
                  <c:v>-2.2127403503771459E-2</c:v>
                </c:pt>
                <c:pt idx="101">
                  <c:v>0.13870203674690329</c:v>
                </c:pt>
                <c:pt idx="102">
                  <c:v>0.14953147699758162</c:v>
                </c:pt>
                <c:pt idx="103">
                  <c:v>0.20036091724825633</c:v>
                </c:pt>
                <c:pt idx="104">
                  <c:v>1.1903574989347021E-3</c:v>
                </c:pt>
                <c:pt idx="105">
                  <c:v>0.24201979774960947</c:v>
                </c:pt>
                <c:pt idx="106">
                  <c:v>0.21284923800028777</c:v>
                </c:pt>
                <c:pt idx="107">
                  <c:v>0.1536786782509626</c:v>
                </c:pt>
                <c:pt idx="108">
                  <c:v>6.4508118501640843E-2</c:v>
                </c:pt>
                <c:pt idx="109">
                  <c:v>0.14533755875231558</c:v>
                </c:pt>
                <c:pt idx="110">
                  <c:v>0.31616699900299394</c:v>
                </c:pt>
                <c:pt idx="111">
                  <c:v>0.16699643925366869</c:v>
                </c:pt>
                <c:pt idx="112">
                  <c:v>0.27782587950434701</c:v>
                </c:pt>
                <c:pt idx="113">
                  <c:v>0.14865531975502178</c:v>
                </c:pt>
                <c:pt idx="114">
                  <c:v>0.22948476000570006</c:v>
                </c:pt>
                <c:pt idx="115">
                  <c:v>0.39031420025637487</c:v>
                </c:pt>
                <c:pt idx="116">
                  <c:v>0.48114364050705327</c:v>
                </c:pt>
                <c:pt idx="117">
                  <c:v>0.35197308075772793</c:v>
                </c:pt>
                <c:pt idx="118">
                  <c:v>0.24280252100840627</c:v>
                </c:pt>
              </c:numCache>
            </c:numRef>
          </c:xVal>
          <c:yVal>
            <c:numRef>
              <c:f>tempdata!$Y$2:$Y$121</c:f>
              <c:numCache>
                <c:formatCode>0.00</c:formatCode>
                <c:ptCount val="120"/>
                <c:pt idx="0">
                  <c:v>0.15192016806722719</c:v>
                </c:pt>
                <c:pt idx="1">
                  <c:v>0.38089915966386612</c:v>
                </c:pt>
                <c:pt idx="2">
                  <c:v>0.33987815126050147</c:v>
                </c:pt>
                <c:pt idx="3">
                  <c:v>0.27885714285714047</c:v>
                </c:pt>
                <c:pt idx="4">
                  <c:v>-0.15216386554622063</c:v>
                </c:pt>
                <c:pt idx="5">
                  <c:v>-4.3184873949581704E-2</c:v>
                </c:pt>
                <c:pt idx="6">
                  <c:v>4.5794117647057264E-2</c:v>
                </c:pt>
                <c:pt idx="7">
                  <c:v>3.4773109243696199E-2</c:v>
                </c:pt>
                <c:pt idx="8">
                  <c:v>-2.6247899159664856E-2</c:v>
                </c:pt>
                <c:pt idx="9">
                  <c:v>-0.20726890756302596</c:v>
                </c:pt>
                <c:pt idx="10">
                  <c:v>-1.8289915966387016E-2</c:v>
                </c:pt>
                <c:pt idx="11">
                  <c:v>-0.29931092436974804</c:v>
                </c:pt>
                <c:pt idx="12">
                  <c:v>0.12966806722689084</c:v>
                </c:pt>
                <c:pt idx="13">
                  <c:v>-0.20135294117647018</c:v>
                </c:pt>
                <c:pt idx="14">
                  <c:v>0.43762605042016517</c:v>
                </c:pt>
                <c:pt idx="15">
                  <c:v>0.22660504201680409</c:v>
                </c:pt>
                <c:pt idx="16">
                  <c:v>0.18558403361344303</c:v>
                </c:pt>
                <c:pt idx="17">
                  <c:v>-0.43543697478991805</c:v>
                </c:pt>
                <c:pt idx="18">
                  <c:v>-0.39645798319327907</c:v>
                </c:pt>
                <c:pt idx="19">
                  <c:v>-0.12747899159664017</c:v>
                </c:pt>
                <c:pt idx="20">
                  <c:v>-1.8500000000001238E-2</c:v>
                </c:pt>
                <c:pt idx="21">
                  <c:v>9.047899159663772E-2</c:v>
                </c:pt>
                <c:pt idx="22">
                  <c:v>-9.0542016806723358E-2</c:v>
                </c:pt>
                <c:pt idx="23">
                  <c:v>8.4369747899155634E-3</c:v>
                </c:pt>
                <c:pt idx="24">
                  <c:v>0.13741596638655451</c:v>
                </c:pt>
                <c:pt idx="25">
                  <c:v>-0.10360504201680654</c:v>
                </c:pt>
                <c:pt idx="26">
                  <c:v>0.56537394957983245</c:v>
                </c:pt>
                <c:pt idx="27">
                  <c:v>1.4352941176467765E-2</c:v>
                </c:pt>
                <c:pt idx="28">
                  <c:v>0.21333193277310669</c:v>
                </c:pt>
                <c:pt idx="29">
                  <c:v>-0.25768907563025434</c:v>
                </c:pt>
                <c:pt idx="30">
                  <c:v>-0.12871008403361545</c:v>
                </c:pt>
                <c:pt idx="31">
                  <c:v>0.14026890756302351</c:v>
                </c:pt>
                <c:pt idx="32">
                  <c:v>0.26924789915966241</c:v>
                </c:pt>
                <c:pt idx="33">
                  <c:v>-7.1773109243698618E-2</c:v>
                </c:pt>
                <c:pt idx="34">
                  <c:v>3.7205882352940312E-2</c:v>
                </c:pt>
                <c:pt idx="35">
                  <c:v>0.25618487394957923</c:v>
                </c:pt>
                <c:pt idx="36">
                  <c:v>-0.18483613445378183</c:v>
                </c:pt>
                <c:pt idx="37">
                  <c:v>0.28414285714285714</c:v>
                </c:pt>
                <c:pt idx="38">
                  <c:v>0.32312184873949601</c:v>
                </c:pt>
                <c:pt idx="39">
                  <c:v>6.2100840336134978E-2</c:v>
                </c:pt>
                <c:pt idx="40">
                  <c:v>0.36107983193277038</c:v>
                </c:pt>
                <c:pt idx="41">
                  <c:v>0.42005882352940932</c:v>
                </c:pt>
                <c:pt idx="42">
                  <c:v>0.23903781512604824</c:v>
                </c:pt>
                <c:pt idx="43">
                  <c:v>0.23801680672268716</c:v>
                </c:pt>
                <c:pt idx="44">
                  <c:v>0.52699579831932608</c:v>
                </c:pt>
                <c:pt idx="45">
                  <c:v>4.5974789915965035E-2</c:v>
                </c:pt>
                <c:pt idx="46">
                  <c:v>9.4953781512603974E-2</c:v>
                </c:pt>
                <c:pt idx="47">
                  <c:v>-0.16606722689075709</c:v>
                </c:pt>
                <c:pt idx="48">
                  <c:v>4.2911764705881837E-2</c:v>
                </c:pt>
                <c:pt idx="49">
                  <c:v>-9.8109243697479226E-2</c:v>
                </c:pt>
                <c:pt idx="50">
                  <c:v>-0.25913025210084029</c:v>
                </c:pt>
                <c:pt idx="51">
                  <c:v>-0.36015126050420138</c:v>
                </c:pt>
                <c:pt idx="52">
                  <c:v>0.19882773109243757</c:v>
                </c:pt>
                <c:pt idx="53">
                  <c:v>0.15780672268907295</c:v>
                </c:pt>
                <c:pt idx="54">
                  <c:v>-7.3214285714288105E-2</c:v>
                </c:pt>
                <c:pt idx="55">
                  <c:v>-1.4235294117649178E-2</c:v>
                </c:pt>
                <c:pt idx="56">
                  <c:v>-0.30525630252101021</c:v>
                </c:pt>
                <c:pt idx="57">
                  <c:v>-0.19627731092437131</c:v>
                </c:pt>
                <c:pt idx="58">
                  <c:v>0.29270168067226765</c:v>
                </c:pt>
                <c:pt idx="59">
                  <c:v>7.1680672268906565E-2</c:v>
                </c:pt>
                <c:pt idx="60">
                  <c:v>9.0659663865545498E-2</c:v>
                </c:pt>
                <c:pt idx="61">
                  <c:v>0.14963865546218441</c:v>
                </c:pt>
                <c:pt idx="62">
                  <c:v>8.6176470588233689E-3</c:v>
                </c:pt>
                <c:pt idx="63">
                  <c:v>5.7596638655462301E-2</c:v>
                </c:pt>
                <c:pt idx="64">
                  <c:v>-0.19342436974789876</c:v>
                </c:pt>
                <c:pt idx="65">
                  <c:v>-0.40444537815126336</c:v>
                </c:pt>
                <c:pt idx="66">
                  <c:v>-0.29546638655462443</c:v>
                </c:pt>
                <c:pt idx="67">
                  <c:v>-0.39648739495798552</c:v>
                </c:pt>
                <c:pt idx="68">
                  <c:v>-0.35750840336134659</c:v>
                </c:pt>
                <c:pt idx="69">
                  <c:v>-0.62852941176470767</c:v>
                </c:pt>
                <c:pt idx="70">
                  <c:v>-4.955042016806871E-2</c:v>
                </c:pt>
                <c:pt idx="71">
                  <c:v>-0.47057142857142975</c:v>
                </c:pt>
                <c:pt idx="72">
                  <c:v>-0.66159243697479087</c:v>
                </c:pt>
                <c:pt idx="73">
                  <c:v>-9.2613445378151915E-2</c:v>
                </c:pt>
                <c:pt idx="74">
                  <c:v>-0.50363445378151295</c:v>
                </c:pt>
                <c:pt idx="75">
                  <c:v>-0.29465546218487404</c:v>
                </c:pt>
                <c:pt idx="76">
                  <c:v>-0.39567647058823507</c:v>
                </c:pt>
                <c:pt idx="77">
                  <c:v>-0.41669747899159615</c:v>
                </c:pt>
                <c:pt idx="78">
                  <c:v>-0.25771848739496078</c:v>
                </c:pt>
                <c:pt idx="79">
                  <c:v>-0.46873949579832186</c:v>
                </c:pt>
                <c:pt idx="80">
                  <c:v>4.0239495798317093E-2</c:v>
                </c:pt>
                <c:pt idx="81">
                  <c:v>0.13921848739495601</c:v>
                </c:pt>
                <c:pt idx="82">
                  <c:v>-0.18180252100840505</c:v>
                </c:pt>
                <c:pt idx="83">
                  <c:v>3.7176470588233868E-2</c:v>
                </c:pt>
                <c:pt idx="84">
                  <c:v>-0.23384453781512718</c:v>
                </c:pt>
                <c:pt idx="85">
                  <c:v>-0.61486554621848821</c:v>
                </c:pt>
                <c:pt idx="86">
                  <c:v>-0.13588655462184929</c:v>
                </c:pt>
                <c:pt idx="87">
                  <c:v>-0.15690756302521036</c:v>
                </c:pt>
                <c:pt idx="88">
                  <c:v>8.2071428571428573E-2</c:v>
                </c:pt>
                <c:pt idx="89">
                  <c:v>-0.14894957983193252</c:v>
                </c:pt>
                <c:pt idx="90">
                  <c:v>-9.9705882352935649E-3</c:v>
                </c:pt>
                <c:pt idx="91">
                  <c:v>3.9008403361341815E-2</c:v>
                </c:pt>
                <c:pt idx="92">
                  <c:v>-4.2012605042019258E-2</c:v>
                </c:pt>
                <c:pt idx="93">
                  <c:v>-0.11303361344538032</c:v>
                </c:pt>
                <c:pt idx="94">
                  <c:v>-0.3240546218487414</c:v>
                </c:pt>
                <c:pt idx="95">
                  <c:v>0.25492436974789756</c:v>
                </c:pt>
                <c:pt idx="96">
                  <c:v>-0.16609663865546354</c:v>
                </c:pt>
                <c:pt idx="97">
                  <c:v>-9.7117647058824585E-2</c:v>
                </c:pt>
                <c:pt idx="98">
                  <c:v>0.17186134453781432</c:v>
                </c:pt>
                <c:pt idx="99">
                  <c:v>0.22084033613445331</c:v>
                </c:pt>
                <c:pt idx="100">
                  <c:v>6.9819327731092229E-2</c:v>
                </c:pt>
                <c:pt idx="101">
                  <c:v>-0.15120168067226886</c:v>
                </c:pt>
                <c:pt idx="102">
                  <c:v>0.34777731092437003</c:v>
                </c:pt>
                <c:pt idx="103">
                  <c:v>3.6756302521005479E-2</c:v>
                </c:pt>
                <c:pt idx="104">
                  <c:v>0.23573529411764438</c:v>
                </c:pt>
                <c:pt idx="105">
                  <c:v>7.4714285714283291E-2</c:v>
                </c:pt>
                <c:pt idx="106">
                  <c:v>0.17369327731092232</c:v>
                </c:pt>
                <c:pt idx="107">
                  <c:v>0.52267226890756113</c:v>
                </c:pt>
                <c:pt idx="108">
                  <c:v>-9.8348739495799808E-2</c:v>
                </c:pt>
                <c:pt idx="109">
                  <c:v>5.0630252100839046E-2</c:v>
                </c:pt>
                <c:pt idx="110">
                  <c:v>0.11960924369747805</c:v>
                </c:pt>
                <c:pt idx="111">
                  <c:v>-0.13141176470588301</c:v>
                </c:pt>
                <c:pt idx="112">
                  <c:v>7.5672268907558404E-3</c:v>
                </c:pt>
                <c:pt idx="113">
                  <c:v>-1.3453781512605234E-2</c:v>
                </c:pt>
                <c:pt idx="114">
                  <c:v>0.11552521008403371</c:v>
                </c:pt>
                <c:pt idx="115">
                  <c:v>0.4245042016806726</c:v>
                </c:pt>
                <c:pt idx="116">
                  <c:v>0.92348319327730799</c:v>
                </c:pt>
                <c:pt idx="117">
                  <c:v>0.55246218487394705</c:v>
                </c:pt>
                <c:pt idx="118">
                  <c:v>0.49144117647058594</c:v>
                </c:pt>
                <c:pt idx="119">
                  <c:v>0.36042016806722477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E6-4A3A-AEEA-F0772F98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14399"/>
        <c:axId val="1804963039"/>
      </c:scatterChart>
      <c:valAx>
        <c:axId val="11091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Summer (0.1 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963039"/>
        <c:crosses val="autoZero"/>
        <c:crossBetween val="midCat"/>
      </c:valAx>
      <c:valAx>
        <c:axId val="180496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Winter (0.1 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14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Cyclical Component of Winter and Summer Anomalies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tempdata!$X$1</c:f>
              <c:strCache>
                <c:ptCount val="1"/>
                <c:pt idx="0">
                  <c:v>Cycle Summer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tempdata!$B$2:$B$121</c:f>
              <c:numCache>
                <c:formatCode>m/d/yyyy</c:formatCode>
                <c:ptCount val="120"/>
                <c:pt idx="0">
                  <c:v>183</c:v>
                </c:pt>
                <c:pt idx="1">
                  <c:v>548</c:v>
                </c:pt>
                <c:pt idx="2">
                  <c:v>913</c:v>
                </c:pt>
                <c:pt idx="3">
                  <c:v>1278</c:v>
                </c:pt>
                <c:pt idx="4">
                  <c:v>1644</c:v>
                </c:pt>
                <c:pt idx="5">
                  <c:v>2009</c:v>
                </c:pt>
                <c:pt idx="6">
                  <c:v>2374</c:v>
                </c:pt>
                <c:pt idx="7">
                  <c:v>2739</c:v>
                </c:pt>
                <c:pt idx="8">
                  <c:v>3105</c:v>
                </c:pt>
                <c:pt idx="9">
                  <c:v>3470</c:v>
                </c:pt>
                <c:pt idx="10">
                  <c:v>3835</c:v>
                </c:pt>
                <c:pt idx="11">
                  <c:v>4200</c:v>
                </c:pt>
                <c:pt idx="12">
                  <c:v>4566</c:v>
                </c:pt>
                <c:pt idx="13">
                  <c:v>4931</c:v>
                </c:pt>
                <c:pt idx="14">
                  <c:v>5296</c:v>
                </c:pt>
                <c:pt idx="15">
                  <c:v>5661</c:v>
                </c:pt>
                <c:pt idx="16">
                  <c:v>6027</c:v>
                </c:pt>
                <c:pt idx="17">
                  <c:v>6392</c:v>
                </c:pt>
                <c:pt idx="18">
                  <c:v>6757</c:v>
                </c:pt>
                <c:pt idx="19">
                  <c:v>7122</c:v>
                </c:pt>
                <c:pt idx="20">
                  <c:v>7488</c:v>
                </c:pt>
                <c:pt idx="21">
                  <c:v>7853</c:v>
                </c:pt>
                <c:pt idx="22">
                  <c:v>8218</c:v>
                </c:pt>
                <c:pt idx="23">
                  <c:v>8583</c:v>
                </c:pt>
                <c:pt idx="24">
                  <c:v>8949</c:v>
                </c:pt>
                <c:pt idx="25">
                  <c:v>9314</c:v>
                </c:pt>
                <c:pt idx="26">
                  <c:v>9679</c:v>
                </c:pt>
                <c:pt idx="27">
                  <c:v>10044</c:v>
                </c:pt>
                <c:pt idx="28">
                  <c:v>10410</c:v>
                </c:pt>
                <c:pt idx="29">
                  <c:v>10775</c:v>
                </c:pt>
                <c:pt idx="30">
                  <c:v>11140</c:v>
                </c:pt>
                <c:pt idx="31">
                  <c:v>11505</c:v>
                </c:pt>
                <c:pt idx="32">
                  <c:v>11871</c:v>
                </c:pt>
                <c:pt idx="33">
                  <c:v>12236</c:v>
                </c:pt>
                <c:pt idx="34">
                  <c:v>12601</c:v>
                </c:pt>
                <c:pt idx="35">
                  <c:v>12966</c:v>
                </c:pt>
                <c:pt idx="36">
                  <c:v>13332</c:v>
                </c:pt>
                <c:pt idx="37">
                  <c:v>13697</c:v>
                </c:pt>
                <c:pt idx="38">
                  <c:v>14062</c:v>
                </c:pt>
                <c:pt idx="39">
                  <c:v>14427</c:v>
                </c:pt>
                <c:pt idx="40">
                  <c:v>14793</c:v>
                </c:pt>
                <c:pt idx="41">
                  <c:v>15158</c:v>
                </c:pt>
                <c:pt idx="42">
                  <c:v>15523</c:v>
                </c:pt>
                <c:pt idx="43">
                  <c:v>15888</c:v>
                </c:pt>
                <c:pt idx="44">
                  <c:v>16254</c:v>
                </c:pt>
                <c:pt idx="45">
                  <c:v>16619</c:v>
                </c:pt>
                <c:pt idx="46">
                  <c:v>16984</c:v>
                </c:pt>
                <c:pt idx="47">
                  <c:v>17349</c:v>
                </c:pt>
                <c:pt idx="48">
                  <c:v>17715</c:v>
                </c:pt>
                <c:pt idx="49">
                  <c:v>18080</c:v>
                </c:pt>
                <c:pt idx="50">
                  <c:v>18445</c:v>
                </c:pt>
                <c:pt idx="51">
                  <c:v>18810</c:v>
                </c:pt>
                <c:pt idx="52">
                  <c:v>19176</c:v>
                </c:pt>
                <c:pt idx="53">
                  <c:v>19541</c:v>
                </c:pt>
                <c:pt idx="54">
                  <c:v>19906</c:v>
                </c:pt>
                <c:pt idx="55">
                  <c:v>20271</c:v>
                </c:pt>
                <c:pt idx="56">
                  <c:v>20637</c:v>
                </c:pt>
                <c:pt idx="57">
                  <c:v>21002</c:v>
                </c:pt>
                <c:pt idx="58">
                  <c:v>21367</c:v>
                </c:pt>
                <c:pt idx="59">
                  <c:v>21732</c:v>
                </c:pt>
                <c:pt idx="60">
                  <c:v>22098</c:v>
                </c:pt>
                <c:pt idx="61">
                  <c:v>22463</c:v>
                </c:pt>
                <c:pt idx="62">
                  <c:v>22828</c:v>
                </c:pt>
                <c:pt idx="63">
                  <c:v>23193</c:v>
                </c:pt>
                <c:pt idx="64">
                  <c:v>23559</c:v>
                </c:pt>
                <c:pt idx="65">
                  <c:v>23924</c:v>
                </c:pt>
                <c:pt idx="66">
                  <c:v>24289</c:v>
                </c:pt>
                <c:pt idx="67">
                  <c:v>24654</c:v>
                </c:pt>
                <c:pt idx="68">
                  <c:v>25020</c:v>
                </c:pt>
                <c:pt idx="69">
                  <c:v>25385</c:v>
                </c:pt>
                <c:pt idx="70">
                  <c:v>25750</c:v>
                </c:pt>
                <c:pt idx="71">
                  <c:v>26115</c:v>
                </c:pt>
                <c:pt idx="72">
                  <c:v>26481</c:v>
                </c:pt>
                <c:pt idx="73">
                  <c:v>26846</c:v>
                </c:pt>
                <c:pt idx="74">
                  <c:v>27211</c:v>
                </c:pt>
                <c:pt idx="75">
                  <c:v>27576</c:v>
                </c:pt>
                <c:pt idx="76">
                  <c:v>27942</c:v>
                </c:pt>
                <c:pt idx="77">
                  <c:v>28307</c:v>
                </c:pt>
                <c:pt idx="78">
                  <c:v>28672</c:v>
                </c:pt>
                <c:pt idx="79">
                  <c:v>29037</c:v>
                </c:pt>
                <c:pt idx="80">
                  <c:v>29403</c:v>
                </c:pt>
                <c:pt idx="81">
                  <c:v>29768</c:v>
                </c:pt>
                <c:pt idx="82">
                  <c:v>30133</c:v>
                </c:pt>
                <c:pt idx="83">
                  <c:v>30498</c:v>
                </c:pt>
                <c:pt idx="84">
                  <c:v>30864</c:v>
                </c:pt>
                <c:pt idx="85">
                  <c:v>31229</c:v>
                </c:pt>
                <c:pt idx="86">
                  <c:v>31594</c:v>
                </c:pt>
                <c:pt idx="87">
                  <c:v>31959</c:v>
                </c:pt>
                <c:pt idx="88">
                  <c:v>32325</c:v>
                </c:pt>
                <c:pt idx="89">
                  <c:v>32690</c:v>
                </c:pt>
                <c:pt idx="90">
                  <c:v>33055</c:v>
                </c:pt>
                <c:pt idx="91">
                  <c:v>33420</c:v>
                </c:pt>
                <c:pt idx="92">
                  <c:v>33786</c:v>
                </c:pt>
                <c:pt idx="93">
                  <c:v>34151</c:v>
                </c:pt>
                <c:pt idx="94">
                  <c:v>34516</c:v>
                </c:pt>
                <c:pt idx="95">
                  <c:v>34881</c:v>
                </c:pt>
                <c:pt idx="96">
                  <c:v>35247</c:v>
                </c:pt>
                <c:pt idx="97">
                  <c:v>35612</c:v>
                </c:pt>
                <c:pt idx="98">
                  <c:v>35977</c:v>
                </c:pt>
                <c:pt idx="99">
                  <c:v>36342</c:v>
                </c:pt>
                <c:pt idx="100">
                  <c:v>36708</c:v>
                </c:pt>
                <c:pt idx="101">
                  <c:v>37073</c:v>
                </c:pt>
                <c:pt idx="102">
                  <c:v>37438</c:v>
                </c:pt>
                <c:pt idx="103">
                  <c:v>37803</c:v>
                </c:pt>
                <c:pt idx="104">
                  <c:v>38169</c:v>
                </c:pt>
                <c:pt idx="105">
                  <c:v>38534</c:v>
                </c:pt>
                <c:pt idx="106">
                  <c:v>38899</c:v>
                </c:pt>
                <c:pt idx="107">
                  <c:v>39264</c:v>
                </c:pt>
                <c:pt idx="108">
                  <c:v>39630</c:v>
                </c:pt>
                <c:pt idx="109">
                  <c:v>39995</c:v>
                </c:pt>
                <c:pt idx="110">
                  <c:v>40360</c:v>
                </c:pt>
                <c:pt idx="111">
                  <c:v>40725</c:v>
                </c:pt>
                <c:pt idx="112">
                  <c:v>41091</c:v>
                </c:pt>
                <c:pt idx="113">
                  <c:v>41456</c:v>
                </c:pt>
                <c:pt idx="114">
                  <c:v>41821</c:v>
                </c:pt>
                <c:pt idx="115">
                  <c:v>42186</c:v>
                </c:pt>
                <c:pt idx="116">
                  <c:v>42552</c:v>
                </c:pt>
                <c:pt idx="117">
                  <c:v>42917</c:v>
                </c:pt>
                <c:pt idx="118">
                  <c:v>43282</c:v>
                </c:pt>
                <c:pt idx="119">
                  <c:v>43647</c:v>
                </c:pt>
              </c:numCache>
            </c:numRef>
          </c:cat>
          <c:val>
            <c:numRef>
              <c:f>tempdata!$X$2:$X$121</c:f>
              <c:numCache>
                <c:formatCode>0.00</c:formatCode>
                <c:ptCount val="120"/>
                <c:pt idx="0">
                  <c:v>0.37492857142857444</c:v>
                </c:pt>
                <c:pt idx="1">
                  <c:v>0.4157580116792492</c:v>
                </c:pt>
                <c:pt idx="2">
                  <c:v>0.12658745192992754</c:v>
                </c:pt>
                <c:pt idx="3">
                  <c:v>-4.258310781939767E-2</c:v>
                </c:pt>
                <c:pt idx="4">
                  <c:v>-0.11175366756871941</c:v>
                </c:pt>
                <c:pt idx="5">
                  <c:v>0.16907577268195539</c:v>
                </c:pt>
                <c:pt idx="6">
                  <c:v>0.21990521293263371</c:v>
                </c:pt>
                <c:pt idx="7">
                  <c:v>-2.9265346816691518E-2</c:v>
                </c:pt>
                <c:pt idx="8">
                  <c:v>-1.8435906566013238E-2</c:v>
                </c:pt>
                <c:pt idx="9">
                  <c:v>-6.7606466315338454E-2</c:v>
                </c:pt>
                <c:pt idx="10">
                  <c:v>-4.677702606466011E-2</c:v>
                </c:pt>
                <c:pt idx="11">
                  <c:v>-2.5947585813985374E-2</c:v>
                </c:pt>
                <c:pt idx="12">
                  <c:v>-0.12511814556330703</c:v>
                </c:pt>
                <c:pt idx="13">
                  <c:v>-0.15428870531263228</c:v>
                </c:pt>
                <c:pt idx="14">
                  <c:v>3.6540734938046049E-2</c:v>
                </c:pt>
                <c:pt idx="15">
                  <c:v>0.1973701751887208</c:v>
                </c:pt>
                <c:pt idx="16">
                  <c:v>-9.1800384560600912E-2</c:v>
                </c:pt>
                <c:pt idx="17">
                  <c:v>-0.1109709443099261</c:v>
                </c:pt>
                <c:pt idx="18">
                  <c:v>-0.10014150405924782</c:v>
                </c:pt>
                <c:pt idx="19">
                  <c:v>-6.9312063808573021E-2</c:v>
                </c:pt>
                <c:pt idx="20">
                  <c:v>-8.4826235578947529E-3</c:v>
                </c:pt>
                <c:pt idx="21">
                  <c:v>0.10234681669278003</c:v>
                </c:pt>
                <c:pt idx="22">
                  <c:v>-1.6823743056541662E-2</c:v>
                </c:pt>
                <c:pt idx="23">
                  <c:v>-2.5994302805866898E-2</c:v>
                </c:pt>
                <c:pt idx="24">
                  <c:v>4.835137444811427E-3</c:v>
                </c:pt>
                <c:pt idx="25">
                  <c:v>-4.3354223045138085E-3</c:v>
                </c:pt>
                <c:pt idx="26">
                  <c:v>6.6494017946164524E-2</c:v>
                </c:pt>
                <c:pt idx="27">
                  <c:v>7.7323458196839279E-2</c:v>
                </c:pt>
                <c:pt idx="28">
                  <c:v>-1.8471015524824108E-3</c:v>
                </c:pt>
                <c:pt idx="29">
                  <c:v>-0.12101766130180763</c:v>
                </c:pt>
                <c:pt idx="30">
                  <c:v>0.12981177894887069</c:v>
                </c:pt>
                <c:pt idx="31">
                  <c:v>0.28064121919954543</c:v>
                </c:pt>
                <c:pt idx="32">
                  <c:v>4.1470659450223768E-2</c:v>
                </c:pt>
                <c:pt idx="33">
                  <c:v>-4.7699900299101483E-2</c:v>
                </c:pt>
                <c:pt idx="34">
                  <c:v>9.3129539951576842E-2</c:v>
                </c:pt>
                <c:pt idx="35">
                  <c:v>4.3958980202251613E-2</c:v>
                </c:pt>
                <c:pt idx="36">
                  <c:v>0.17478842045292992</c:v>
                </c:pt>
                <c:pt idx="37">
                  <c:v>0.26561786070360471</c:v>
                </c:pt>
                <c:pt idx="38">
                  <c:v>0.10644730095428301</c:v>
                </c:pt>
                <c:pt idx="39">
                  <c:v>0.14727674120495776</c:v>
                </c:pt>
                <c:pt idx="40">
                  <c:v>0.21810618145563609</c:v>
                </c:pt>
                <c:pt idx="41">
                  <c:v>0.28893562170631082</c:v>
                </c:pt>
                <c:pt idx="42">
                  <c:v>7.9765061956989167E-2</c:v>
                </c:pt>
                <c:pt idx="43">
                  <c:v>6.0594502207663936E-2</c:v>
                </c:pt>
                <c:pt idx="44">
                  <c:v>0.21142394245834226</c:v>
                </c:pt>
                <c:pt idx="45">
                  <c:v>0.18225338270901703</c:v>
                </c:pt>
                <c:pt idx="46">
                  <c:v>-2.6917177040304663E-2</c:v>
                </c:pt>
                <c:pt idx="47">
                  <c:v>3.912263210370099E-3</c:v>
                </c:pt>
                <c:pt idx="48">
                  <c:v>4.4741703461048415E-2</c:v>
                </c:pt>
                <c:pt idx="49">
                  <c:v>-0.11442885628827681</c:v>
                </c:pt>
                <c:pt idx="50">
                  <c:v>-0.1535994160375985</c:v>
                </c:pt>
                <c:pt idx="51">
                  <c:v>7.7230024213076259E-2</c:v>
                </c:pt>
                <c:pt idx="52">
                  <c:v>9.8059464463754575E-2</c:v>
                </c:pt>
                <c:pt idx="53">
                  <c:v>0.18888890471442935</c:v>
                </c:pt>
                <c:pt idx="54">
                  <c:v>-9.0281655034892341E-2</c:v>
                </c:pt>
                <c:pt idx="55">
                  <c:v>-7.9452214784217573E-2</c:v>
                </c:pt>
                <c:pt idx="56">
                  <c:v>-0.28862277453353924</c:v>
                </c:pt>
                <c:pt idx="57">
                  <c:v>6.2206665717135512E-2</c:v>
                </c:pt>
                <c:pt idx="58">
                  <c:v>-6.9638940321861686E-3</c:v>
                </c:pt>
                <c:pt idx="59">
                  <c:v>1.3865546218488595E-2</c:v>
                </c:pt>
                <c:pt idx="60">
                  <c:v>3.4694986469166911E-2</c:v>
                </c:pt>
                <c:pt idx="61">
                  <c:v>-1.4475573280158333E-2</c:v>
                </c:pt>
                <c:pt idx="62">
                  <c:v>-0.11364613302948001</c:v>
                </c:pt>
                <c:pt idx="63">
                  <c:v>-5.2816692778805241E-2</c:v>
                </c:pt>
                <c:pt idx="64">
                  <c:v>-0.28198725252812695</c:v>
                </c:pt>
                <c:pt idx="65">
                  <c:v>-0.33115781227745217</c:v>
                </c:pt>
                <c:pt idx="66">
                  <c:v>-5.0328372026773843E-2</c:v>
                </c:pt>
                <c:pt idx="67">
                  <c:v>-0.13949893177609909</c:v>
                </c:pt>
                <c:pt idx="68">
                  <c:v>-0.23866949152542077</c:v>
                </c:pt>
                <c:pt idx="69">
                  <c:v>-0.15784005127474601</c:v>
                </c:pt>
                <c:pt idx="70">
                  <c:v>-0.20701061102406768</c:v>
                </c:pt>
                <c:pt idx="71">
                  <c:v>-0.33618117077339293</c:v>
                </c:pt>
                <c:pt idx="72">
                  <c:v>-0.28535173052271462</c:v>
                </c:pt>
                <c:pt idx="73">
                  <c:v>-0.13452229027203982</c:v>
                </c:pt>
                <c:pt idx="74">
                  <c:v>-0.36369285002136154</c:v>
                </c:pt>
                <c:pt idx="75">
                  <c:v>-0.32286340977068673</c:v>
                </c:pt>
                <c:pt idx="76">
                  <c:v>-0.46203396952000841</c:v>
                </c:pt>
                <c:pt idx="77">
                  <c:v>-0.14120452926933369</c:v>
                </c:pt>
                <c:pt idx="78">
                  <c:v>-0.38037508901865535</c:v>
                </c:pt>
                <c:pt idx="79">
                  <c:v>-0.2095456487679806</c:v>
                </c:pt>
                <c:pt idx="80">
                  <c:v>-0.13871620851730226</c:v>
                </c:pt>
                <c:pt idx="81">
                  <c:v>-0.10788676826662752</c:v>
                </c:pt>
                <c:pt idx="82">
                  <c:v>-0.3070573280159492</c:v>
                </c:pt>
                <c:pt idx="83">
                  <c:v>-0.11622788776527443</c:v>
                </c:pt>
                <c:pt idx="84">
                  <c:v>-0.2353984475145961</c:v>
                </c:pt>
                <c:pt idx="85">
                  <c:v>-0.35456900726392138</c:v>
                </c:pt>
                <c:pt idx="86">
                  <c:v>-0.28373956701324304</c:v>
                </c:pt>
                <c:pt idx="87">
                  <c:v>-0.11291012676256826</c:v>
                </c:pt>
                <c:pt idx="88">
                  <c:v>7.9193134881100358E-3</c:v>
                </c:pt>
                <c:pt idx="89">
                  <c:v>-9.1251246261215169E-2</c:v>
                </c:pt>
                <c:pt idx="90">
                  <c:v>2.9578193989463153E-2</c:v>
                </c:pt>
                <c:pt idx="91">
                  <c:v>4.040763424013788E-2</c:v>
                </c:pt>
                <c:pt idx="92">
                  <c:v>-0.42876292550918377</c:v>
                </c:pt>
                <c:pt idx="93">
                  <c:v>-0.27793348525850903</c:v>
                </c:pt>
                <c:pt idx="94">
                  <c:v>-4.7104045007830719E-2</c:v>
                </c:pt>
                <c:pt idx="95">
                  <c:v>5.3725395242844032E-2</c:v>
                </c:pt>
                <c:pt idx="96">
                  <c:v>-0.17544516450647762</c:v>
                </c:pt>
                <c:pt idx="97">
                  <c:v>3.5384275744197113E-2</c:v>
                </c:pt>
                <c:pt idx="98">
                  <c:v>0.29621371599487545</c:v>
                </c:pt>
                <c:pt idx="99">
                  <c:v>-0.11295684375444975</c:v>
                </c:pt>
                <c:pt idx="100">
                  <c:v>-2.2127403503771459E-2</c:v>
                </c:pt>
                <c:pt idx="101">
                  <c:v>0.13870203674690329</c:v>
                </c:pt>
                <c:pt idx="102">
                  <c:v>0.14953147699758162</c:v>
                </c:pt>
                <c:pt idx="103">
                  <c:v>0.20036091724825633</c:v>
                </c:pt>
                <c:pt idx="104">
                  <c:v>1.1903574989347021E-3</c:v>
                </c:pt>
                <c:pt idx="105">
                  <c:v>0.24201979774960947</c:v>
                </c:pt>
                <c:pt idx="106">
                  <c:v>0.21284923800028777</c:v>
                </c:pt>
                <c:pt idx="107">
                  <c:v>0.1536786782509626</c:v>
                </c:pt>
                <c:pt idx="108">
                  <c:v>6.4508118501640843E-2</c:v>
                </c:pt>
                <c:pt idx="109">
                  <c:v>0.14533755875231558</c:v>
                </c:pt>
                <c:pt idx="110">
                  <c:v>0.31616699900299394</c:v>
                </c:pt>
                <c:pt idx="111">
                  <c:v>0.16699643925366869</c:v>
                </c:pt>
                <c:pt idx="112">
                  <c:v>0.27782587950434701</c:v>
                </c:pt>
                <c:pt idx="113">
                  <c:v>0.14865531975502178</c:v>
                </c:pt>
                <c:pt idx="114">
                  <c:v>0.22948476000570006</c:v>
                </c:pt>
                <c:pt idx="115">
                  <c:v>0.39031420025637487</c:v>
                </c:pt>
                <c:pt idx="116">
                  <c:v>0.48114364050705327</c:v>
                </c:pt>
                <c:pt idx="117">
                  <c:v>0.35197308075772793</c:v>
                </c:pt>
                <c:pt idx="118">
                  <c:v>0.24280252100840627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0-49AE-8811-023FE6E696DE}"/>
            </c:ext>
          </c:extLst>
        </c:ser>
        <c:ser>
          <c:idx val="1"/>
          <c:order val="1"/>
          <c:tx>
            <c:strRef>
              <c:f>tempdata!$Y$1</c:f>
              <c:strCache>
                <c:ptCount val="1"/>
                <c:pt idx="0">
                  <c:v>Cycle Winter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tempdata!$B$2:$B$121</c:f>
              <c:numCache>
                <c:formatCode>m/d/yyyy</c:formatCode>
                <c:ptCount val="120"/>
                <c:pt idx="0">
                  <c:v>183</c:v>
                </c:pt>
                <c:pt idx="1">
                  <c:v>548</c:v>
                </c:pt>
                <c:pt idx="2">
                  <c:v>913</c:v>
                </c:pt>
                <c:pt idx="3">
                  <c:v>1278</c:v>
                </c:pt>
                <c:pt idx="4">
                  <c:v>1644</c:v>
                </c:pt>
                <c:pt idx="5">
                  <c:v>2009</c:v>
                </c:pt>
                <c:pt idx="6">
                  <c:v>2374</c:v>
                </c:pt>
                <c:pt idx="7">
                  <c:v>2739</c:v>
                </c:pt>
                <c:pt idx="8">
                  <c:v>3105</c:v>
                </c:pt>
                <c:pt idx="9">
                  <c:v>3470</c:v>
                </c:pt>
                <c:pt idx="10">
                  <c:v>3835</c:v>
                </c:pt>
                <c:pt idx="11">
                  <c:v>4200</c:v>
                </c:pt>
                <c:pt idx="12">
                  <c:v>4566</c:v>
                </c:pt>
                <c:pt idx="13">
                  <c:v>4931</c:v>
                </c:pt>
                <c:pt idx="14">
                  <c:v>5296</c:v>
                </c:pt>
                <c:pt idx="15">
                  <c:v>5661</c:v>
                </c:pt>
                <c:pt idx="16">
                  <c:v>6027</c:v>
                </c:pt>
                <c:pt idx="17">
                  <c:v>6392</c:v>
                </c:pt>
                <c:pt idx="18">
                  <c:v>6757</c:v>
                </c:pt>
                <c:pt idx="19">
                  <c:v>7122</c:v>
                </c:pt>
                <c:pt idx="20">
                  <c:v>7488</c:v>
                </c:pt>
                <c:pt idx="21">
                  <c:v>7853</c:v>
                </c:pt>
                <c:pt idx="22">
                  <c:v>8218</c:v>
                </c:pt>
                <c:pt idx="23">
                  <c:v>8583</c:v>
                </c:pt>
                <c:pt idx="24">
                  <c:v>8949</c:v>
                </c:pt>
                <c:pt idx="25">
                  <c:v>9314</c:v>
                </c:pt>
                <c:pt idx="26">
                  <c:v>9679</c:v>
                </c:pt>
                <c:pt idx="27">
                  <c:v>10044</c:v>
                </c:pt>
                <c:pt idx="28">
                  <c:v>10410</c:v>
                </c:pt>
                <c:pt idx="29">
                  <c:v>10775</c:v>
                </c:pt>
                <c:pt idx="30">
                  <c:v>11140</c:v>
                </c:pt>
                <c:pt idx="31">
                  <c:v>11505</c:v>
                </c:pt>
                <c:pt idx="32">
                  <c:v>11871</c:v>
                </c:pt>
                <c:pt idx="33">
                  <c:v>12236</c:v>
                </c:pt>
                <c:pt idx="34">
                  <c:v>12601</c:v>
                </c:pt>
                <c:pt idx="35">
                  <c:v>12966</c:v>
                </c:pt>
                <c:pt idx="36">
                  <c:v>13332</c:v>
                </c:pt>
                <c:pt idx="37">
                  <c:v>13697</c:v>
                </c:pt>
                <c:pt idx="38">
                  <c:v>14062</c:v>
                </c:pt>
                <c:pt idx="39">
                  <c:v>14427</c:v>
                </c:pt>
                <c:pt idx="40">
                  <c:v>14793</c:v>
                </c:pt>
                <c:pt idx="41">
                  <c:v>15158</c:v>
                </c:pt>
                <c:pt idx="42">
                  <c:v>15523</c:v>
                </c:pt>
                <c:pt idx="43">
                  <c:v>15888</c:v>
                </c:pt>
                <c:pt idx="44">
                  <c:v>16254</c:v>
                </c:pt>
                <c:pt idx="45">
                  <c:v>16619</c:v>
                </c:pt>
                <c:pt idx="46">
                  <c:v>16984</c:v>
                </c:pt>
                <c:pt idx="47">
                  <c:v>17349</c:v>
                </c:pt>
                <c:pt idx="48">
                  <c:v>17715</c:v>
                </c:pt>
                <c:pt idx="49">
                  <c:v>18080</c:v>
                </c:pt>
                <c:pt idx="50">
                  <c:v>18445</c:v>
                </c:pt>
                <c:pt idx="51">
                  <c:v>18810</c:v>
                </c:pt>
                <c:pt idx="52">
                  <c:v>19176</c:v>
                </c:pt>
                <c:pt idx="53">
                  <c:v>19541</c:v>
                </c:pt>
                <c:pt idx="54">
                  <c:v>19906</c:v>
                </c:pt>
                <c:pt idx="55">
                  <c:v>20271</c:v>
                </c:pt>
                <c:pt idx="56">
                  <c:v>20637</c:v>
                </c:pt>
                <c:pt idx="57">
                  <c:v>21002</c:v>
                </c:pt>
                <c:pt idx="58">
                  <c:v>21367</c:v>
                </c:pt>
                <c:pt idx="59">
                  <c:v>21732</c:v>
                </c:pt>
                <c:pt idx="60">
                  <c:v>22098</c:v>
                </c:pt>
                <c:pt idx="61">
                  <c:v>22463</c:v>
                </c:pt>
                <c:pt idx="62">
                  <c:v>22828</c:v>
                </c:pt>
                <c:pt idx="63">
                  <c:v>23193</c:v>
                </c:pt>
                <c:pt idx="64">
                  <c:v>23559</c:v>
                </c:pt>
                <c:pt idx="65">
                  <c:v>23924</c:v>
                </c:pt>
                <c:pt idx="66">
                  <c:v>24289</c:v>
                </c:pt>
                <c:pt idx="67">
                  <c:v>24654</c:v>
                </c:pt>
                <c:pt idx="68">
                  <c:v>25020</c:v>
                </c:pt>
                <c:pt idx="69">
                  <c:v>25385</c:v>
                </c:pt>
                <c:pt idx="70">
                  <c:v>25750</c:v>
                </c:pt>
                <c:pt idx="71">
                  <c:v>26115</c:v>
                </c:pt>
                <c:pt idx="72">
                  <c:v>26481</c:v>
                </c:pt>
                <c:pt idx="73">
                  <c:v>26846</c:v>
                </c:pt>
                <c:pt idx="74">
                  <c:v>27211</c:v>
                </c:pt>
                <c:pt idx="75">
                  <c:v>27576</c:v>
                </c:pt>
                <c:pt idx="76">
                  <c:v>27942</c:v>
                </c:pt>
                <c:pt idx="77">
                  <c:v>28307</c:v>
                </c:pt>
                <c:pt idx="78">
                  <c:v>28672</c:v>
                </c:pt>
                <c:pt idx="79">
                  <c:v>29037</c:v>
                </c:pt>
                <c:pt idx="80">
                  <c:v>29403</c:v>
                </c:pt>
                <c:pt idx="81">
                  <c:v>29768</c:v>
                </c:pt>
                <c:pt idx="82">
                  <c:v>30133</c:v>
                </c:pt>
                <c:pt idx="83">
                  <c:v>30498</c:v>
                </c:pt>
                <c:pt idx="84">
                  <c:v>30864</c:v>
                </c:pt>
                <c:pt idx="85">
                  <c:v>31229</c:v>
                </c:pt>
                <c:pt idx="86">
                  <c:v>31594</c:v>
                </c:pt>
                <c:pt idx="87">
                  <c:v>31959</c:v>
                </c:pt>
                <c:pt idx="88">
                  <c:v>32325</c:v>
                </c:pt>
                <c:pt idx="89">
                  <c:v>32690</c:v>
                </c:pt>
                <c:pt idx="90">
                  <c:v>33055</c:v>
                </c:pt>
                <c:pt idx="91">
                  <c:v>33420</c:v>
                </c:pt>
                <c:pt idx="92">
                  <c:v>33786</c:v>
                </c:pt>
                <c:pt idx="93">
                  <c:v>34151</c:v>
                </c:pt>
                <c:pt idx="94">
                  <c:v>34516</c:v>
                </c:pt>
                <c:pt idx="95">
                  <c:v>34881</c:v>
                </c:pt>
                <c:pt idx="96">
                  <c:v>35247</c:v>
                </c:pt>
                <c:pt idx="97">
                  <c:v>35612</c:v>
                </c:pt>
                <c:pt idx="98">
                  <c:v>35977</c:v>
                </c:pt>
                <c:pt idx="99">
                  <c:v>36342</c:v>
                </c:pt>
                <c:pt idx="100">
                  <c:v>36708</c:v>
                </c:pt>
                <c:pt idx="101">
                  <c:v>37073</c:v>
                </c:pt>
                <c:pt idx="102">
                  <c:v>37438</c:v>
                </c:pt>
                <c:pt idx="103">
                  <c:v>37803</c:v>
                </c:pt>
                <c:pt idx="104">
                  <c:v>38169</c:v>
                </c:pt>
                <c:pt idx="105">
                  <c:v>38534</c:v>
                </c:pt>
                <c:pt idx="106">
                  <c:v>38899</c:v>
                </c:pt>
                <c:pt idx="107">
                  <c:v>39264</c:v>
                </c:pt>
                <c:pt idx="108">
                  <c:v>39630</c:v>
                </c:pt>
                <c:pt idx="109">
                  <c:v>39995</c:v>
                </c:pt>
                <c:pt idx="110">
                  <c:v>40360</c:v>
                </c:pt>
                <c:pt idx="111">
                  <c:v>40725</c:v>
                </c:pt>
                <c:pt idx="112">
                  <c:v>41091</c:v>
                </c:pt>
                <c:pt idx="113">
                  <c:v>41456</c:v>
                </c:pt>
                <c:pt idx="114">
                  <c:v>41821</c:v>
                </c:pt>
                <c:pt idx="115">
                  <c:v>42186</c:v>
                </c:pt>
                <c:pt idx="116">
                  <c:v>42552</c:v>
                </c:pt>
                <c:pt idx="117">
                  <c:v>42917</c:v>
                </c:pt>
                <c:pt idx="118">
                  <c:v>43282</c:v>
                </c:pt>
                <c:pt idx="119">
                  <c:v>43647</c:v>
                </c:pt>
              </c:numCache>
            </c:numRef>
          </c:cat>
          <c:val>
            <c:numRef>
              <c:f>tempdata!$Y$2:$Y$121</c:f>
              <c:numCache>
                <c:formatCode>0.00</c:formatCode>
                <c:ptCount val="120"/>
                <c:pt idx="0">
                  <c:v>0.15192016806722719</c:v>
                </c:pt>
                <c:pt idx="1">
                  <c:v>0.38089915966386612</c:v>
                </c:pt>
                <c:pt idx="2">
                  <c:v>0.33987815126050147</c:v>
                </c:pt>
                <c:pt idx="3">
                  <c:v>0.27885714285714047</c:v>
                </c:pt>
                <c:pt idx="4">
                  <c:v>-0.15216386554622063</c:v>
                </c:pt>
                <c:pt idx="5">
                  <c:v>-4.3184873949581704E-2</c:v>
                </c:pt>
                <c:pt idx="6">
                  <c:v>4.5794117647057264E-2</c:v>
                </c:pt>
                <c:pt idx="7">
                  <c:v>3.4773109243696199E-2</c:v>
                </c:pt>
                <c:pt idx="8">
                  <c:v>-2.6247899159664856E-2</c:v>
                </c:pt>
                <c:pt idx="9">
                  <c:v>-0.20726890756302596</c:v>
                </c:pt>
                <c:pt idx="10">
                  <c:v>-1.8289915966387016E-2</c:v>
                </c:pt>
                <c:pt idx="11">
                  <c:v>-0.29931092436974804</c:v>
                </c:pt>
                <c:pt idx="12">
                  <c:v>0.12966806722689084</c:v>
                </c:pt>
                <c:pt idx="13">
                  <c:v>-0.20135294117647018</c:v>
                </c:pt>
                <c:pt idx="14">
                  <c:v>0.43762605042016517</c:v>
                </c:pt>
                <c:pt idx="15">
                  <c:v>0.22660504201680409</c:v>
                </c:pt>
                <c:pt idx="16">
                  <c:v>0.18558403361344303</c:v>
                </c:pt>
                <c:pt idx="17">
                  <c:v>-0.43543697478991805</c:v>
                </c:pt>
                <c:pt idx="18">
                  <c:v>-0.39645798319327907</c:v>
                </c:pt>
                <c:pt idx="19">
                  <c:v>-0.12747899159664017</c:v>
                </c:pt>
                <c:pt idx="20">
                  <c:v>-1.8500000000001238E-2</c:v>
                </c:pt>
                <c:pt idx="21">
                  <c:v>9.047899159663772E-2</c:v>
                </c:pt>
                <c:pt idx="22">
                  <c:v>-9.0542016806723358E-2</c:v>
                </c:pt>
                <c:pt idx="23">
                  <c:v>8.4369747899155634E-3</c:v>
                </c:pt>
                <c:pt idx="24">
                  <c:v>0.13741596638655451</c:v>
                </c:pt>
                <c:pt idx="25">
                  <c:v>-0.10360504201680654</c:v>
                </c:pt>
                <c:pt idx="26">
                  <c:v>0.56537394957983245</c:v>
                </c:pt>
                <c:pt idx="27">
                  <c:v>1.4352941176467765E-2</c:v>
                </c:pt>
                <c:pt idx="28">
                  <c:v>0.21333193277310669</c:v>
                </c:pt>
                <c:pt idx="29">
                  <c:v>-0.25768907563025434</c:v>
                </c:pt>
                <c:pt idx="30">
                  <c:v>-0.12871008403361545</c:v>
                </c:pt>
                <c:pt idx="31">
                  <c:v>0.14026890756302351</c:v>
                </c:pt>
                <c:pt idx="32">
                  <c:v>0.26924789915966241</c:v>
                </c:pt>
                <c:pt idx="33">
                  <c:v>-7.1773109243698618E-2</c:v>
                </c:pt>
                <c:pt idx="34">
                  <c:v>3.7205882352940312E-2</c:v>
                </c:pt>
                <c:pt idx="35">
                  <c:v>0.25618487394957923</c:v>
                </c:pt>
                <c:pt idx="36">
                  <c:v>-0.18483613445378183</c:v>
                </c:pt>
                <c:pt idx="37">
                  <c:v>0.28414285714285714</c:v>
                </c:pt>
                <c:pt idx="38">
                  <c:v>0.32312184873949601</c:v>
                </c:pt>
                <c:pt idx="39">
                  <c:v>6.2100840336134978E-2</c:v>
                </c:pt>
                <c:pt idx="40">
                  <c:v>0.36107983193277038</c:v>
                </c:pt>
                <c:pt idx="41">
                  <c:v>0.42005882352940932</c:v>
                </c:pt>
                <c:pt idx="42">
                  <c:v>0.23903781512604824</c:v>
                </c:pt>
                <c:pt idx="43">
                  <c:v>0.23801680672268716</c:v>
                </c:pt>
                <c:pt idx="44">
                  <c:v>0.52699579831932608</c:v>
                </c:pt>
                <c:pt idx="45">
                  <c:v>4.5974789915965035E-2</c:v>
                </c:pt>
                <c:pt idx="46">
                  <c:v>9.4953781512603974E-2</c:v>
                </c:pt>
                <c:pt idx="47">
                  <c:v>-0.16606722689075709</c:v>
                </c:pt>
                <c:pt idx="48">
                  <c:v>4.2911764705881837E-2</c:v>
                </c:pt>
                <c:pt idx="49">
                  <c:v>-9.8109243697479226E-2</c:v>
                </c:pt>
                <c:pt idx="50">
                  <c:v>-0.25913025210084029</c:v>
                </c:pt>
                <c:pt idx="51">
                  <c:v>-0.36015126050420138</c:v>
                </c:pt>
                <c:pt idx="52">
                  <c:v>0.19882773109243757</c:v>
                </c:pt>
                <c:pt idx="53">
                  <c:v>0.15780672268907295</c:v>
                </c:pt>
                <c:pt idx="54">
                  <c:v>-7.3214285714288105E-2</c:v>
                </c:pt>
                <c:pt idx="55">
                  <c:v>-1.4235294117649178E-2</c:v>
                </c:pt>
                <c:pt idx="56">
                  <c:v>-0.30525630252101021</c:v>
                </c:pt>
                <c:pt idx="57">
                  <c:v>-0.19627731092437131</c:v>
                </c:pt>
                <c:pt idx="58">
                  <c:v>0.29270168067226765</c:v>
                </c:pt>
                <c:pt idx="59">
                  <c:v>7.1680672268906565E-2</c:v>
                </c:pt>
                <c:pt idx="60">
                  <c:v>9.0659663865545498E-2</c:v>
                </c:pt>
                <c:pt idx="61">
                  <c:v>0.14963865546218441</c:v>
                </c:pt>
                <c:pt idx="62">
                  <c:v>8.6176470588233689E-3</c:v>
                </c:pt>
                <c:pt idx="63">
                  <c:v>5.7596638655462301E-2</c:v>
                </c:pt>
                <c:pt idx="64">
                  <c:v>-0.19342436974789876</c:v>
                </c:pt>
                <c:pt idx="65">
                  <c:v>-0.40444537815126336</c:v>
                </c:pt>
                <c:pt idx="66">
                  <c:v>-0.29546638655462443</c:v>
                </c:pt>
                <c:pt idx="67">
                  <c:v>-0.39648739495798552</c:v>
                </c:pt>
                <c:pt idx="68">
                  <c:v>-0.35750840336134659</c:v>
                </c:pt>
                <c:pt idx="69">
                  <c:v>-0.62852941176470767</c:v>
                </c:pt>
                <c:pt idx="70">
                  <c:v>-4.955042016806871E-2</c:v>
                </c:pt>
                <c:pt idx="71">
                  <c:v>-0.47057142857142975</c:v>
                </c:pt>
                <c:pt idx="72">
                  <c:v>-0.66159243697479087</c:v>
                </c:pt>
                <c:pt idx="73">
                  <c:v>-9.2613445378151915E-2</c:v>
                </c:pt>
                <c:pt idx="74">
                  <c:v>-0.50363445378151295</c:v>
                </c:pt>
                <c:pt idx="75">
                  <c:v>-0.29465546218487404</c:v>
                </c:pt>
                <c:pt idx="76">
                  <c:v>-0.39567647058823507</c:v>
                </c:pt>
                <c:pt idx="77">
                  <c:v>-0.41669747899159615</c:v>
                </c:pt>
                <c:pt idx="78">
                  <c:v>-0.25771848739496078</c:v>
                </c:pt>
                <c:pt idx="79">
                  <c:v>-0.46873949579832186</c:v>
                </c:pt>
                <c:pt idx="80">
                  <c:v>4.0239495798317093E-2</c:v>
                </c:pt>
                <c:pt idx="81">
                  <c:v>0.13921848739495601</c:v>
                </c:pt>
                <c:pt idx="82">
                  <c:v>-0.18180252100840505</c:v>
                </c:pt>
                <c:pt idx="83">
                  <c:v>3.7176470588233868E-2</c:v>
                </c:pt>
                <c:pt idx="84">
                  <c:v>-0.23384453781512718</c:v>
                </c:pt>
                <c:pt idx="85">
                  <c:v>-0.61486554621848821</c:v>
                </c:pt>
                <c:pt idx="86">
                  <c:v>-0.13588655462184929</c:v>
                </c:pt>
                <c:pt idx="87">
                  <c:v>-0.15690756302521036</c:v>
                </c:pt>
                <c:pt idx="88">
                  <c:v>8.2071428571428573E-2</c:v>
                </c:pt>
                <c:pt idx="89">
                  <c:v>-0.14894957983193252</c:v>
                </c:pt>
                <c:pt idx="90">
                  <c:v>-9.9705882352935649E-3</c:v>
                </c:pt>
                <c:pt idx="91">
                  <c:v>3.9008403361341815E-2</c:v>
                </c:pt>
                <c:pt idx="92">
                  <c:v>-4.2012605042019258E-2</c:v>
                </c:pt>
                <c:pt idx="93">
                  <c:v>-0.11303361344538032</c:v>
                </c:pt>
                <c:pt idx="94">
                  <c:v>-0.3240546218487414</c:v>
                </c:pt>
                <c:pt idx="95">
                  <c:v>0.25492436974789756</c:v>
                </c:pt>
                <c:pt idx="96">
                  <c:v>-0.16609663865546354</c:v>
                </c:pt>
                <c:pt idx="97">
                  <c:v>-9.7117647058824585E-2</c:v>
                </c:pt>
                <c:pt idx="98">
                  <c:v>0.17186134453781432</c:v>
                </c:pt>
                <c:pt idx="99">
                  <c:v>0.22084033613445331</c:v>
                </c:pt>
                <c:pt idx="100">
                  <c:v>6.9819327731092229E-2</c:v>
                </c:pt>
                <c:pt idx="101">
                  <c:v>-0.15120168067226886</c:v>
                </c:pt>
                <c:pt idx="102">
                  <c:v>0.34777731092437003</c:v>
                </c:pt>
                <c:pt idx="103">
                  <c:v>3.6756302521005479E-2</c:v>
                </c:pt>
                <c:pt idx="104">
                  <c:v>0.23573529411764438</c:v>
                </c:pt>
                <c:pt idx="105">
                  <c:v>7.4714285714283291E-2</c:v>
                </c:pt>
                <c:pt idx="106">
                  <c:v>0.17369327731092232</c:v>
                </c:pt>
                <c:pt idx="107">
                  <c:v>0.52267226890756113</c:v>
                </c:pt>
                <c:pt idx="108">
                  <c:v>-9.8348739495799808E-2</c:v>
                </c:pt>
                <c:pt idx="109">
                  <c:v>5.0630252100839046E-2</c:v>
                </c:pt>
                <c:pt idx="110">
                  <c:v>0.11960924369747805</c:v>
                </c:pt>
                <c:pt idx="111">
                  <c:v>-0.13141176470588301</c:v>
                </c:pt>
                <c:pt idx="112">
                  <c:v>7.5672268907558404E-3</c:v>
                </c:pt>
                <c:pt idx="113">
                  <c:v>-1.3453781512605234E-2</c:v>
                </c:pt>
                <c:pt idx="114">
                  <c:v>0.11552521008403371</c:v>
                </c:pt>
                <c:pt idx="115">
                  <c:v>0.4245042016806726</c:v>
                </c:pt>
                <c:pt idx="116">
                  <c:v>0.92348319327730799</c:v>
                </c:pt>
                <c:pt idx="117">
                  <c:v>0.55246218487394705</c:v>
                </c:pt>
                <c:pt idx="118">
                  <c:v>0.49144117647058594</c:v>
                </c:pt>
                <c:pt idx="119">
                  <c:v>0.36042016806722477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20-49AE-8811-023FE6E69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932527"/>
        <c:axId val="310377535"/>
      </c:lineChart>
      <c:dateAx>
        <c:axId val="309932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377535"/>
        <c:crosses val="autoZero"/>
        <c:auto val="1"/>
        <c:lblOffset val="100"/>
        <c:baseTimeUnit val="years"/>
        <c:majorUnit val="10"/>
        <c:majorTimeUnit val="years"/>
      </c:dateAx>
      <c:valAx>
        <c:axId val="31037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(0.1 degree Celsius)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3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0</xdr:row>
      <xdr:rowOff>110490</xdr:rowOff>
    </xdr:from>
    <xdr:to>
      <xdr:col>13</xdr:col>
      <xdr:colOff>152400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FFBFA-C9B1-44C4-A708-3AD5E20B6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251460</xdr:colOff>
      <xdr:row>26</xdr:row>
      <xdr:rowOff>156210</xdr:rowOff>
    </xdr:from>
    <xdr:to>
      <xdr:col>13</xdr:col>
      <xdr:colOff>121920</xdr:colOff>
      <xdr:row>50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61BF1A-F028-4205-A753-0ECC10EF9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106680</xdr:colOff>
      <xdr:row>0</xdr:row>
      <xdr:rowOff>80010</xdr:rowOff>
    </xdr:from>
    <xdr:to>
      <xdr:col>12</xdr:col>
      <xdr:colOff>289560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9E1EC-A410-4208-9B38-8AC21A80A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99060</xdr:colOff>
      <xdr:row>21</xdr:row>
      <xdr:rowOff>144780</xdr:rowOff>
    </xdr:from>
    <xdr:to>
      <xdr:col>12</xdr:col>
      <xdr:colOff>281940</xdr:colOff>
      <xdr:row>42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424DFB-35A6-49A6-9F0E-CA69E910E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106680</xdr:colOff>
      <xdr:row>44</xdr:row>
      <xdr:rowOff>80010</xdr:rowOff>
    </xdr:from>
    <xdr:to>
      <xdr:col>12</xdr:col>
      <xdr:colOff>266700</xdr:colOff>
      <xdr:row>64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D51E97-1C23-4813-AE67-6FF641BC0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175260</xdr:colOff>
      <xdr:row>64</xdr:row>
      <xdr:rowOff>156210</xdr:rowOff>
    </xdr:from>
    <xdr:to>
      <xdr:col>12</xdr:col>
      <xdr:colOff>274320</xdr:colOff>
      <xdr:row>84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1B88C9-E084-461F-9A6B-625E09DA3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198120</xdr:colOff>
      <xdr:row>84</xdr:row>
      <xdr:rowOff>148590</xdr:rowOff>
    </xdr:from>
    <xdr:to>
      <xdr:col>12</xdr:col>
      <xdr:colOff>266700</xdr:colOff>
      <xdr:row>104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F885CF-47AB-40F2-A68E-399A020D6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167640</xdr:colOff>
      <xdr:row>105</xdr:row>
      <xdr:rowOff>45720</xdr:rowOff>
    </xdr:from>
    <xdr:to>
      <xdr:col>12</xdr:col>
      <xdr:colOff>350520</xdr:colOff>
      <xdr:row>125</xdr:row>
      <xdr:rowOff>87630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42CDEE-E8A6-4C58-8957-1BD87F4BC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91440</xdr:rowOff>
    </xdr:from>
    <xdr:to>
      <xdr:col>12</xdr:col>
      <xdr:colOff>365760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40C9A2-14EC-4CC1-9E15-CA77DA0A1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21</xdr:row>
      <xdr:rowOff>144780</xdr:rowOff>
    </xdr:from>
    <xdr:to>
      <xdr:col>12</xdr:col>
      <xdr:colOff>373380</xdr:colOff>
      <xdr:row>42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72AA37-50CD-4540-B71E-A98E41133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213360</xdr:colOff>
      <xdr:row>42</xdr:row>
      <xdr:rowOff>163830</xdr:rowOff>
    </xdr:from>
    <xdr:to>
      <xdr:col>12</xdr:col>
      <xdr:colOff>358140</xdr:colOff>
      <xdr:row>63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D9361F-905C-4CA6-AF0E-ABD9F854A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213360</xdr:colOff>
      <xdr:row>64</xdr:row>
      <xdr:rowOff>34290</xdr:rowOff>
    </xdr:from>
    <xdr:to>
      <xdr:col>12</xdr:col>
      <xdr:colOff>365760</xdr:colOff>
      <xdr:row>83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A8DA1C-107D-48B7-B4D0-887A98358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205740</xdr:colOff>
      <xdr:row>84</xdr:row>
      <xdr:rowOff>152400</xdr:rowOff>
    </xdr:from>
    <xdr:to>
      <xdr:col>12</xdr:col>
      <xdr:colOff>388620</xdr:colOff>
      <xdr:row>105</xdr:row>
      <xdr:rowOff>11430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B6293E-5AAE-4BA7-B227-C4BC0D5BB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0</xdr:row>
      <xdr:rowOff>95250</xdr:rowOff>
    </xdr:from>
    <xdr:to>
      <xdr:col>13</xdr:col>
      <xdr:colOff>327660</xdr:colOff>
      <xdr:row>22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EA156-D432-4C0D-BB07-EBC884A52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167640</xdr:colOff>
      <xdr:row>23</xdr:row>
      <xdr:rowOff>38100</xdr:rowOff>
    </xdr:from>
    <xdr:to>
      <xdr:col>13</xdr:col>
      <xdr:colOff>365760</xdr:colOff>
      <xdr:row>45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30ACCC-A2DC-4E2A-8FC3-25E102AE5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243840</xdr:colOff>
      <xdr:row>45</xdr:row>
      <xdr:rowOff>156210</xdr:rowOff>
    </xdr:from>
    <xdr:to>
      <xdr:col>13</xdr:col>
      <xdr:colOff>403860</xdr:colOff>
      <xdr:row>66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0E0C14-A660-4287-A7A4-42A232D4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213360</xdr:colOff>
      <xdr:row>67</xdr:row>
      <xdr:rowOff>137160</xdr:rowOff>
    </xdr:from>
    <xdr:to>
      <xdr:col>13</xdr:col>
      <xdr:colOff>411480</xdr:colOff>
      <xdr:row>89</xdr:row>
      <xdr:rowOff>102870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2BA1A8-2E2D-4A9A-8F3F-C78EBAF10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396240</xdr:colOff>
      <xdr:row>91</xdr:row>
      <xdr:rowOff>3810</xdr:rowOff>
    </xdr:from>
    <xdr:to>
      <xdr:col>12</xdr:col>
      <xdr:colOff>396240</xdr:colOff>
      <xdr:row>107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241ADD-CA1F-4A97-A0DF-68D4EA9C1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434340</xdr:colOff>
      <xdr:row>108</xdr:row>
      <xdr:rowOff>144780</xdr:rowOff>
    </xdr:from>
    <xdr:to>
      <xdr:col>14</xdr:col>
      <xdr:colOff>22860</xdr:colOff>
      <xdr:row>130</xdr:row>
      <xdr:rowOff>110490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000B3F-2C0F-4301-BED0-8240A9801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0</xdr:row>
      <xdr:rowOff>87630</xdr:rowOff>
    </xdr:from>
    <xdr:to>
      <xdr:col>12</xdr:col>
      <xdr:colOff>419100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4F0E9-5E9B-4DEE-A084-ED22CFAAB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160020</xdr:colOff>
      <xdr:row>22</xdr:row>
      <xdr:rowOff>0</xdr:rowOff>
    </xdr:from>
    <xdr:to>
      <xdr:col>12</xdr:col>
      <xdr:colOff>419100</xdr:colOff>
      <xdr:row>42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DE9DE2-D799-4DEE-A283-1824F67EA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198120</xdr:colOff>
      <xdr:row>43</xdr:row>
      <xdr:rowOff>19050</xdr:rowOff>
    </xdr:from>
    <xdr:to>
      <xdr:col>12</xdr:col>
      <xdr:colOff>434340</xdr:colOff>
      <xdr:row>62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05E53D-860A-4748-8DD8-11CEDE850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2_mm_mlo" backgroundRefresh="0" connectionId="2" xr16:uid="{00000000-0016-0000-0000-000000000000}" autoFormatId="16" applyNumberFormats="0" applyBorderFormats="0" applyFontFormats="0" applyPatternFormats="0" applyAlignmentFormats="0" applyWidthHeightFormats="0">
  <queryTableRefresh nextId="32" unboundColumnsRight="10">
    <queryTableFields count="16">
      <queryTableField id="1" name="Column1" tableColumnId="1"/>
      <queryTableField id="2" name="Column2" tableColumnId="2"/>
      <queryTableField id="9" dataBound="0" tableColumnId="3"/>
      <queryTableField id="21" dataBound="0" tableColumnId="9"/>
      <queryTableField id="8" dataBound="0" tableColumnId="8"/>
      <queryTableField id="5" name="Column5" tableColumnId="5"/>
      <queryTableField id="19" dataBound="0" tableColumnId="4"/>
      <queryTableField id="22" dataBound="0" tableColumnId="10"/>
      <queryTableField id="24" dataBound="0" tableColumnId="12"/>
      <queryTableField id="25" dataBound="0" tableColumnId="13"/>
      <queryTableField id="31" dataBound="0" tableColumnId="19"/>
      <queryTableField id="26" dataBound="0" tableColumnId="14"/>
      <queryTableField id="27" dataBound="0" tableColumnId="15"/>
      <queryTableField id="28" dataBound="0" tableColumnId="16"/>
      <queryTableField id="29" dataBound="0" tableColumnId="17"/>
      <queryTableField id="30" dataBound="0" tableColumnId="18"/>
    </queryTableFields>
    <queryTableDeletedFields count="4">
      <deletedField name="Column3"/>
      <deletedField name="Column4"/>
      <deletedField name="Column6"/>
      <deletedField name="Column7"/>
    </queryTableDeletedFields>
  </queryTableRefresh>
  <extLst>
    <ext xmlns:x15="http://schemas.microsoft.com/office/spreadsheetml/2010/11/main" uri="{883FBD77-0823-4a55-B5E3-86C4891E6966}">
      <x15:queryTable sourceDataName="co2_mm_mlo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H Ts dSST" backgroundRefresh="0" connectionId="3" xr16:uid="{00000000-0016-0000-0300-000001000000}" autoFormatId="16" applyNumberFormats="0" applyBorderFormats="0" applyFontFormats="0" applyPatternFormats="0" applyAlignmentFormats="0" applyWidthHeightFormats="0">
  <queryTableRefresh nextId="30" unboundColumnsRight="4">
    <queryTableFields count="25">
      <queryTableField id="1" name="Year" tableColumnId="1"/>
      <queryTableField id="20" dataBound="0" tableColumnId="20"/>
      <queryTableField id="25" dataBound="0" tableColumnId="21"/>
      <queryTableField id="2" name="Jan" tableColumnId="2"/>
      <queryTableField id="3" name="Feb" tableColumnId="3"/>
      <queryTableField id="4" name="Mar" tableColumnId="4"/>
      <queryTableField id="5" name="Apr" tableColumnId="5"/>
      <queryTableField id="6" name="May" tableColumnId="6"/>
      <queryTableField id="7" name="Jun" tableColumnId="7"/>
      <queryTableField id="8" name="Jul" tableColumnId="8"/>
      <queryTableField id="9" name="Aug" tableColumnId="9"/>
      <queryTableField id="10" name="Sep" tableColumnId="10"/>
      <queryTableField id="11" name="Oct" tableColumnId="11"/>
      <queryTableField id="12" name="Nov" tableColumnId="12"/>
      <queryTableField id="13" name="Dec" tableColumnId="13"/>
      <queryTableField id="14" name="J-D" tableColumnId="14"/>
      <queryTableField id="15" name="D-N" tableColumnId="15"/>
      <queryTableField id="16" name="DJF" tableColumnId="16"/>
      <queryTableField id="17" name="MAM" tableColumnId="17"/>
      <queryTableField id="18" name="JJA" tableColumnId="18"/>
      <queryTableField id="19" name="SON" tableColumnId="19"/>
      <queryTableField id="26" dataBound="0" tableColumnId="22"/>
      <queryTableField id="27" dataBound="0" tableColumnId="23"/>
      <queryTableField id="28" dataBound="0" tableColumnId="24"/>
      <queryTableField id="29" dataBound="0" tableColumnId="25"/>
    </queryTableFields>
  </queryTableRefresh>
  <extLst>
    <ext xmlns:x15="http://schemas.microsoft.com/office/spreadsheetml/2010/11/main" uri="{883FBD77-0823-4a55-B5E3-86C4891E6966}">
      <x15:queryTable sourceDataName="NH.Ts+dSS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2data" displayName="co2data" ref="A1:P736" tableType="queryTable" totalsRowShown="0" headerRowDxfId="93" dataDxfId="92">
  <autoFilter ref="A1:P736" xr:uid="{00000000-0009-0000-0100-000001000000}"/>
  <tableColumns count="16">
    <tableColumn id="1" xr3:uid="{00000000-0010-0000-0000-000001000000}" uniqueName="1" name="Year" queryTableFieldId="1" dataDxfId="91"/>
    <tableColumn id="2" xr3:uid="{00000000-0010-0000-0000-000002000000}" uniqueName="2" name="Month" queryTableFieldId="2" dataDxfId="90"/>
    <tableColumn id="3" xr3:uid="{00000000-0010-0000-0000-000003000000}" uniqueName="3" name="DecDate" queryTableFieldId="9" dataDxfId="89"/>
    <tableColumn id="9" xr3:uid="{D390E0D0-24A2-44AA-BA85-7F6564DA6188}" uniqueName="9" name="DecDate2" queryTableFieldId="21" dataDxfId="88">
      <calculatedColumnFormula>co2data[[#This Row],[DecDate]]^2</calculatedColumnFormula>
    </tableColumn>
    <tableColumn id="8" xr3:uid="{00000000-0010-0000-0000-000008000000}" uniqueName="8" name="Date" queryTableFieldId="8" dataDxfId="87">
      <calculatedColumnFormula>DATE(co2data[[#This Row],[Year]],co2data[[#This Row],[Month]],15)</calculatedColumnFormula>
    </tableColumn>
    <tableColumn id="5" xr3:uid="{00000000-0010-0000-0000-000005000000}" uniqueName="5" name="Co2" queryTableFieldId="5" dataDxfId="86"/>
    <tableColumn id="4" xr3:uid="{59CD562F-FA62-4F01-A8F9-75A95B8F4355}" uniqueName="4" name="Linear Trend" queryTableFieldId="19" dataDxfId="85">
      <calculatedColumnFormula>$U$17+$U$18*co2data[[#This Row],[DecDate]]</calculatedColumnFormula>
    </tableColumn>
    <tableColumn id="10" xr3:uid="{FB25705B-EB59-4831-9436-35C870BA9A58}" uniqueName="10" name="Quadratic Trend" queryTableFieldId="22" dataDxfId="84">
      <calculatedColumnFormula>$U$36+$U$37*co2data[[#This Row],[DecDate]]+$U$38*co2data[[#This Row],[DecDate2]]</calculatedColumnFormula>
    </tableColumn>
    <tableColumn id="12" xr3:uid="{B2152FF3-5E5E-402D-ABBF-FF798C2B6B59}" uniqueName="12" name="Detrended" queryTableFieldId="24" dataDxfId="83">
      <calculatedColumnFormula>co2data[[#This Row],[Co2]]-co2data[[#This Row],[Quadratic Trend]]</calculatedColumnFormula>
    </tableColumn>
    <tableColumn id="13" xr3:uid="{D399FAAD-4943-4552-BE8C-02CC1B82A039}" uniqueName="13" name="Cycle Co2" queryTableFieldId="25"/>
    <tableColumn id="19" xr3:uid="{36DEB190-0070-40AF-88E5-F9525BA5DD71}" uniqueName="19" name="Cycle Temperature" queryTableFieldId="31"/>
    <tableColumn id="14" xr3:uid="{FDF733C0-D2EC-403C-8BCD-D2B064218B66}" uniqueName="14" name="Low Frequency" queryTableFieldId="26" dataDxfId="82">
      <calculatedColumnFormula>co2data[[#This Row],[Quadratic Trend]]+co2data[[#This Row],[Cycle Co2]]</calculatedColumnFormula>
    </tableColumn>
    <tableColumn id="15" xr3:uid="{A8F3634C-F4FE-4425-95DA-C23F3B42299B}" uniqueName="15" name="High Frequency" queryTableFieldId="27" dataDxfId="81">
      <calculatedColumnFormula>co2data[[#This Row],[Co2]]-co2data[[#This Row],[Quadratic Trend]]-co2data[[#This Row],[Cycle Co2]]</calculatedColumnFormula>
    </tableColumn>
    <tableColumn id="16" xr3:uid="{F56F288B-8F86-4504-BA7A-34B3DF0617AA}" uniqueName="16" name="S0" queryTableFieldId="28" dataDxfId="80">
      <calculatedColumnFormula>AVERAGEIF(co2data[Month],co2data[Month],co2data[High Frequency])</calculatedColumnFormula>
    </tableColumn>
    <tableColumn id="17" xr3:uid="{7AB7F0AB-D0E9-4556-8FA9-DD6214AB7DE4}" uniqueName="17" name="Seasonal" queryTableFieldId="29" dataDxfId="79">
      <calculatedColumnFormula>co2data[[#This Row],[S0]]-AVERAGE($N$2:$N$13)</calculatedColumnFormula>
    </tableColumn>
    <tableColumn id="18" xr3:uid="{074C6F6E-5143-4D3C-A5DF-2AFBEB35773E}" uniqueName="18" name="Adjusted Co2" queryTableFieldId="30" dataDxfId="78">
      <calculatedColumnFormula>co2data[[#This Row],[Co2]]-co2data[[#This Row],[Seasonal]]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empM" displayName="tempM" ref="A1:K1434" totalsRowShown="0">
  <autoFilter ref="A1:K1434" xr:uid="{00000000-0009-0000-0100-000003000000}"/>
  <tableColumns count="11">
    <tableColumn id="5" xr3:uid="{00000000-0010-0000-0400-000005000000}" name="Date" dataDxfId="14"/>
    <tableColumn id="11" xr3:uid="{0285122C-92F3-4E6B-A008-62B4B666BD3A}" name="Month" dataDxfId="13">
      <calculatedColumnFormula>MONTH(tempM[[#This Row],[Date]])</calculatedColumnFormula>
    </tableColumn>
    <tableColumn id="4" xr3:uid="{00000000-0010-0000-0400-000004000000}" name="DecDate" dataDxfId="12"/>
    <tableColumn id="1" xr3:uid="{8B3823CE-8A0C-4A77-BFD6-919382393508}" name="DecDate2" dataDxfId="11">
      <calculatedColumnFormula>tempM[[#This Row],[DecDate]]^2</calculatedColumnFormula>
    </tableColumn>
    <tableColumn id="2" xr3:uid="{00000000-0010-0000-0400-000002000000}" name="Temp" dataDxfId="10"/>
    <tableColumn id="3" xr3:uid="{1693F530-3630-4712-B3F0-6D87FCC36F3A}" name="Trend" dataDxfId="9">
      <calculatedColumnFormula>$R$17+$R$18*tempM[[#This Row],[DecDate]]+$R$19*tempM[[#This Row],[DecDate2]]</calculatedColumnFormula>
    </tableColumn>
    <tableColumn id="6" xr3:uid="{B5A3DA7E-31D4-4BB7-B6D4-A7CE373C849B}" name="Detrended" dataDxfId="8">
      <calculatedColumnFormula>tempM[[#This Row],[Temp]]-tempM[[#This Row],[Trend]]</calculatedColumnFormula>
    </tableColumn>
    <tableColumn id="7" xr3:uid="{E5FC6BC9-C2B3-4700-A279-16B5A1FB050E}" name="Cycle" dataDxfId="7"/>
    <tableColumn id="8" xr3:uid="{D951276D-EBA9-4979-B768-0FB4DAD2B153}" name="High Frequency" dataDxfId="6">
      <calculatedColumnFormula>tempM[[#This Row],[Detrended]]-tempM[[#This Row],[Cycle]]</calculatedColumnFormula>
    </tableColumn>
    <tableColumn id="9" xr3:uid="{8531F653-92F0-4688-B232-74525495ED95}" name="S0" dataDxfId="5">
      <calculatedColumnFormula>AVERAGEIF(tempM[Month],tempM[Month],tempM[High Frequency])</calculatedColumnFormula>
    </tableColumn>
    <tableColumn id="10" xr3:uid="{2BCBBFCF-9CEE-47C2-9CF1-713BAECC0CDA}" name="Seasonal" dataDxfId="4">
      <calculatedColumnFormula>tempM[[#This Row],[S0]]-AVERAGE($J$2:$J$13)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47EF87-15F3-4910-9E79-3520CF392E12}" name="lco2data" displayName="lco2data" ref="A1:O736" totalsRowShown="0" headerRowDxfId="77" dataDxfId="76">
  <autoFilter ref="A1:O736" xr:uid="{073CED17-9B6F-49D1-9A60-907262EFF30D}"/>
  <tableColumns count="15">
    <tableColumn id="1" xr3:uid="{5A070AFD-A01D-42C2-82B2-D25E3315FDC9}" name="Year" dataDxfId="75"/>
    <tableColumn id="2" xr3:uid="{4702518B-6E25-41B8-8CB7-A2608FF14EDC}" name="Month" dataDxfId="74"/>
    <tableColumn id="3" xr3:uid="{3F2691F6-B037-4B0A-8B61-BF59F1598980}" name="DecDate" dataDxfId="73"/>
    <tableColumn id="4" xr3:uid="{5EED933B-DEB7-4C93-9DEE-A994B67B0178}" name="DecDate2" dataDxfId="72">
      <calculatedColumnFormula>co2data[[#This Row],[DecDate]]^2</calculatedColumnFormula>
    </tableColumn>
    <tableColumn id="5" xr3:uid="{572E83B8-E872-4A9C-AC50-6BF394A4F7E5}" name="Date" dataDxfId="71">
      <calculatedColumnFormula>DATE(co2data[[#This Row],[Year]],co2data[[#This Row],[Month]],15)</calculatedColumnFormula>
    </tableColumn>
    <tableColumn id="6" xr3:uid="{DD29550E-97D0-4565-BEF6-35B5653C31A8}" name="Co2" dataDxfId="70"/>
    <tableColumn id="7" xr3:uid="{1B1BE57C-172F-40DE-9EC3-52DD11B883AB}" name="Log Co2" dataDxfId="69">
      <calculatedColumnFormula>LN(lco2data[[#This Row],[Co2]])</calculatedColumnFormula>
    </tableColumn>
    <tableColumn id="8" xr3:uid="{3332B6D9-AC48-4004-B227-5223DF981DF0}" name="Linear Trend" dataDxfId="68">
      <calculatedColumnFormula>$S$37+$S$38*lco2data[[#This Row],[DecDate]]</calculatedColumnFormula>
    </tableColumn>
    <tableColumn id="9" xr3:uid="{5722FF1F-FFE0-4D88-B72C-F03887BC16E7}" name="Quadratic Trend" dataDxfId="67">
      <calculatedColumnFormula>$S$17+$S$18*lco2data[[#This Row],[DecDate]]+$S$19*lco2data[[#This Row],[DecDate2]]</calculatedColumnFormula>
    </tableColumn>
    <tableColumn id="10" xr3:uid="{F1F0B8BC-7BB2-4ACB-ABD0-EF47F1D0CB69}" name="Detrended" dataDxfId="66">
      <calculatedColumnFormula>lco2data[[#This Row],[Log Co2]]-lco2data[[#This Row],[Quadratic Trend]]</calculatedColumnFormula>
    </tableColumn>
    <tableColumn id="11" xr3:uid="{36931F91-43F1-47B1-B9CF-1C3BC0258E18}" name="Cycle" dataDxfId="65"/>
    <tableColumn id="12" xr3:uid="{52DBF45D-570B-4214-822E-D39248DBFA8B}" name="High Frequency" dataDxfId="64">
      <calculatedColumnFormula>lco2data[[#This Row],[Detrended]]-lco2data[[#This Row],[Cycle]]</calculatedColumnFormula>
    </tableColumn>
    <tableColumn id="13" xr3:uid="{38842741-5402-435A-8DE5-B9702507343B}" name="S0" dataDxfId="63">
      <calculatedColumnFormula>AVERAGEIF(lco2data[Month],lco2data[Month],lco2data[High Frequency])</calculatedColumnFormula>
    </tableColumn>
    <tableColumn id="14" xr3:uid="{CBD2B31D-0D92-48FD-9098-E9D0C06C196C}" name="Seasonal" dataDxfId="62">
      <calculatedColumnFormula>lco2data[[#This Row],[S0]]-AVERAGE($M$2:$M$13)</calculatedColumnFormula>
    </tableColumn>
    <tableColumn id="15" xr3:uid="{1CDCD1FB-EFC8-4ABF-9571-223DDE3C8608}" name="Adjusted Log-Co2" dataDxfId="61">
      <calculatedColumnFormula>lco2data[[#This Row],[Log Co2]]-lco2data[[#This Row],[Seasonal]]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Co2Y" displayName="Co2Y" ref="A1:D61" totalsRowShown="0" headerRowDxfId="60">
  <autoFilter ref="A1:D61" xr:uid="{00000000-0009-0000-0100-000004000000}"/>
  <tableColumns count="4">
    <tableColumn id="1" xr3:uid="{00000000-0010-0000-0100-000001000000}" name="Year" dataDxfId="59"/>
    <tableColumn id="3" xr3:uid="{00000000-0010-0000-0100-000003000000}" name="Date" dataDxfId="58"/>
    <tableColumn id="4" xr3:uid="{00000000-0010-0000-0100-000004000000}" name="DecDate" dataDxfId="57">
      <calculatedColumnFormula>Co2Y[[#This Row],[Year]]+0.5</calculatedColumnFormula>
    </tableColumn>
    <tableColumn id="2" xr3:uid="{00000000-0010-0000-0100-000002000000}" name="Co2" dataDxfId="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o2Q" displayName="Co2Q" ref="A1:P241" totalsRowShown="0" headerRowDxfId="55" dataDxfId="54">
  <autoFilter ref="A1:P241" xr:uid="{00000000-0009-0000-0100-000005000000}"/>
  <tableColumns count="16">
    <tableColumn id="6" xr3:uid="{00000000-0010-0000-0200-000006000000}" name="Year" dataDxfId="53"/>
    <tableColumn id="2" xr3:uid="{00000000-0010-0000-0200-000002000000}" name="Quarter" dataDxfId="52"/>
    <tableColumn id="3" xr3:uid="{00000000-0010-0000-0200-000003000000}" name="Dale" dataDxfId="51"/>
    <tableColumn id="1" xr3:uid="{00000000-0010-0000-0200-000001000000}" name="DecDate" dataDxfId="50">
      <calculatedColumnFormula>Co2Q[[#This Row],[Year]]+1/8+(Co2Q[[#This Row],[Quarter]]-1)/4</calculatedColumnFormula>
    </tableColumn>
    <tableColumn id="5" xr3:uid="{EAF1CADD-1A22-44EB-A004-FB7C3A3F7BB1}" name="DecDate2" dataDxfId="49">
      <calculatedColumnFormula>Co2Q[[#This Row],[DecDate]]^2</calculatedColumnFormula>
    </tableColumn>
    <tableColumn id="4" xr3:uid="{00000000-0010-0000-0200-000004000000}" name="Co2" dataDxfId="48"/>
    <tableColumn id="7" xr3:uid="{B0852C5F-398E-477F-959C-CD7624CCBBBC}" name="Linear Trend" dataDxfId="47">
      <calculatedColumnFormula>$T$17+$T$18*Co2Q[[#This Row],[DecDate]]</calculatedColumnFormula>
    </tableColumn>
    <tableColumn id="8" xr3:uid="{365AE91E-F6C6-4E4D-951D-E69B9910E655}" name="Quadratic Trend" dataDxfId="46">
      <calculatedColumnFormula>$T$37+$T$38*Co2Q[[#This Row],[DecDate]]+$T$39*Co2Q[[#This Row],[DecDate2]]</calculatedColumnFormula>
    </tableColumn>
    <tableColumn id="9" xr3:uid="{33762982-A272-4FEA-8C80-5240F9FE959B}" name="Detrended1" dataDxfId="45">
      <calculatedColumnFormula>Co2Q[[#This Row],[Co2]]-Co2Q[[#This Row],[Linear Trend]]</calculatedColumnFormula>
    </tableColumn>
    <tableColumn id="10" xr3:uid="{3AFF64A6-1E2A-4305-92AF-0429909B9876}" name="Detrended" dataDxfId="44">
      <calculatedColumnFormula>Co2Q[[#This Row],[Co2]]-Co2Q[[#This Row],[Quadratic Trend]]</calculatedColumnFormula>
    </tableColumn>
    <tableColumn id="11" xr3:uid="{DDF1F554-F065-4A72-9953-381ED64CFC51}" name="Cycle" dataDxfId="43"/>
    <tableColumn id="15" xr3:uid="{9580B359-5938-4BF1-81E6-47DED3931296}" name="Low Frequency" dataDxfId="42">
      <calculatedColumnFormula>Co2Q[[#This Row],[Quadratic Trend]]+Co2Q[[#This Row],[Cycle]]</calculatedColumnFormula>
    </tableColumn>
    <tableColumn id="12" xr3:uid="{3145C58A-A689-4CDC-A865-0AA35BA84D2D}" name="High Frequency" dataDxfId="41">
      <calculatedColumnFormula>Co2Q[[#This Row],[Detrended]]-Co2Q[[#This Row],[Cycle]]</calculatedColumnFormula>
    </tableColumn>
    <tableColumn id="13" xr3:uid="{4F0782CC-61DE-4FCB-9A21-EF4392FB9AE6}" name="S0" dataDxfId="40">
      <calculatedColumnFormula>AVERAGEIF(Co2Q[Quarter],Co2Q[Quarter],Co2Q[High Frequency])</calculatedColumnFormula>
    </tableColumn>
    <tableColumn id="14" xr3:uid="{0ACC5DAD-61ED-42B9-BCFF-72807F91FF64}" name="Seasonal" dataDxfId="39">
      <calculatedColumnFormula>Co2Q[[#This Row],[S0]]-AVERAGE($N$2:$N$5)</calculatedColumnFormula>
    </tableColumn>
    <tableColumn id="16" xr3:uid="{3111BE6D-D231-46B5-B90C-6A748251B7E3}" name="Adjusted Co2" dataDxfId="38">
      <calculatedColumnFormula>Co2Q[[#This Row],[Co2]]-Co2Q[[#This Row],[Seasonal]]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empdata" displayName="tempdata" ref="A1:Y121" tableType="queryTable" totalsRowShown="0" headerRowDxfId="37" dataDxfId="36">
  <autoFilter ref="A1:Y121" xr:uid="{00000000-0009-0000-0100-000002000000}"/>
  <tableColumns count="25">
    <tableColumn id="1" xr3:uid="{00000000-0010-0000-0300-000001000000}" uniqueName="1" name="Year" queryTableFieldId="1" dataDxfId="35"/>
    <tableColumn id="20" xr3:uid="{00000000-0010-0000-0300-000014000000}" uniqueName="20" name="Date" queryTableFieldId="20" dataDxfId="34">
      <calculatedColumnFormula>DATE(tempdata[[#This Row],[Year]],7,1)</calculatedColumnFormula>
    </tableColumn>
    <tableColumn id="21" xr3:uid="{00000000-0010-0000-0300-000015000000}" uniqueName="21" name="DecDate" queryTableFieldId="25" dataDxfId="33">
      <calculatedColumnFormula>tempdata[[#This Row],[Year]]+0.5</calculatedColumnFormula>
    </tableColumn>
    <tableColumn id="2" xr3:uid="{00000000-0010-0000-0300-000002000000}" uniqueName="2" name="Jan" queryTableFieldId="2" dataDxfId="32"/>
    <tableColumn id="3" xr3:uid="{00000000-0010-0000-0300-000003000000}" uniqueName="3" name="Feb" queryTableFieldId="3" dataDxfId="31"/>
    <tableColumn id="4" xr3:uid="{00000000-0010-0000-0300-000004000000}" uniqueName="4" name="Mar" queryTableFieldId="4" dataDxfId="30"/>
    <tableColumn id="5" xr3:uid="{00000000-0010-0000-0300-000005000000}" uniqueName="5" name="Apr" queryTableFieldId="5" dataDxfId="29"/>
    <tableColumn id="6" xr3:uid="{00000000-0010-0000-0300-000006000000}" uniqueName="6" name="May" queryTableFieldId="6" dataDxfId="28"/>
    <tableColumn id="7" xr3:uid="{00000000-0010-0000-0300-000007000000}" uniqueName="7" name="Jun" queryTableFieldId="7" dataDxfId="27"/>
    <tableColumn id="8" xr3:uid="{00000000-0010-0000-0300-000008000000}" uniqueName="8" name="Jul" queryTableFieldId="8" dataDxfId="26"/>
    <tableColumn id="9" xr3:uid="{00000000-0010-0000-0300-000009000000}" uniqueName="9" name="Aug" queryTableFieldId="9" dataDxfId="25"/>
    <tableColumn id="10" xr3:uid="{00000000-0010-0000-0300-00000A000000}" uniqueName="10" name="Sep" queryTableFieldId="10" dataDxfId="24"/>
    <tableColumn id="11" xr3:uid="{00000000-0010-0000-0300-00000B000000}" uniqueName="11" name="Oct" queryTableFieldId="11" dataDxfId="23"/>
    <tableColumn id="12" xr3:uid="{00000000-0010-0000-0300-00000C000000}" uniqueName="12" name="Nov" queryTableFieldId="12" dataDxfId="22"/>
    <tableColumn id="13" xr3:uid="{00000000-0010-0000-0300-00000D000000}" uniqueName="13" name="Dec" queryTableFieldId="13" dataDxfId="21"/>
    <tableColumn id="14" xr3:uid="{00000000-0010-0000-0300-00000E000000}" uniqueName="14" name="J-D" queryTableFieldId="14" dataDxfId="20"/>
    <tableColumn id="15" xr3:uid="{00000000-0010-0000-0300-00000F000000}" uniqueName="15" name="D-N" queryTableFieldId="15" dataDxfId="19"/>
    <tableColumn id="16" xr3:uid="{00000000-0010-0000-0300-000010000000}" uniqueName="16" name="DJF" queryTableFieldId="16" dataDxfId="18"/>
    <tableColumn id="17" xr3:uid="{00000000-0010-0000-0300-000011000000}" uniqueName="17" name="MAM" queryTableFieldId="17" dataDxfId="17"/>
    <tableColumn id="18" xr3:uid="{00000000-0010-0000-0300-000012000000}" uniqueName="18" name="JJA" queryTableFieldId="18" dataDxfId="16"/>
    <tableColumn id="19" xr3:uid="{00000000-0010-0000-0300-000013000000}" uniqueName="19" name="SON" queryTableFieldId="19" dataDxfId="15"/>
    <tableColumn id="22" xr3:uid="{C9AB97C5-33F4-4787-BC6D-165C0D04DFDD}" uniqueName="22" name="Trend Summer" queryTableFieldId="26" dataDxfId="3">
      <calculatedColumnFormula>$AC$17+$AC$18*tempdata[[#This Row],[DecDate]]</calculatedColumnFormula>
    </tableColumn>
    <tableColumn id="23" xr3:uid="{1F7C2299-AB57-4DE4-B17B-420BE7974D51}" uniqueName="23" name="Trend Winter" queryTableFieldId="27" dataDxfId="2">
      <calculatedColumnFormula>$AC$37+$AC$38*tempdata[[#This Row],[DecDate]]</calculatedColumnFormula>
    </tableColumn>
    <tableColumn id="24" xr3:uid="{19BFAE93-36FC-42A8-8AED-D34AEC770BD7}" uniqueName="24" name="Cycle Summer" queryTableFieldId="28" dataDxfId="1">
      <calculatedColumnFormula>tempdata[[#This Row],[JJA]]-tempdata[[#This Row],[Trend Summer]]</calculatedColumnFormula>
    </tableColumn>
    <tableColumn id="25" xr3:uid="{E60710E0-35AC-4E64-B263-A98DC65DD8A1}" uniqueName="25" name="Cycle Winter" queryTableFieldId="29" dataDxfId="0">
      <calculatedColumnFormula>tempdata[[#This Row],[DJF]]-tempdata[[#This Row],[Trend Winter]]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6"/>
  <sheetViews>
    <sheetView workbookViewId="0">
      <selection activeCell="C29" sqref="C29"/>
    </sheetView>
  </sheetViews>
  <sheetFormatPr defaultRowHeight="14.4" x14ac:dyDescent="0.3"/>
  <cols>
    <col min="1" max="2" width="10.6640625" style="1" bestFit="1" customWidth="1"/>
    <col min="3" max="3" width="11.77734375" style="6" customWidth="1"/>
    <col min="4" max="4" width="12.5546875" style="1" customWidth="1"/>
    <col min="5" max="5" width="10.6640625" style="1" bestFit="1" customWidth="1"/>
    <col min="6" max="6" width="15.6640625" style="7" customWidth="1"/>
    <col min="7" max="7" width="15.44140625" customWidth="1"/>
    <col min="8" max="8" width="18.88671875" customWidth="1"/>
    <col min="9" max="9" width="15" customWidth="1"/>
    <col min="10" max="10" width="15.6640625" style="11" customWidth="1"/>
    <col min="11" max="11" width="21.6640625" customWidth="1"/>
    <col min="12" max="12" width="17.77734375" customWidth="1"/>
    <col min="13" max="13" width="17.44140625" customWidth="1"/>
    <col min="14" max="14" width="14.5546875" customWidth="1"/>
    <col min="15" max="15" width="19.109375" customWidth="1"/>
    <col min="16" max="16" width="20" customWidth="1"/>
  </cols>
  <sheetData>
    <row r="1" spans="1:28" x14ac:dyDescent="0.3">
      <c r="A1" s="1" t="s">
        <v>0</v>
      </c>
      <c r="B1" s="1" t="s">
        <v>1</v>
      </c>
      <c r="C1" s="6" t="s">
        <v>24</v>
      </c>
      <c r="D1" s="6" t="s">
        <v>53</v>
      </c>
      <c r="E1" s="1" t="s">
        <v>3</v>
      </c>
      <c r="F1" s="1" t="s">
        <v>2</v>
      </c>
      <c r="G1" s="1" t="s">
        <v>55</v>
      </c>
      <c r="H1" s="1" t="s">
        <v>56</v>
      </c>
      <c r="I1" s="1" t="s">
        <v>59</v>
      </c>
      <c r="J1" s="1" t="s">
        <v>68</v>
      </c>
      <c r="K1" s="1" t="s">
        <v>67</v>
      </c>
      <c r="L1" s="1" t="s">
        <v>61</v>
      </c>
      <c r="M1" s="1" t="s">
        <v>63</v>
      </c>
      <c r="N1" s="1" t="s">
        <v>62</v>
      </c>
      <c r="O1" s="1" t="s">
        <v>64</v>
      </c>
      <c r="P1" s="1" t="s">
        <v>65</v>
      </c>
      <c r="T1" t="s">
        <v>27</v>
      </c>
    </row>
    <row r="2" spans="1:28" ht="15" thickBot="1" x14ac:dyDescent="0.35">
      <c r="A2" s="1">
        <v>1958</v>
      </c>
      <c r="B2" s="1">
        <v>3</v>
      </c>
      <c r="C2" s="6">
        <v>1958.2083333333335</v>
      </c>
      <c r="D2" s="6">
        <f>co2data[[#This Row],[DecDate]]^2</f>
        <v>3834579.8767361115</v>
      </c>
      <c r="E2" s="2">
        <f>DATE(co2data[[#This Row],[Year]],co2data[[#This Row],[Month]],15)</f>
        <v>21259</v>
      </c>
      <c r="F2" s="1">
        <v>315.70999999999998</v>
      </c>
      <c r="G2" s="1">
        <f>$U$17+$U$18*co2data[[#This Row],[DecDate]]</f>
        <v>306.53768707483005</v>
      </c>
      <c r="H2" s="4">
        <f>$U$36+$U$37*co2data[[#This Row],[DecDate]]+$U$38*co2data[[#This Row],[DecDate2]]</f>
        <v>314.52254673881544</v>
      </c>
      <c r="I2" s="4">
        <f>co2data[[#This Row],[Co2]]-co2data[[#This Row],[Quadratic Trend]]</f>
        <v>1.1874532611845439</v>
      </c>
      <c r="J2"/>
      <c r="K2" s="1">
        <v>0.17581762707778667</v>
      </c>
      <c r="L2" s="4"/>
      <c r="M2" s="4"/>
      <c r="N2" s="4">
        <f>AVERAGEIF(co2data[Month],co2data[Month],co2data[High Frequency])</f>
        <v>1.6915543480425499</v>
      </c>
      <c r="O2" s="4">
        <f>co2data[[#This Row],[S0]]-AVERAGE($N$2:$N$13)</f>
        <v>1.6923729508196685</v>
      </c>
      <c r="P2" s="4">
        <f>co2data[[#This Row],[Co2]]-co2data[[#This Row],[Seasonal]]</f>
        <v>314.01762704918031</v>
      </c>
    </row>
    <row r="3" spans="1:28" x14ac:dyDescent="0.3">
      <c r="A3" s="1">
        <v>1958</v>
      </c>
      <c r="B3" s="1">
        <v>4</v>
      </c>
      <c r="C3" s="6">
        <v>1958.2916666666667</v>
      </c>
      <c r="D3" s="6">
        <f>co2data[[#This Row],[DecDate]]^2</f>
        <v>3834906.2517361115</v>
      </c>
      <c r="E3" s="2">
        <f>DATE(co2data[[#This Row],[Year]],co2data[[#This Row],[Month]],15)</f>
        <v>21290</v>
      </c>
      <c r="F3" s="1">
        <v>317.45</v>
      </c>
      <c r="G3" s="1">
        <f>$U$17+$U$18*co2data[[#This Row],[DecDate]]</f>
        <v>306.66772544440119</v>
      </c>
      <c r="H3" s="4">
        <f>$U$36+$U$37*co2data[[#This Row],[DecDate]]+$U$38*co2data[[#This Row],[DecDate2]]</f>
        <v>314.58731377599179</v>
      </c>
      <c r="I3" s="4">
        <f>co2data[[#This Row],[Co2]]-co2data[[#This Row],[Quadratic Trend]]</f>
        <v>2.8626862240082005</v>
      </c>
      <c r="J3"/>
      <c r="K3" s="1">
        <v>0.17192556063861117</v>
      </c>
      <c r="L3" s="4"/>
      <c r="M3" s="4"/>
      <c r="N3" s="4">
        <f>AVERAGEIF(co2data[Month],co2data[Month],co2data[High Frequency])</f>
        <v>2.8344005018881528</v>
      </c>
      <c r="O3" s="4">
        <f>co2data[[#This Row],[S0]]-AVERAGE($N$2:$N$13)</f>
        <v>2.8352191046652715</v>
      </c>
      <c r="P3" s="4">
        <f>co2data[[#This Row],[Co2]]-co2data[[#This Row],[Seasonal]]</f>
        <v>314.61478089533472</v>
      </c>
      <c r="T3" s="15" t="s">
        <v>28</v>
      </c>
      <c r="U3" s="15"/>
    </row>
    <row r="4" spans="1:28" x14ac:dyDescent="0.3">
      <c r="A4" s="1">
        <v>1958</v>
      </c>
      <c r="B4" s="1">
        <v>5</v>
      </c>
      <c r="C4" s="6">
        <v>1958.375</v>
      </c>
      <c r="D4" s="6">
        <f>co2data[[#This Row],[DecDate]]^2</f>
        <v>3835232.640625</v>
      </c>
      <c r="E4" s="2">
        <f>DATE(co2data[[#This Row],[Year]],co2data[[#This Row],[Month]],15)</f>
        <v>21320</v>
      </c>
      <c r="F4" s="1">
        <v>317.5</v>
      </c>
      <c r="G4" s="1">
        <f>$U$17+$U$18*co2data[[#This Row],[DecDate]]</f>
        <v>306.79776381397232</v>
      </c>
      <c r="H4" s="4">
        <f>$U$36+$U$37*co2data[[#This Row],[DecDate]]+$U$38*co2data[[#This Row],[DecDate2]]</f>
        <v>314.65225890683359</v>
      </c>
      <c r="I4" s="4">
        <f>co2data[[#This Row],[Co2]]-co2data[[#This Row],[Quadratic Trend]]</f>
        <v>2.8477410931664053</v>
      </c>
      <c r="J4"/>
      <c r="K4" s="1">
        <v>0.16880129253522838</v>
      </c>
      <c r="L4" s="4"/>
      <c r="M4" s="4"/>
      <c r="N4" s="4">
        <f>AVERAGEIF(co2data[Month],co2data[Month],co2data[High Frequency])</f>
        <v>3.1805287070170616</v>
      </c>
      <c r="O4" s="4">
        <f>co2data[[#This Row],[S0]]-AVERAGE($N$2:$N$13)</f>
        <v>3.1813473097941802</v>
      </c>
      <c r="P4" s="4">
        <f>co2data[[#This Row],[Co2]]-co2data[[#This Row],[Seasonal]]</f>
        <v>314.31865269020579</v>
      </c>
      <c r="T4" s="12" t="s">
        <v>29</v>
      </c>
      <c r="U4" s="12">
        <v>0.98852606437175161</v>
      </c>
    </row>
    <row r="5" spans="1:28" x14ac:dyDescent="0.3">
      <c r="A5" s="1">
        <v>1958</v>
      </c>
      <c r="B5" s="1">
        <v>6</v>
      </c>
      <c r="C5" s="6">
        <v>1958.4583333333335</v>
      </c>
      <c r="D5" s="6">
        <f>co2data[[#This Row],[DecDate]]^2</f>
        <v>3835559.0434027785</v>
      </c>
      <c r="E5" s="2">
        <f>DATE(co2data[[#This Row],[Year]],co2data[[#This Row],[Month]],15)</f>
        <v>21351</v>
      </c>
      <c r="F5" s="1">
        <v>317.10000000000002</v>
      </c>
      <c r="G5" s="1">
        <f>$U$17+$U$18*co2data[[#This Row],[DecDate]]</f>
        <v>306.92780218354392</v>
      </c>
      <c r="H5" s="4">
        <f>$U$36+$U$37*co2data[[#This Row],[DecDate]]+$U$38*co2data[[#This Row],[DecDate2]]</f>
        <v>314.71738213135541</v>
      </c>
      <c r="I5" s="4">
        <f>co2data[[#This Row],[Co2]]-co2data[[#This Row],[Quadratic Trend]]</f>
        <v>2.3826178686446156</v>
      </c>
      <c r="J5"/>
      <c r="K5" s="1">
        <v>0.17259866892146261</v>
      </c>
      <c r="L5" s="4"/>
      <c r="M5" s="4"/>
      <c r="N5" s="4">
        <f>AVERAGEIF(co2data[Month],co2data[Month],co2data[High Frequency])</f>
        <v>2.3803748608627524</v>
      </c>
      <c r="O5" s="4">
        <f>co2data[[#This Row],[S0]]-AVERAGE($N$2:$N$13)</f>
        <v>2.3811934636398711</v>
      </c>
      <c r="P5" s="4">
        <f>co2data[[#This Row],[Co2]]-co2data[[#This Row],[Seasonal]]</f>
        <v>314.71880653636015</v>
      </c>
      <c r="Q5" s="1"/>
      <c r="R5" s="1"/>
      <c r="S5" s="1"/>
      <c r="T5" s="12" t="s">
        <v>30</v>
      </c>
      <c r="U5" s="12">
        <v>0.97718377994230432</v>
      </c>
    </row>
    <row r="6" spans="1:28" x14ac:dyDescent="0.3">
      <c r="A6" s="1">
        <v>1958</v>
      </c>
      <c r="B6" s="1">
        <v>7</v>
      </c>
      <c r="C6" s="6">
        <v>1958.5416666666667</v>
      </c>
      <c r="D6" s="6">
        <f>co2data[[#This Row],[DecDate]]^2</f>
        <v>3835885.460069445</v>
      </c>
      <c r="E6" s="2">
        <f>DATE(co2data[[#This Row],[Year]],co2data[[#This Row],[Month]],15)</f>
        <v>21381</v>
      </c>
      <c r="F6" s="1">
        <v>315.86</v>
      </c>
      <c r="G6" s="1">
        <f>$U$17+$U$18*co2data[[#This Row],[DecDate]]</f>
        <v>307.05784055311506</v>
      </c>
      <c r="H6" s="4">
        <f>$U$36+$U$37*co2data[[#This Row],[DecDate]]+$U$38*co2data[[#This Row],[DecDate2]]</f>
        <v>314.78268344954995</v>
      </c>
      <c r="I6" s="4">
        <f>co2data[[#This Row],[Co2]]-co2data[[#This Row],[Quadratic Trend]]</f>
        <v>1.0773165504500639</v>
      </c>
      <c r="J6"/>
      <c r="K6" s="1">
        <v>0.17177922825886546</v>
      </c>
      <c r="L6" s="4"/>
      <c r="M6" s="4"/>
      <c r="N6" s="4">
        <f>AVERAGEIF(co2data[Month],co2data[Month],co2data[High Frequency])</f>
        <v>0.68088768137521938</v>
      </c>
      <c r="O6" s="4">
        <f>co2data[[#This Row],[S0]]-AVERAGE($N$2:$N$13)</f>
        <v>0.68170628415233803</v>
      </c>
      <c r="P6" s="4">
        <f>co2data[[#This Row],[Co2]]-co2data[[#This Row],[Seasonal]]</f>
        <v>315.1782937158477</v>
      </c>
      <c r="Q6" s="1"/>
      <c r="R6" s="1"/>
      <c r="S6" s="1"/>
      <c r="T6" s="12" t="s">
        <v>31</v>
      </c>
      <c r="U6" s="12">
        <v>0.97715265276623653</v>
      </c>
    </row>
    <row r="7" spans="1:28" x14ac:dyDescent="0.3">
      <c r="A7" s="1">
        <v>1958</v>
      </c>
      <c r="B7" s="1">
        <v>8</v>
      </c>
      <c r="C7" s="6">
        <v>1958.625</v>
      </c>
      <c r="D7" s="6">
        <f>co2data[[#This Row],[DecDate]]^2</f>
        <v>3836211.890625</v>
      </c>
      <c r="E7" s="2">
        <f>DATE(co2data[[#This Row],[Year]],co2data[[#This Row],[Month]],15)</f>
        <v>21412</v>
      </c>
      <c r="F7" s="1">
        <v>314.93</v>
      </c>
      <c r="G7" s="1">
        <f>$U$17+$U$18*co2data[[#This Row],[DecDate]]</f>
        <v>307.1878789226862</v>
      </c>
      <c r="H7" s="4">
        <f>$U$36+$U$37*co2data[[#This Row],[DecDate]]+$U$38*co2data[[#This Row],[DecDate2]]</f>
        <v>314.8481628614245</v>
      </c>
      <c r="I7" s="4">
        <f>co2data[[#This Row],[Co2]]-co2data[[#This Row],[Quadratic Trend]]</f>
        <v>8.1837138575508561E-2</v>
      </c>
      <c r="J7"/>
      <c r="K7" s="1">
        <v>0.13095835516282145</v>
      </c>
      <c r="L7" s="4"/>
      <c r="M7" s="4"/>
      <c r="N7" s="4">
        <f>AVERAGEIF(co2data[Month],co2data[Month],co2data[High Frequency])</f>
        <v>-1.5319969340082413</v>
      </c>
      <c r="O7" s="4">
        <f>co2data[[#This Row],[S0]]-AVERAGE($N$2:$N$13)</f>
        <v>-1.5311783312311227</v>
      </c>
      <c r="P7" s="4">
        <f>co2data[[#This Row],[Co2]]-co2data[[#This Row],[Seasonal]]</f>
        <v>316.46117833123111</v>
      </c>
      <c r="Q7" s="9"/>
      <c r="R7" s="9"/>
      <c r="S7" s="9"/>
      <c r="T7" s="12" t="s">
        <v>32</v>
      </c>
      <c r="U7" s="12">
        <v>4.2217570336439625</v>
      </c>
    </row>
    <row r="8" spans="1:28" ht="15" thickBot="1" x14ac:dyDescent="0.35">
      <c r="A8" s="1">
        <v>1958</v>
      </c>
      <c r="B8" s="1">
        <v>9</v>
      </c>
      <c r="C8" s="6">
        <v>1958.7083333333335</v>
      </c>
      <c r="D8" s="6">
        <f>co2data[[#This Row],[DecDate]]^2</f>
        <v>3836538.335069445</v>
      </c>
      <c r="E8" s="2">
        <f>DATE(co2data[[#This Row],[Year]],co2data[[#This Row],[Month]],15)</f>
        <v>21443</v>
      </c>
      <c r="F8" s="1">
        <v>313.2</v>
      </c>
      <c r="G8" s="1">
        <f>$U$17+$U$18*co2data[[#This Row],[DecDate]]</f>
        <v>307.31791729225779</v>
      </c>
      <c r="H8" s="4">
        <f>$U$36+$U$37*co2data[[#This Row],[DecDate]]+$U$38*co2data[[#This Row],[DecDate2]]</f>
        <v>314.91382036697178</v>
      </c>
      <c r="I8" s="4">
        <f>co2data[[#This Row],[Co2]]-co2data[[#This Row],[Quadratic Trend]]</f>
        <v>-1.7138203669717882</v>
      </c>
      <c r="J8">
        <f>AVERAGE(I2:I14)</f>
        <v>0.55570220806035964</v>
      </c>
      <c r="K8" s="1">
        <v>0.13398220347948014</v>
      </c>
      <c r="L8" s="4">
        <f>co2data[[#This Row],[Quadratic Trend]]+co2data[[#This Row],[Cycle Co2]]</f>
        <v>315.46952257503216</v>
      </c>
      <c r="M8" s="4">
        <f>co2data[[#This Row],[Co2]]-co2data[[#This Row],[Quadratic Trend]]-co2data[[#This Row],[Cycle Co2]]</f>
        <v>-2.2695225750321479</v>
      </c>
      <c r="N8" s="4">
        <f>AVERAGEIF(co2data[Month],co2data[Month],co2data[High Frequency])</f>
        <v>-3.2690433820966329</v>
      </c>
      <c r="O8" s="4">
        <f>co2data[[#This Row],[S0]]-AVERAGE($N$2:$N$13)</f>
        <v>-3.2682247793195143</v>
      </c>
      <c r="P8" s="4">
        <f>co2data[[#This Row],[Co2]]-co2data[[#This Row],[Seasonal]]</f>
        <v>316.46822477931948</v>
      </c>
      <c r="Q8" s="10"/>
      <c r="R8" s="10"/>
      <c r="S8" s="10"/>
      <c r="T8" s="13" t="s">
        <v>33</v>
      </c>
      <c r="U8" s="13">
        <v>735</v>
      </c>
    </row>
    <row r="9" spans="1:28" x14ac:dyDescent="0.3">
      <c r="A9" s="1">
        <v>1958</v>
      </c>
      <c r="B9" s="1">
        <v>10</v>
      </c>
      <c r="C9" s="6">
        <v>1958.7916666666667</v>
      </c>
      <c r="D9" s="6">
        <f>co2data[[#This Row],[DecDate]]^2</f>
        <v>3836864.793402778</v>
      </c>
      <c r="E9" s="2">
        <f>DATE(co2data[[#This Row],[Year]],co2data[[#This Row],[Month]],15)</f>
        <v>21473</v>
      </c>
      <c r="F9" s="1">
        <v>312.66000000000003</v>
      </c>
      <c r="G9" s="1">
        <f>$U$17+$U$18*co2data[[#This Row],[DecDate]]</f>
        <v>307.44795566182893</v>
      </c>
      <c r="H9" s="4">
        <f>$U$36+$U$37*co2data[[#This Row],[DecDate]]+$U$38*co2data[[#This Row],[DecDate2]]</f>
        <v>314.97965596619906</v>
      </c>
      <c r="I9" s="4">
        <f>co2data[[#This Row],[Co2]]-co2data[[#This Row],[Quadratic Trend]]</f>
        <v>-2.3196559661990364</v>
      </c>
      <c r="J9">
        <f t="shared" ref="J9:K72" si="0">AVERAGE(I3:I15)</f>
        <v>0.64448199344902313</v>
      </c>
      <c r="K9" s="1">
        <v>0.13777385013191407</v>
      </c>
      <c r="L9" s="4">
        <f>co2data[[#This Row],[Quadratic Trend]]+co2data[[#This Row],[Cycle Co2]]</f>
        <v>315.62413795964807</v>
      </c>
      <c r="M9" s="4">
        <f>co2data[[#This Row],[Co2]]-co2data[[#This Row],[Quadratic Trend]]-co2data[[#This Row],[Cycle Co2]]</f>
        <v>-2.9641379596480597</v>
      </c>
      <c r="N9" s="4">
        <f>AVERAGEIF(co2data[Month],co2data[Month],co2data[High Frequency])</f>
        <v>-3.4480093341772475</v>
      </c>
      <c r="O9" s="4">
        <f>co2data[[#This Row],[S0]]-AVERAGE($N$2:$N$13)</f>
        <v>-3.4471907314001289</v>
      </c>
      <c r="P9" s="4">
        <f>co2data[[#This Row],[Co2]]-co2data[[#This Row],[Seasonal]]</f>
        <v>316.10719073140018</v>
      </c>
      <c r="Q9" s="1"/>
      <c r="R9" s="1"/>
      <c r="S9" s="1"/>
    </row>
    <row r="10" spans="1:28" ht="15" thickBot="1" x14ac:dyDescent="0.35">
      <c r="A10" s="1">
        <v>1958</v>
      </c>
      <c r="B10" s="1">
        <v>11</v>
      </c>
      <c r="C10" s="6">
        <v>1958.875</v>
      </c>
      <c r="D10" s="6">
        <f>co2data[[#This Row],[DecDate]]^2</f>
        <v>3837191.265625</v>
      </c>
      <c r="E10" s="2">
        <f>DATE(co2data[[#This Row],[Year]],co2data[[#This Row],[Month]],15)</f>
        <v>21504</v>
      </c>
      <c r="F10" s="1">
        <v>313.33</v>
      </c>
      <c r="G10" s="1">
        <f>$U$17+$U$18*co2data[[#This Row],[DecDate]]</f>
        <v>307.57799403140007</v>
      </c>
      <c r="H10" s="4">
        <f>$U$36+$U$37*co2data[[#This Row],[DecDate]]+$U$38*co2data[[#This Row],[DecDate2]]</f>
        <v>315.04566965910635</v>
      </c>
      <c r="I10" s="4">
        <f>co2data[[#This Row],[Co2]]-co2data[[#This Row],[Quadratic Trend]]</f>
        <v>-1.7156696591063678</v>
      </c>
      <c r="J10">
        <f t="shared" si="0"/>
        <v>0.64308368516327619</v>
      </c>
      <c r="K10" s="1">
        <v>0.13848714127398684</v>
      </c>
      <c r="L10" s="4">
        <f>co2data[[#This Row],[Quadratic Trend]]+co2data[[#This Row],[Cycle Co2]]</f>
        <v>315.68875334426963</v>
      </c>
      <c r="M10" s="4">
        <f>co2data[[#This Row],[Co2]]-co2data[[#This Row],[Quadratic Trend]]-co2data[[#This Row],[Cycle Co2]]</f>
        <v>-2.358753344269644</v>
      </c>
      <c r="N10" s="4">
        <f>AVERAGEIF(co2data[Month],co2data[Month],co2data[High Frequency])</f>
        <v>-2.2829904186651309</v>
      </c>
      <c r="O10" s="4">
        <f>co2data[[#This Row],[S0]]-AVERAGE($N$2:$N$13)</f>
        <v>-2.2821718158880122</v>
      </c>
      <c r="P10" s="4">
        <f>co2data[[#This Row],[Co2]]-co2data[[#This Row],[Seasonal]]</f>
        <v>315.61217181588802</v>
      </c>
      <c r="Q10" s="1"/>
      <c r="R10" s="1"/>
      <c r="S10" s="1"/>
      <c r="T10" t="s">
        <v>34</v>
      </c>
    </row>
    <row r="11" spans="1:28" x14ac:dyDescent="0.3">
      <c r="A11" s="1">
        <v>1958</v>
      </c>
      <c r="B11" s="1">
        <v>12</v>
      </c>
      <c r="C11" s="6">
        <v>1958.9583333333335</v>
      </c>
      <c r="D11" s="6">
        <f>co2data[[#This Row],[DecDate]]^2</f>
        <v>3837517.7517361115</v>
      </c>
      <c r="E11" s="2">
        <f>DATE(co2data[[#This Row],[Year]],co2data[[#This Row],[Month]],15)</f>
        <v>21534</v>
      </c>
      <c r="F11" s="1">
        <v>314.67</v>
      </c>
      <c r="G11" s="1">
        <f>$U$17+$U$18*co2data[[#This Row],[DecDate]]</f>
        <v>307.70803240097166</v>
      </c>
      <c r="H11" s="4">
        <f>$U$36+$U$37*co2data[[#This Row],[DecDate]]+$U$38*co2data[[#This Row],[DecDate2]]</f>
        <v>315.1118614456791</v>
      </c>
      <c r="I11" s="4">
        <f>co2data[[#This Row],[Co2]]-co2data[[#This Row],[Quadratic Trend]]</f>
        <v>-0.44186144567908059</v>
      </c>
      <c r="J11">
        <f t="shared" si="0"/>
        <v>0.62689189858437322</v>
      </c>
      <c r="K11" s="1">
        <v>0.13919899998259974</v>
      </c>
      <c r="L11" s="4">
        <f>co2data[[#This Row],[Quadratic Trend]]+co2data[[#This Row],[Cycle Co2]]</f>
        <v>315.73875334426344</v>
      </c>
      <c r="M11" s="4">
        <f>co2data[[#This Row],[Co2]]-co2data[[#This Row],[Quadratic Trend]]-co2data[[#This Row],[Cycle Co2]]</f>
        <v>-1.0687533442634538</v>
      </c>
      <c r="N11" s="4">
        <f>AVERAGEIF(co2data[Month],co2data[Month],co2data[High Frequency])</f>
        <v>-1.0548815493936836</v>
      </c>
      <c r="O11" s="4">
        <f>co2data[[#This Row],[S0]]-AVERAGE($N$2:$N$13)</f>
        <v>-1.054062946616565</v>
      </c>
      <c r="P11" s="4">
        <f>co2data[[#This Row],[Co2]]-co2data[[#This Row],[Seasonal]]</f>
        <v>315.72406294661658</v>
      </c>
      <c r="Q11" s="1"/>
      <c r="R11" s="1"/>
      <c r="S11" s="1"/>
      <c r="T11" s="14"/>
      <c r="U11" s="14" t="s">
        <v>39</v>
      </c>
      <c r="V11" s="14" t="s">
        <v>40</v>
      </c>
      <c r="W11" s="14" t="s">
        <v>41</v>
      </c>
      <c r="X11" s="14" t="s">
        <v>42</v>
      </c>
      <c r="Y11" s="14" t="s">
        <v>43</v>
      </c>
    </row>
    <row r="12" spans="1:28" x14ac:dyDescent="0.3">
      <c r="A12" s="1">
        <v>1959</v>
      </c>
      <c r="B12" s="1">
        <v>1</v>
      </c>
      <c r="C12" s="6">
        <v>1959.0416666666667</v>
      </c>
      <c r="D12" s="6">
        <f>co2data[[#This Row],[DecDate]]^2</f>
        <v>3837844.2517361115</v>
      </c>
      <c r="E12" s="2">
        <f>DATE(co2data[[#This Row],[Year]],co2data[[#This Row],[Month]],15)</f>
        <v>21565</v>
      </c>
      <c r="F12" s="1">
        <v>315.62</v>
      </c>
      <c r="G12" s="1">
        <f>$U$17+$U$18*co2data[[#This Row],[DecDate]]</f>
        <v>307.8380707705428</v>
      </c>
      <c r="H12" s="4">
        <f>$U$36+$U$37*co2data[[#This Row],[DecDate]]+$U$38*co2data[[#This Row],[DecDate2]]</f>
        <v>315.17823132593912</v>
      </c>
      <c r="I12" s="4">
        <f>co2data[[#This Row],[Co2]]-co2data[[#This Row],[Quadratic Trend]]</f>
        <v>0.44176867406088149</v>
      </c>
      <c r="J12">
        <f t="shared" si="0"/>
        <v>0.51744509525246063</v>
      </c>
      <c r="K12" s="1">
        <v>0.13914019548853943</v>
      </c>
      <c r="L12" s="4">
        <f>co2data[[#This Row],[Quadratic Trend]]+co2data[[#This Row],[Cycle Co2]]</f>
        <v>315.69567642119159</v>
      </c>
      <c r="M12" s="4">
        <f>co2data[[#This Row],[Co2]]-co2data[[#This Row],[Quadratic Trend]]-co2data[[#This Row],[Cycle Co2]]</f>
        <v>-7.5676421191579135E-2</v>
      </c>
      <c r="N12" s="4">
        <f>AVERAGEIF(co2data[Month],co2data[Month],co2data[High Frequency])</f>
        <v>7.1953736839272886E-3</v>
      </c>
      <c r="O12" s="4">
        <f>co2data[[#This Row],[S0]]-AVERAGE($N$2:$N$13)</f>
        <v>8.0139764610459747E-3</v>
      </c>
      <c r="P12" s="4">
        <f>co2data[[#This Row],[Co2]]-co2data[[#This Row],[Seasonal]]</f>
        <v>315.61198602353898</v>
      </c>
      <c r="T12" s="12" t="s">
        <v>35</v>
      </c>
      <c r="U12" s="12">
        <v>1</v>
      </c>
      <c r="V12" s="12">
        <v>559529.51271400799</v>
      </c>
      <c r="W12" s="12">
        <v>559529.51271400799</v>
      </c>
      <c r="X12" s="12">
        <v>31393.267985952592</v>
      </c>
      <c r="Y12" s="12">
        <v>0</v>
      </c>
    </row>
    <row r="13" spans="1:28" x14ac:dyDescent="0.3">
      <c r="A13" s="1">
        <v>1959</v>
      </c>
      <c r="B13" s="1">
        <v>2</v>
      </c>
      <c r="C13" s="6">
        <v>1959.125</v>
      </c>
      <c r="D13" s="6">
        <f>co2data[[#This Row],[DecDate]]^2</f>
        <v>3838170.765625</v>
      </c>
      <c r="E13" s="2">
        <f>DATE(co2data[[#This Row],[Year]],co2data[[#This Row],[Month]],15)</f>
        <v>21596</v>
      </c>
      <c r="F13" s="1">
        <v>316.38</v>
      </c>
      <c r="G13" s="1">
        <f>$U$17+$U$18*co2data[[#This Row],[DecDate]]</f>
        <v>307.96810914011394</v>
      </c>
      <c r="H13" s="4">
        <f>$U$36+$U$37*co2data[[#This Row],[DecDate]]+$U$38*co2data[[#This Row],[DecDate2]]</f>
        <v>315.24477929987188</v>
      </c>
      <c r="I13" s="4">
        <f>co2data[[#This Row],[Co2]]-co2data[[#This Row],[Quadratic Trend]]</f>
        <v>1.1352207001281158</v>
      </c>
      <c r="J13">
        <f t="shared" si="0"/>
        <v>0.36935865978292143</v>
      </c>
      <c r="K13" s="1">
        <v>0.14215688163795537</v>
      </c>
      <c r="L13" s="4">
        <f>co2data[[#This Row],[Quadratic Trend]]+co2data[[#This Row],[Cycle Co2]]</f>
        <v>315.61413795965478</v>
      </c>
      <c r="M13" s="4">
        <f>co2data[[#This Row],[Co2]]-co2data[[#This Row],[Quadratic Trend]]-co2data[[#This Row],[Cycle Co2]]</f>
        <v>0.76586204034519434</v>
      </c>
      <c r="N13" s="4">
        <f>AVERAGEIF(co2data[Month],co2data[Month],co2data[High Frequency])</f>
        <v>0.80215691214584883</v>
      </c>
      <c r="O13" s="4">
        <f>co2data[[#This Row],[S0]]-AVERAGE($N$2:$N$13)</f>
        <v>0.80297551492296748</v>
      </c>
      <c r="P13" s="4">
        <f>co2data[[#This Row],[Co2]]-co2data[[#This Row],[Seasonal]]</f>
        <v>315.577024485077</v>
      </c>
      <c r="T13" s="12" t="s">
        <v>36</v>
      </c>
      <c r="U13" s="12">
        <v>733</v>
      </c>
      <c r="V13" s="12">
        <v>13064.42938667262</v>
      </c>
      <c r="W13" s="12">
        <v>17.823232451122266</v>
      </c>
      <c r="X13" s="12"/>
      <c r="Y13" s="12"/>
    </row>
    <row r="14" spans="1:28" ht="15" thickBot="1" x14ac:dyDescent="0.35">
      <c r="A14" s="1">
        <v>1959</v>
      </c>
      <c r="B14" s="1">
        <v>3</v>
      </c>
      <c r="C14" s="6">
        <v>1959.2083333333335</v>
      </c>
      <c r="D14" s="6">
        <f>co2data[[#This Row],[DecDate]]^2</f>
        <v>3838497.2934027785</v>
      </c>
      <c r="E14" s="2">
        <f>DATE(co2data[[#This Row],[Year]],co2data[[#This Row],[Month]],15)</f>
        <v>21624</v>
      </c>
      <c r="F14" s="1">
        <v>316.70999999999998</v>
      </c>
      <c r="G14" s="1">
        <f>$U$17+$U$18*co2data[[#This Row],[DecDate]]</f>
        <v>308.09814750968508</v>
      </c>
      <c r="H14" s="4">
        <f>$U$36+$U$37*co2data[[#This Row],[DecDate]]+$U$38*co2data[[#This Row],[DecDate2]]</f>
        <v>315.31150536747737</v>
      </c>
      <c r="I14" s="4">
        <f>co2data[[#This Row],[Co2]]-co2data[[#This Row],[Quadratic Trend]]</f>
        <v>1.3984946325226133</v>
      </c>
      <c r="J14">
        <f t="shared" si="0"/>
        <v>0.21878643832903977</v>
      </c>
      <c r="K14" s="1">
        <v>0.14132598150775758</v>
      </c>
      <c r="L14" s="4">
        <f>co2data[[#This Row],[Quadratic Trend]]+co2data[[#This Row],[Cycle Co2]]</f>
        <v>315.53029180580643</v>
      </c>
      <c r="M14" s="4">
        <f>co2data[[#This Row],[Co2]]-co2data[[#This Row],[Quadratic Trend]]-co2data[[#This Row],[Cycle Co2]]</f>
        <v>1.1797081941935734</v>
      </c>
      <c r="N14" s="4">
        <f>AVERAGEIF(co2data[Month],co2data[Month],co2data[High Frequency])</f>
        <v>1.6915543480425499</v>
      </c>
      <c r="O14" s="4">
        <f>co2data[[#This Row],[S0]]-AVERAGE($N$2:$N$13)</f>
        <v>1.6923729508196685</v>
      </c>
      <c r="P14" s="4">
        <f>co2data[[#This Row],[Co2]]-co2data[[#This Row],[Seasonal]]</f>
        <v>315.01762704918031</v>
      </c>
      <c r="T14" s="13" t="s">
        <v>37</v>
      </c>
      <c r="U14" s="13">
        <v>734</v>
      </c>
      <c r="V14" s="13">
        <v>572593.94210068055</v>
      </c>
      <c r="W14" s="13"/>
      <c r="X14" s="13"/>
      <c r="Y14" s="13"/>
    </row>
    <row r="15" spans="1:28" ht="15" thickBot="1" x14ac:dyDescent="0.35">
      <c r="A15" s="1">
        <v>1959</v>
      </c>
      <c r="B15" s="1">
        <v>4</v>
      </c>
      <c r="C15" s="6">
        <v>1959.2916666666667</v>
      </c>
      <c r="D15" s="6">
        <f>co2data[[#This Row],[DecDate]]^2</f>
        <v>3838823.835069445</v>
      </c>
      <c r="E15" s="2">
        <f>DATE(co2data[[#This Row],[Year]],co2data[[#This Row],[Month]],15)</f>
        <v>21655</v>
      </c>
      <c r="F15" s="1">
        <v>317.72000000000003</v>
      </c>
      <c r="G15" s="1">
        <f>$U$17+$U$18*co2data[[#This Row],[DecDate]]</f>
        <v>308.22818587925622</v>
      </c>
      <c r="H15" s="4">
        <f>$U$36+$U$37*co2data[[#This Row],[DecDate]]+$U$38*co2data[[#This Row],[DecDate2]]</f>
        <v>315.37840952876286</v>
      </c>
      <c r="I15" s="4">
        <f>co2data[[#This Row],[Co2]]-co2data[[#This Row],[Quadratic Trend]]</f>
        <v>2.3415904712371685</v>
      </c>
      <c r="J15">
        <f t="shared" si="0"/>
        <v>0.15649766165949167</v>
      </c>
      <c r="K15" s="1">
        <v>0.13203211048257885</v>
      </c>
      <c r="L15" s="4">
        <f>co2data[[#This Row],[Quadratic Trend]]+co2data[[#This Row],[Cycle Co2]]</f>
        <v>315.53490719042236</v>
      </c>
      <c r="M15" s="4">
        <f>co2data[[#This Row],[Co2]]-co2data[[#This Row],[Quadratic Trend]]-co2data[[#This Row],[Cycle Co2]]</f>
        <v>2.1850928095776769</v>
      </c>
      <c r="N15" s="4">
        <f>AVERAGEIF(co2data[Month],co2data[Month],co2data[High Frequency])</f>
        <v>2.8344005018881528</v>
      </c>
      <c r="O15" s="4">
        <f>co2data[[#This Row],[S0]]-AVERAGE($N$2:$N$13)</f>
        <v>2.8352191046652715</v>
      </c>
      <c r="P15" s="4">
        <f>co2data[[#This Row],[Co2]]-co2data[[#This Row],[Seasonal]]</f>
        <v>314.88478089533476</v>
      </c>
    </row>
    <row r="16" spans="1:28" x14ac:dyDescent="0.3">
      <c r="A16" s="1">
        <v>1959</v>
      </c>
      <c r="B16" s="1">
        <v>5</v>
      </c>
      <c r="C16" s="6">
        <v>1959.375</v>
      </c>
      <c r="D16" s="6">
        <f>co2data[[#This Row],[DecDate]]^2</f>
        <v>3839150.390625</v>
      </c>
      <c r="E16" s="2">
        <f>DATE(co2data[[#This Row],[Year]],co2data[[#This Row],[Month]],15)</f>
        <v>21685</v>
      </c>
      <c r="F16" s="1">
        <v>318.29000000000002</v>
      </c>
      <c r="G16" s="1">
        <f>$U$17+$U$18*co2data[[#This Row],[DecDate]]</f>
        <v>308.35822424882736</v>
      </c>
      <c r="H16" s="4">
        <f>$U$36+$U$37*co2data[[#This Row],[DecDate]]+$U$38*co2data[[#This Row],[DecDate2]]</f>
        <v>315.44549178370653</v>
      </c>
      <c r="I16" s="4">
        <f>co2data[[#This Row],[Co2]]-co2data[[#This Row],[Quadratic Trend]]</f>
        <v>2.8445082162934909</v>
      </c>
      <c r="J16">
        <f t="shared" si="0"/>
        <v>0.25403079131497353</v>
      </c>
      <c r="K16" s="1">
        <v>0.12658296087010285</v>
      </c>
      <c r="L16" s="4">
        <f>co2data[[#This Row],[Quadratic Trend]]+co2data[[#This Row],[Cycle Co2]]</f>
        <v>315.69952257502149</v>
      </c>
      <c r="M16" s="4">
        <f>co2data[[#This Row],[Co2]]-co2data[[#This Row],[Quadratic Trend]]-co2data[[#This Row],[Cycle Co2]]</f>
        <v>2.5904774249785172</v>
      </c>
      <c r="N16" s="4">
        <f>AVERAGEIF(co2data[Month],co2data[Month],co2data[High Frequency])</f>
        <v>3.1805287070170616</v>
      </c>
      <c r="O16" s="4">
        <f>co2data[[#This Row],[S0]]-AVERAGE($N$2:$N$13)</f>
        <v>3.1813473097941802</v>
      </c>
      <c r="P16" s="4">
        <f>co2data[[#This Row],[Co2]]-co2data[[#This Row],[Seasonal]]</f>
        <v>315.10865269020582</v>
      </c>
      <c r="T16" s="14"/>
      <c r="U16" s="14" t="s">
        <v>44</v>
      </c>
      <c r="V16" s="14" t="s">
        <v>32</v>
      </c>
      <c r="W16" s="14" t="s">
        <v>45</v>
      </c>
      <c r="X16" s="14" t="s">
        <v>46</v>
      </c>
      <c r="Y16" s="14" t="s">
        <v>47</v>
      </c>
      <c r="Z16" s="14" t="s">
        <v>48</v>
      </c>
      <c r="AA16" s="14" t="s">
        <v>49</v>
      </c>
      <c r="AB16" s="14" t="s">
        <v>50</v>
      </c>
    </row>
    <row r="17" spans="1:28" x14ac:dyDescent="0.3">
      <c r="A17" s="1">
        <v>1959</v>
      </c>
      <c r="B17" s="1">
        <v>6</v>
      </c>
      <c r="C17" s="6">
        <v>1959.4583333333335</v>
      </c>
      <c r="D17" s="6">
        <f>co2data[[#This Row],[DecDate]]^2</f>
        <v>3839476.960069445</v>
      </c>
      <c r="E17" s="2">
        <f>DATE(co2data[[#This Row],[Year]],co2data[[#This Row],[Month]],15)</f>
        <v>21716</v>
      </c>
      <c r="F17" s="1">
        <v>318.14999999999998</v>
      </c>
      <c r="G17" s="1">
        <f>$U$17+$U$18*co2data[[#This Row],[DecDate]]</f>
        <v>308.48826261839895</v>
      </c>
      <c r="H17" s="4">
        <f>$U$36+$U$37*co2data[[#This Row],[DecDate]]+$U$38*co2data[[#This Row],[DecDate2]]</f>
        <v>315.51275213235931</v>
      </c>
      <c r="I17" s="4">
        <f>co2data[[#This Row],[Co2]]-co2data[[#This Row],[Quadratic Trend]]</f>
        <v>2.6372478676406672</v>
      </c>
      <c r="J17">
        <f t="shared" si="0"/>
        <v>0.35984736575478737</v>
      </c>
      <c r="K17" s="1">
        <v>0.13113237882418005</v>
      </c>
      <c r="L17" s="4">
        <f>co2data[[#This Row],[Quadratic Trend]]+co2data[[#This Row],[Cycle Co2]]</f>
        <v>315.87259949811408</v>
      </c>
      <c r="M17" s="4">
        <f>co2data[[#This Row],[Co2]]-co2data[[#This Row],[Quadratic Trend]]-co2data[[#This Row],[Cycle Co2]]</f>
        <v>2.2774005018858796</v>
      </c>
      <c r="N17" s="4">
        <f>AVERAGEIF(co2data[Month],co2data[Month],co2data[High Frequency])</f>
        <v>2.3803748608627524</v>
      </c>
      <c r="O17" s="4">
        <f>co2data[[#This Row],[S0]]-AVERAGE($N$2:$N$13)</f>
        <v>2.3811934636398711</v>
      </c>
      <c r="P17" s="4">
        <f>co2data[[#This Row],[Co2]]-co2data[[#This Row],[Seasonal]]</f>
        <v>315.7688065363601</v>
      </c>
      <c r="T17" s="12" t="s">
        <v>38</v>
      </c>
      <c r="U17" s="12">
        <v>-2749.168940295463</v>
      </c>
      <c r="V17" s="12">
        <v>17.51624263362536</v>
      </c>
      <c r="W17" s="12">
        <v>-156.94969508003805</v>
      </c>
      <c r="X17" s="12">
        <v>0</v>
      </c>
      <c r="Y17" s="12">
        <v>-2783.5569264617402</v>
      </c>
      <c r="Z17" s="12">
        <v>-2714.7809541291858</v>
      </c>
      <c r="AA17" s="12">
        <v>-2783.5569264617402</v>
      </c>
      <c r="AB17" s="12">
        <v>-2714.7809541291858</v>
      </c>
    </row>
    <row r="18" spans="1:28" ht="15" thickBot="1" x14ac:dyDescent="0.35">
      <c r="A18" s="1">
        <v>1959</v>
      </c>
      <c r="B18" s="1">
        <v>7</v>
      </c>
      <c r="C18" s="6">
        <v>1959.5416666666667</v>
      </c>
      <c r="D18" s="6">
        <f>co2data[[#This Row],[DecDate]]^2</f>
        <v>3839803.543402778</v>
      </c>
      <c r="E18" s="2">
        <f>DATE(co2data[[#This Row],[Year]],co2data[[#This Row],[Month]],15)</f>
        <v>21746</v>
      </c>
      <c r="F18" s="1">
        <v>316.54000000000002</v>
      </c>
      <c r="G18" s="1">
        <f>$U$17+$U$18*co2data[[#This Row],[DecDate]]</f>
        <v>308.61830098797009</v>
      </c>
      <c r="H18" s="4">
        <f>$U$36+$U$37*co2data[[#This Row],[DecDate]]+$U$38*co2data[[#This Row],[DecDate2]]</f>
        <v>315.58019057467027</v>
      </c>
      <c r="I18" s="4">
        <f>co2data[[#This Row],[Co2]]-co2data[[#This Row],[Quadratic Trend]]</f>
        <v>0.95980942532975178</v>
      </c>
      <c r="J18">
        <f t="shared" si="0"/>
        <v>0.42779353882508531</v>
      </c>
      <c r="K18" s="1">
        <v>0.12798805665249399</v>
      </c>
      <c r="L18" s="4">
        <f>co2data[[#This Row],[Quadratic Trend]]+co2data[[#This Row],[Cycle Co2]]</f>
        <v>316.00798411349535</v>
      </c>
      <c r="M18" s="4">
        <f>co2data[[#This Row],[Co2]]-co2data[[#This Row],[Quadratic Trend]]-co2data[[#This Row],[Cycle Co2]]</f>
        <v>0.53201588650466647</v>
      </c>
      <c r="N18" s="4">
        <f>AVERAGEIF(co2data[Month],co2data[Month],co2data[High Frequency])</f>
        <v>0.68088768137521938</v>
      </c>
      <c r="O18" s="4">
        <f>co2data[[#This Row],[S0]]-AVERAGE($N$2:$N$13)</f>
        <v>0.68170628415233803</v>
      </c>
      <c r="P18" s="4">
        <f>co2data[[#This Row],[Co2]]-co2data[[#This Row],[Seasonal]]</f>
        <v>315.85829371584771</v>
      </c>
      <c r="T18" s="13" t="s">
        <v>51</v>
      </c>
      <c r="U18" s="13">
        <v>1.5604604348551403</v>
      </c>
      <c r="V18" s="13">
        <v>8.8071318474204404E-3</v>
      </c>
      <c r="W18" s="13">
        <v>177.18145497188058</v>
      </c>
      <c r="X18" s="13">
        <v>0</v>
      </c>
      <c r="Y18" s="13">
        <v>1.543170224022351</v>
      </c>
      <c r="Z18" s="13">
        <v>1.5777506456879296</v>
      </c>
      <c r="AA18" s="13">
        <v>1.543170224022351</v>
      </c>
      <c r="AB18" s="13">
        <v>1.5777506456879296</v>
      </c>
    </row>
    <row r="19" spans="1:28" x14ac:dyDescent="0.3">
      <c r="A19" s="1">
        <v>1959</v>
      </c>
      <c r="B19" s="1">
        <v>8</v>
      </c>
      <c r="C19" s="6">
        <v>1959.625</v>
      </c>
      <c r="D19" s="6">
        <f>co2data[[#This Row],[DecDate]]^2</f>
        <v>3840130.140625</v>
      </c>
      <c r="E19" s="2">
        <f>DATE(co2data[[#This Row],[Year]],co2data[[#This Row],[Month]],15)</f>
        <v>21777</v>
      </c>
      <c r="F19" s="1">
        <v>314.8</v>
      </c>
      <c r="G19" s="1">
        <f>$U$17+$U$18*co2data[[#This Row],[DecDate]]</f>
        <v>308.74833935754123</v>
      </c>
      <c r="H19" s="4">
        <f>$U$36+$U$37*co2data[[#This Row],[DecDate]]+$U$38*co2data[[#This Row],[DecDate2]]</f>
        <v>315.64780711065396</v>
      </c>
      <c r="I19" s="4">
        <f>co2data[[#This Row],[Co2]]-co2data[[#This Row],[Quadratic Trend]]</f>
        <v>-0.84780711065394598</v>
      </c>
      <c r="J19">
        <f t="shared" si="0"/>
        <v>0.46402315668195537</v>
      </c>
      <c r="K19" s="1">
        <v>0.14099614820121167</v>
      </c>
      <c r="L19" s="4">
        <f>co2data[[#This Row],[Quadratic Trend]]+co2data[[#This Row],[Cycle Co2]]</f>
        <v>316.1118302673359</v>
      </c>
      <c r="M19" s="4">
        <f>co2data[[#This Row],[Co2]]-co2data[[#This Row],[Quadratic Trend]]-co2data[[#This Row],[Cycle Co2]]</f>
        <v>-1.3118302673359015</v>
      </c>
      <c r="N19" s="4">
        <f>AVERAGEIF(co2data[Month],co2data[Month],co2data[High Frequency])</f>
        <v>-1.5319969340082413</v>
      </c>
      <c r="O19" s="4">
        <f>co2data[[#This Row],[S0]]-AVERAGE($N$2:$N$13)</f>
        <v>-1.5311783312311227</v>
      </c>
      <c r="P19" s="4">
        <f>co2data[[#This Row],[Co2]]-co2data[[#This Row],[Seasonal]]</f>
        <v>316.33117833123111</v>
      </c>
    </row>
    <row r="20" spans="1:28" x14ac:dyDescent="0.3">
      <c r="A20" s="1">
        <v>1959</v>
      </c>
      <c r="B20" s="1">
        <v>9</v>
      </c>
      <c r="C20" s="6">
        <v>1959.7083333333335</v>
      </c>
      <c r="D20" s="6">
        <f>co2data[[#This Row],[DecDate]]^2</f>
        <v>3840456.7517361115</v>
      </c>
      <c r="E20" s="2">
        <f>DATE(co2data[[#This Row],[Year]],co2data[[#This Row],[Month]],15)</f>
        <v>21808</v>
      </c>
      <c r="F20" s="1">
        <v>313.83999999999997</v>
      </c>
      <c r="G20" s="1">
        <f>$U$17+$U$18*co2data[[#This Row],[DecDate]]</f>
        <v>308.87837772711282</v>
      </c>
      <c r="H20" s="4">
        <f>$U$36+$U$37*co2data[[#This Row],[DecDate]]+$U$38*co2data[[#This Row],[DecDate2]]</f>
        <v>315.71560174032493</v>
      </c>
      <c r="I20" s="4">
        <f>co2data[[#This Row],[Co2]]-co2data[[#This Row],[Quadratic Trend]]</f>
        <v>-1.875601740324953</v>
      </c>
      <c r="J20">
        <f t="shared" si="0"/>
        <v>0.48853621932315366</v>
      </c>
      <c r="K20" s="1">
        <v>9.7079730393396887E-2</v>
      </c>
      <c r="L20" s="4">
        <f>co2data[[#This Row],[Quadratic Trend]]+co2data[[#This Row],[Cycle Co2]]</f>
        <v>316.20413795964811</v>
      </c>
      <c r="M20" s="4">
        <f>co2data[[#This Row],[Co2]]-co2data[[#This Row],[Quadratic Trend]]-co2data[[#This Row],[Cycle Co2]]</f>
        <v>-2.3641379596481067</v>
      </c>
      <c r="N20" s="4">
        <f>AVERAGEIF(co2data[Month],co2data[Month],co2data[High Frequency])</f>
        <v>-3.2690433820966329</v>
      </c>
      <c r="O20" s="4">
        <f>co2data[[#This Row],[S0]]-AVERAGE($N$2:$N$13)</f>
        <v>-3.2682247793195143</v>
      </c>
      <c r="P20" s="4">
        <f>co2data[[#This Row],[Co2]]-co2data[[#This Row],[Seasonal]]</f>
        <v>317.10822477931947</v>
      </c>
      <c r="T20" t="s">
        <v>27</v>
      </c>
    </row>
    <row r="21" spans="1:28" ht="15" thickBot="1" x14ac:dyDescent="0.35">
      <c r="A21" s="1">
        <v>1959</v>
      </c>
      <c r="B21" s="1">
        <v>10</v>
      </c>
      <c r="C21" s="6">
        <v>1959.7916666666667</v>
      </c>
      <c r="D21" s="6">
        <f>co2data[[#This Row],[DecDate]]^2</f>
        <v>3840783.3767361115</v>
      </c>
      <c r="E21" s="2">
        <f>DATE(co2data[[#This Row],[Year]],co2data[[#This Row],[Month]],15)</f>
        <v>21838</v>
      </c>
      <c r="F21" s="1">
        <v>313.26</v>
      </c>
      <c r="G21" s="1">
        <f>$U$17+$U$18*co2data[[#This Row],[DecDate]]</f>
        <v>309.00841609668396</v>
      </c>
      <c r="H21" s="4">
        <f>$U$36+$U$37*co2data[[#This Row],[DecDate]]+$U$38*co2data[[#This Row],[DecDate2]]</f>
        <v>315.7835744636759</v>
      </c>
      <c r="I21" s="4">
        <f>co2data[[#This Row],[Co2]]-co2data[[#This Row],[Quadratic Trend]]</f>
        <v>-2.5235744636759136</v>
      </c>
      <c r="J21">
        <f t="shared" si="0"/>
        <v>0.59825580367232056</v>
      </c>
      <c r="K21" s="1">
        <v>6.0854187844447377E-2</v>
      </c>
      <c r="L21" s="4">
        <f>co2data[[#This Row],[Quadratic Trend]]+co2data[[#This Row],[Cycle Co2]]</f>
        <v>316.38183026734822</v>
      </c>
      <c r="M21" s="4">
        <f>co2data[[#This Row],[Co2]]-co2data[[#This Row],[Quadratic Trend]]-co2data[[#This Row],[Cycle Co2]]</f>
        <v>-3.1218302673482343</v>
      </c>
      <c r="N21" s="4">
        <f>AVERAGEIF(co2data[Month],co2data[Month],co2data[High Frequency])</f>
        <v>-3.4480093341772475</v>
      </c>
      <c r="O21" s="4">
        <f>co2data[[#This Row],[S0]]-AVERAGE($N$2:$N$13)</f>
        <v>-3.4471907314001289</v>
      </c>
      <c r="P21" s="4">
        <f>co2data[[#This Row],[Co2]]-co2data[[#This Row],[Seasonal]]</f>
        <v>316.70719073140015</v>
      </c>
    </row>
    <row r="22" spans="1:28" x14ac:dyDescent="0.3">
      <c r="A22" s="1">
        <v>1959</v>
      </c>
      <c r="B22" s="1">
        <v>11</v>
      </c>
      <c r="C22" s="6">
        <v>1959.875</v>
      </c>
      <c r="D22" s="6">
        <f>co2data[[#This Row],[DecDate]]^2</f>
        <v>3841110.015625</v>
      </c>
      <c r="E22" s="2">
        <f>DATE(co2data[[#This Row],[Year]],co2data[[#This Row],[Month]],15)</f>
        <v>21869</v>
      </c>
      <c r="F22" s="1">
        <v>314.8</v>
      </c>
      <c r="G22" s="1">
        <f>$U$17+$U$18*co2data[[#This Row],[DecDate]]</f>
        <v>309.1384544662551</v>
      </c>
      <c r="H22" s="4">
        <f>$U$36+$U$37*co2data[[#This Row],[DecDate]]+$U$38*co2data[[#This Row],[DecDate2]]</f>
        <v>315.85172528067778</v>
      </c>
      <c r="I22" s="4">
        <f>co2data[[#This Row],[Co2]]-co2data[[#This Row],[Quadratic Trend]]</f>
        <v>-1.0517252806777719</v>
      </c>
      <c r="J22">
        <f t="shared" si="0"/>
        <v>0.70779729434595473</v>
      </c>
      <c r="K22" s="1">
        <v>4.5396443631273091E-2</v>
      </c>
      <c r="L22" s="4">
        <f>co2data[[#This Row],[Quadratic Trend]]+co2data[[#This Row],[Cycle Co2]]</f>
        <v>316.55952257502372</v>
      </c>
      <c r="M22" s="4">
        <f>co2data[[#This Row],[Co2]]-co2data[[#This Row],[Quadratic Trend]]-co2data[[#This Row],[Cycle Co2]]</f>
        <v>-1.7595225750237267</v>
      </c>
      <c r="N22" s="4">
        <f>AVERAGEIF(co2data[Month],co2data[Month],co2data[High Frequency])</f>
        <v>-2.2829904186651309</v>
      </c>
      <c r="O22" s="4">
        <f>co2data[[#This Row],[S0]]-AVERAGE($N$2:$N$13)</f>
        <v>-2.2821718158880122</v>
      </c>
      <c r="P22" s="4">
        <f>co2data[[#This Row],[Co2]]-co2data[[#This Row],[Seasonal]]</f>
        <v>317.08217181588805</v>
      </c>
      <c r="T22" s="15" t="s">
        <v>28</v>
      </c>
      <c r="U22" s="15"/>
    </row>
    <row r="23" spans="1:28" x14ac:dyDescent="0.3">
      <c r="A23" s="1">
        <v>1959</v>
      </c>
      <c r="B23" s="1">
        <v>12</v>
      </c>
      <c r="C23" s="6">
        <v>1959.9583333333335</v>
      </c>
      <c r="D23" s="6">
        <f>co2data[[#This Row],[DecDate]]^2</f>
        <v>3841436.6684027785</v>
      </c>
      <c r="E23" s="2">
        <f>DATE(co2data[[#This Row],[Year]],co2data[[#This Row],[Month]],15)</f>
        <v>21899</v>
      </c>
      <c r="F23" s="1">
        <v>315.58</v>
      </c>
      <c r="G23" s="1">
        <f>$U$17+$U$18*co2data[[#This Row],[DecDate]]</f>
        <v>309.26849283582669</v>
      </c>
      <c r="H23" s="4">
        <f>$U$36+$U$37*co2data[[#This Row],[DecDate]]+$U$38*co2data[[#This Row],[DecDate2]]</f>
        <v>315.92005419138877</v>
      </c>
      <c r="I23" s="4">
        <f>co2data[[#This Row],[Co2]]-co2data[[#This Row],[Quadratic Trend]]</f>
        <v>-0.34005419138878779</v>
      </c>
      <c r="J23">
        <f t="shared" si="0"/>
        <v>0.73946838364895484</v>
      </c>
      <c r="K23" s="1">
        <v>5.5321882369271755E-2</v>
      </c>
      <c r="L23" s="4">
        <f>co2data[[#This Row],[Quadratic Trend]]+co2data[[#This Row],[Cycle Co2]]</f>
        <v>316.65952257503773</v>
      </c>
      <c r="M23" s="4">
        <f>co2data[[#This Row],[Co2]]-co2data[[#This Row],[Quadratic Trend]]-co2data[[#This Row],[Cycle Co2]]</f>
        <v>-1.0795225750377426</v>
      </c>
      <c r="N23" s="4">
        <f>AVERAGEIF(co2data[Month],co2data[Month],co2data[High Frequency])</f>
        <v>-1.0548815493936836</v>
      </c>
      <c r="O23" s="4">
        <f>co2data[[#This Row],[S0]]-AVERAGE($N$2:$N$13)</f>
        <v>-1.054062946616565</v>
      </c>
      <c r="P23" s="4">
        <f>co2data[[#This Row],[Co2]]-co2data[[#This Row],[Seasonal]]</f>
        <v>316.63406294661655</v>
      </c>
      <c r="T23" s="12" t="s">
        <v>29</v>
      </c>
      <c r="U23" s="12">
        <v>0.99683815439717638</v>
      </c>
    </row>
    <row r="24" spans="1:28" x14ac:dyDescent="0.3">
      <c r="A24" s="1">
        <v>1960</v>
      </c>
      <c r="B24" s="1">
        <v>1</v>
      </c>
      <c r="C24" s="6">
        <v>1960.0416666666667</v>
      </c>
      <c r="D24" s="6">
        <f>co2data[[#This Row],[DecDate]]^2</f>
        <v>3841763.335069445</v>
      </c>
      <c r="E24" s="2">
        <f>DATE(co2data[[#This Row],[Year]],co2data[[#This Row],[Month]],15)</f>
        <v>21930</v>
      </c>
      <c r="F24" s="1">
        <v>316.43</v>
      </c>
      <c r="G24" s="1">
        <f>$U$17+$U$18*co2data[[#This Row],[DecDate]]</f>
        <v>309.39853120539783</v>
      </c>
      <c r="H24" s="4">
        <f>$U$36+$U$37*co2data[[#This Row],[DecDate]]+$U$38*co2data[[#This Row],[DecDate2]]</f>
        <v>315.98856119576521</v>
      </c>
      <c r="I24" s="4">
        <f>co2data[[#This Row],[Co2]]-co2data[[#This Row],[Quadratic Trend]]</f>
        <v>0.44143880423479231</v>
      </c>
      <c r="J24">
        <f t="shared" si="0"/>
        <v>0.67326907158524396</v>
      </c>
      <c r="K24" s="1">
        <v>5.0630504058430253E-2</v>
      </c>
      <c r="L24" s="4">
        <f>co2data[[#This Row],[Quadratic Trend]]+co2data[[#This Row],[Cycle Co2]]</f>
        <v>316.66183026735047</v>
      </c>
      <c r="M24" s="4">
        <f>co2data[[#This Row],[Co2]]-co2data[[#This Row],[Quadratic Trend]]-co2data[[#This Row],[Cycle Co2]]</f>
        <v>-0.23183026735045165</v>
      </c>
      <c r="N24" s="4">
        <f>AVERAGEIF(co2data[Month],co2data[Month],co2data[High Frequency])</f>
        <v>7.1953736839272886E-3</v>
      </c>
      <c r="O24" s="4">
        <f>co2data[[#This Row],[S0]]-AVERAGE($N$2:$N$13)</f>
        <v>8.0139764610459747E-3</v>
      </c>
      <c r="P24" s="4">
        <f>co2data[[#This Row],[Co2]]-co2data[[#This Row],[Seasonal]]</f>
        <v>316.42198602353898</v>
      </c>
      <c r="T24" s="12" t="s">
        <v>30</v>
      </c>
      <c r="U24" s="12">
        <v>0.99368630606196884</v>
      </c>
    </row>
    <row r="25" spans="1:28" x14ac:dyDescent="0.3">
      <c r="A25" s="1">
        <v>1960</v>
      </c>
      <c r="B25" s="1">
        <v>2</v>
      </c>
      <c r="C25" s="6">
        <v>1960.125</v>
      </c>
      <c r="D25" s="6">
        <f>co2data[[#This Row],[DecDate]]^2</f>
        <v>3842090.015625</v>
      </c>
      <c r="E25" s="2">
        <f>DATE(co2data[[#This Row],[Year]],co2data[[#This Row],[Month]],15)</f>
        <v>21961</v>
      </c>
      <c r="F25" s="1">
        <v>316.97000000000003</v>
      </c>
      <c r="G25" s="1">
        <f>$U$17+$U$18*co2data[[#This Row],[DecDate]]</f>
        <v>309.52856957496897</v>
      </c>
      <c r="H25" s="4">
        <f>$U$36+$U$37*co2data[[#This Row],[DecDate]]+$U$38*co2data[[#This Row],[DecDate2]]</f>
        <v>316.05724629379984</v>
      </c>
      <c r="I25" s="4">
        <f>co2data[[#This Row],[Co2]]-co2data[[#This Row],[Quadratic Trend]]</f>
        <v>0.91275370620019203</v>
      </c>
      <c r="J25">
        <f t="shared" si="0"/>
        <v>0.55612243507565262</v>
      </c>
      <c r="K25" s="1">
        <v>5.4399231775680429E-2</v>
      </c>
      <c r="L25" s="4">
        <f>co2data[[#This Row],[Quadratic Trend]]+co2data[[#This Row],[Cycle Co2]]</f>
        <v>316.61336872887551</v>
      </c>
      <c r="M25" s="4">
        <f>co2data[[#This Row],[Co2]]-co2data[[#This Row],[Quadratic Trend]]-co2data[[#This Row],[Cycle Co2]]</f>
        <v>0.35663127112453941</v>
      </c>
      <c r="N25" s="4">
        <f>AVERAGEIF(co2data[Month],co2data[Month],co2data[High Frequency])</f>
        <v>0.80215691214584883</v>
      </c>
      <c r="O25" s="4">
        <f>co2data[[#This Row],[S0]]-AVERAGE($N$2:$N$13)</f>
        <v>0.80297551492296748</v>
      </c>
      <c r="P25" s="4">
        <f>co2data[[#This Row],[Co2]]-co2data[[#This Row],[Seasonal]]</f>
        <v>316.16702448507704</v>
      </c>
      <c r="T25" s="12" t="s">
        <v>31</v>
      </c>
      <c r="U25" s="12">
        <v>0.99366905553208351</v>
      </c>
    </row>
    <row r="26" spans="1:28" x14ac:dyDescent="0.3">
      <c r="A26" s="1">
        <v>1960</v>
      </c>
      <c r="B26" s="1">
        <v>3</v>
      </c>
      <c r="C26" s="6">
        <v>1960.2083333333335</v>
      </c>
      <c r="D26" s="6">
        <f>co2data[[#This Row],[DecDate]]^2</f>
        <v>3842416.710069445</v>
      </c>
      <c r="E26" s="2">
        <f>DATE(co2data[[#This Row],[Year]],co2data[[#This Row],[Month]],15)</f>
        <v>21990</v>
      </c>
      <c r="F26" s="1">
        <v>317.58</v>
      </c>
      <c r="G26" s="1">
        <f>$U$17+$U$18*co2data[[#This Row],[DecDate]]</f>
        <v>309.65860794454056</v>
      </c>
      <c r="H26" s="4">
        <f>$U$36+$U$37*co2data[[#This Row],[DecDate]]+$U$38*co2data[[#This Row],[DecDate2]]</f>
        <v>316.12610948553629</v>
      </c>
      <c r="I26" s="4">
        <f>co2data[[#This Row],[Co2]]-co2data[[#This Row],[Quadratic Trend]]</f>
        <v>1.4538905144636942</v>
      </c>
      <c r="J26">
        <f t="shared" si="0"/>
        <v>0.43802847411906387</v>
      </c>
      <c r="K26" s="1">
        <v>5.58588347517784E-2</v>
      </c>
      <c r="L26" s="4">
        <f>co2data[[#This Row],[Quadratic Trend]]+co2data[[#This Row],[Cycle Co2]]</f>
        <v>316.56413795965534</v>
      </c>
      <c r="M26" s="4">
        <f>co2data[[#This Row],[Co2]]-co2data[[#This Row],[Quadratic Trend]]-co2data[[#This Row],[Cycle Co2]]</f>
        <v>1.0158620403446303</v>
      </c>
      <c r="N26" s="4">
        <f>AVERAGEIF(co2data[Month],co2data[Month],co2data[High Frequency])</f>
        <v>1.6915543480425499</v>
      </c>
      <c r="O26" s="4">
        <f>co2data[[#This Row],[S0]]-AVERAGE($N$2:$N$13)</f>
        <v>1.6923729508196685</v>
      </c>
      <c r="P26" s="4">
        <f>co2data[[#This Row],[Co2]]-co2data[[#This Row],[Seasonal]]</f>
        <v>315.88762704918031</v>
      </c>
      <c r="T26" s="12" t="s">
        <v>32</v>
      </c>
      <c r="U26" s="12">
        <v>2.2223353606473628</v>
      </c>
    </row>
    <row r="27" spans="1:28" ht="15" thickBot="1" x14ac:dyDescent="0.35">
      <c r="A27" s="1">
        <v>1960</v>
      </c>
      <c r="B27" s="1">
        <v>4</v>
      </c>
      <c r="C27" s="6">
        <v>1960.2916666666667</v>
      </c>
      <c r="D27" s="6">
        <f>co2data[[#This Row],[DecDate]]^2</f>
        <v>3842743.418402778</v>
      </c>
      <c r="E27" s="2">
        <f>DATE(co2data[[#This Row],[Year]],co2data[[#This Row],[Month]],15)</f>
        <v>22021</v>
      </c>
      <c r="F27" s="1">
        <v>319.02</v>
      </c>
      <c r="G27" s="1">
        <f>$U$17+$U$18*co2data[[#This Row],[DecDate]]</f>
        <v>309.7886463141117</v>
      </c>
      <c r="H27" s="4">
        <f>$U$36+$U$37*co2data[[#This Row],[DecDate]]+$U$38*co2data[[#This Row],[DecDate2]]</f>
        <v>316.1951507709382</v>
      </c>
      <c r="I27" s="4">
        <f>co2data[[#This Row],[Co2]]-co2data[[#This Row],[Quadratic Trend]]</f>
        <v>2.8248492290617833</v>
      </c>
      <c r="J27">
        <f t="shared" si="0"/>
        <v>0.36821795794848483</v>
      </c>
      <c r="K27" s="1">
        <v>4.8855466832895447E-2</v>
      </c>
      <c r="L27" s="4">
        <f>co2data[[#This Row],[Quadratic Trend]]+co2data[[#This Row],[Cycle Co2]]</f>
        <v>316.5633687288867</v>
      </c>
      <c r="M27" s="4">
        <f>co2data[[#This Row],[Co2]]-co2data[[#This Row],[Quadratic Trend]]-co2data[[#This Row],[Cycle Co2]]</f>
        <v>2.4566312711132983</v>
      </c>
      <c r="N27" s="4">
        <f>AVERAGEIF(co2data[Month],co2data[Month],co2data[High Frequency])</f>
        <v>2.8344005018881528</v>
      </c>
      <c r="O27" s="4">
        <f>co2data[[#This Row],[S0]]-AVERAGE($N$2:$N$13)</f>
        <v>2.8352191046652715</v>
      </c>
      <c r="P27" s="4">
        <f>co2data[[#This Row],[Co2]]-co2data[[#This Row],[Seasonal]]</f>
        <v>316.18478089533471</v>
      </c>
      <c r="T27" s="13" t="s">
        <v>33</v>
      </c>
      <c r="U27" s="13">
        <v>735</v>
      </c>
    </row>
    <row r="28" spans="1:28" x14ac:dyDescent="0.3">
      <c r="A28" s="1">
        <v>1960</v>
      </c>
      <c r="B28" s="1">
        <v>5</v>
      </c>
      <c r="C28" s="6">
        <v>1960.375</v>
      </c>
      <c r="D28" s="6">
        <f>co2data[[#This Row],[DecDate]]^2</f>
        <v>3843070.140625</v>
      </c>
      <c r="E28" s="2">
        <f>DATE(co2data[[#This Row],[Year]],co2data[[#This Row],[Month]],15)</f>
        <v>22051</v>
      </c>
      <c r="F28" s="1">
        <v>320.02999999999997</v>
      </c>
      <c r="G28" s="1">
        <f>$U$17+$U$18*co2data[[#This Row],[DecDate]]</f>
        <v>309.91868468368284</v>
      </c>
      <c r="H28" s="4">
        <f>$U$36+$U$37*co2data[[#This Row],[DecDate]]+$U$38*co2data[[#This Row],[DecDate2]]</f>
        <v>316.26437015000556</v>
      </c>
      <c r="I28" s="4">
        <f>co2data[[#This Row],[Co2]]-co2data[[#This Row],[Quadratic Trend]]</f>
        <v>3.7656298499944114</v>
      </c>
      <c r="J28">
        <f t="shared" si="0"/>
        <v>0.43284473271776192</v>
      </c>
      <c r="K28" s="1">
        <v>4.4927589557480059E-2</v>
      </c>
      <c r="L28" s="4">
        <f>co2data[[#This Row],[Quadratic Trend]]+co2data[[#This Row],[Cycle Co2]]</f>
        <v>316.6972148827233</v>
      </c>
      <c r="M28" s="4">
        <f>co2data[[#This Row],[Co2]]-co2data[[#This Row],[Quadratic Trend]]-co2data[[#This Row],[Cycle Co2]]</f>
        <v>3.3327851172766496</v>
      </c>
      <c r="N28" s="4">
        <f>AVERAGEIF(co2data[Month],co2data[Month],co2data[High Frequency])</f>
        <v>3.1805287070170616</v>
      </c>
      <c r="O28" s="4">
        <f>co2data[[#This Row],[S0]]-AVERAGE($N$2:$N$13)</f>
        <v>3.1813473097941802</v>
      </c>
      <c r="P28" s="4">
        <f>co2data[[#This Row],[Co2]]-co2data[[#This Row],[Seasonal]]</f>
        <v>316.84865269020577</v>
      </c>
    </row>
    <row r="29" spans="1:28" ht="15" thickBot="1" x14ac:dyDescent="0.35">
      <c r="A29" s="1">
        <v>1960</v>
      </c>
      <c r="B29" s="1">
        <v>6</v>
      </c>
      <c r="C29" s="6">
        <v>1960.4583333333335</v>
      </c>
      <c r="D29" s="6">
        <f>co2data[[#This Row],[DecDate]]^2</f>
        <v>3843396.8767361115</v>
      </c>
      <c r="E29" s="2">
        <f>DATE(co2data[[#This Row],[Year]],co2data[[#This Row],[Month]],15)</f>
        <v>22082</v>
      </c>
      <c r="F29" s="1">
        <v>319.58999999999997</v>
      </c>
      <c r="G29" s="1">
        <f>$U$17+$U$18*co2data[[#This Row],[DecDate]]</f>
        <v>310.04872305325398</v>
      </c>
      <c r="H29" s="4">
        <f>$U$36+$U$37*co2data[[#This Row],[DecDate]]+$U$38*co2data[[#This Row],[DecDate2]]</f>
        <v>316.33376762276748</v>
      </c>
      <c r="I29" s="4">
        <f>co2data[[#This Row],[Co2]]-co2data[[#This Row],[Quadratic Trend]]</f>
        <v>3.256232377232493</v>
      </c>
      <c r="J29">
        <f t="shared" si="0"/>
        <v>0.47037033688507368</v>
      </c>
      <c r="K29" s="1">
        <v>7.2536741387088141E-2</v>
      </c>
      <c r="L29" s="4">
        <f>co2data[[#This Row],[Quadratic Trend]]+co2data[[#This Row],[Cycle Co2]]</f>
        <v>316.80413795965256</v>
      </c>
      <c r="M29" s="4">
        <f>co2data[[#This Row],[Co2]]-co2data[[#This Row],[Quadratic Trend]]-co2data[[#This Row],[Cycle Co2]]</f>
        <v>2.7858620403474195</v>
      </c>
      <c r="N29" s="4">
        <f>AVERAGEIF(co2data[Month],co2data[Month],co2data[High Frequency])</f>
        <v>2.3803748608627524</v>
      </c>
      <c r="O29" s="4">
        <f>co2data[[#This Row],[S0]]-AVERAGE($N$2:$N$13)</f>
        <v>2.3811934636398711</v>
      </c>
      <c r="P29" s="4">
        <f>co2data[[#This Row],[Co2]]-co2data[[#This Row],[Seasonal]]</f>
        <v>317.2088065363601</v>
      </c>
      <c r="T29" t="s">
        <v>34</v>
      </c>
    </row>
    <row r="30" spans="1:28" x14ac:dyDescent="0.3">
      <c r="A30" s="1">
        <v>1960</v>
      </c>
      <c r="B30" s="1">
        <v>7</v>
      </c>
      <c r="C30" s="6">
        <v>1960.5416666666667</v>
      </c>
      <c r="D30" s="6">
        <f>co2data[[#This Row],[DecDate]]^2</f>
        <v>3843723.6267361115</v>
      </c>
      <c r="E30" s="2">
        <f>DATE(co2data[[#This Row],[Year]],co2data[[#This Row],[Month]],15)</f>
        <v>22112</v>
      </c>
      <c r="F30" s="1">
        <v>318.18</v>
      </c>
      <c r="G30" s="1">
        <f>$U$17+$U$18*co2data[[#This Row],[DecDate]]</f>
        <v>310.17876142282512</v>
      </c>
      <c r="H30" s="4">
        <f>$U$36+$U$37*co2data[[#This Row],[DecDate]]+$U$38*co2data[[#This Row],[DecDate2]]</f>
        <v>316.40334318918758</v>
      </c>
      <c r="I30" s="4">
        <f>co2data[[#This Row],[Co2]]-co2data[[#This Row],[Quadratic Trend]]</f>
        <v>1.7766568108124261</v>
      </c>
      <c r="J30">
        <f t="shared" si="0"/>
        <v>0.50464092430161578</v>
      </c>
      <c r="K30" s="1">
        <v>7.7067537706313236E-2</v>
      </c>
      <c r="L30" s="4">
        <f>co2data[[#This Row],[Quadratic Trend]]+co2data[[#This Row],[Cycle Co2]]</f>
        <v>316.90798411348919</v>
      </c>
      <c r="M30" s="4">
        <f>co2data[[#This Row],[Co2]]-co2data[[#This Row],[Quadratic Trend]]-co2data[[#This Row],[Cycle Co2]]</f>
        <v>1.2720158865108102</v>
      </c>
      <c r="N30" s="4">
        <f>AVERAGEIF(co2data[Month],co2data[Month],co2data[High Frequency])</f>
        <v>0.68088768137521938</v>
      </c>
      <c r="O30" s="4">
        <f>co2data[[#This Row],[S0]]-AVERAGE($N$2:$N$13)</f>
        <v>0.68170628415233803</v>
      </c>
      <c r="P30" s="4">
        <f>co2data[[#This Row],[Co2]]-co2data[[#This Row],[Seasonal]]</f>
        <v>317.49829371584769</v>
      </c>
      <c r="T30" s="14"/>
      <c r="U30" s="14" t="s">
        <v>39</v>
      </c>
      <c r="V30" s="14" t="s">
        <v>40</v>
      </c>
      <c r="W30" s="14" t="s">
        <v>41</v>
      </c>
      <c r="X30" s="14" t="s">
        <v>42</v>
      </c>
      <c r="Y30" s="14" t="s">
        <v>43</v>
      </c>
    </row>
    <row r="31" spans="1:28" x14ac:dyDescent="0.3">
      <c r="A31" s="1">
        <v>1960</v>
      </c>
      <c r="B31" s="1">
        <v>8</v>
      </c>
      <c r="C31" s="6">
        <v>1960.625</v>
      </c>
      <c r="D31" s="6">
        <f>co2data[[#This Row],[DecDate]]^2</f>
        <v>3844050.390625</v>
      </c>
      <c r="E31" s="2">
        <f>DATE(co2data[[#This Row],[Year]],co2data[[#This Row],[Month]],15)</f>
        <v>22143</v>
      </c>
      <c r="F31" s="1">
        <v>315.91000000000003</v>
      </c>
      <c r="G31" s="1">
        <f>$U$17+$U$18*co2data[[#This Row],[DecDate]]</f>
        <v>310.30879979239626</v>
      </c>
      <c r="H31" s="4">
        <f>$U$36+$U$37*co2data[[#This Row],[DecDate]]+$U$38*co2data[[#This Row],[DecDate2]]</f>
        <v>316.47309684929496</v>
      </c>
      <c r="I31" s="4">
        <f>co2data[[#This Row],[Co2]]-co2data[[#This Row],[Quadratic Trend]]</f>
        <v>-0.56309684929493642</v>
      </c>
      <c r="J31">
        <f t="shared" si="0"/>
        <v>0.53257957188766081</v>
      </c>
      <c r="K31" s="1">
        <v>8.6981516976715662E-2</v>
      </c>
      <c r="L31" s="4">
        <f>co2data[[#This Row],[Quadratic Trend]]+co2data[[#This Row],[Cycle Co2]]</f>
        <v>317.00567642118261</v>
      </c>
      <c r="M31" s="4">
        <f>co2data[[#This Row],[Co2]]-co2data[[#This Row],[Quadratic Trend]]-co2data[[#This Row],[Cycle Co2]]</f>
        <v>-1.0956764211825973</v>
      </c>
      <c r="N31" s="4">
        <f>AVERAGEIF(co2data[Month],co2data[Month],co2data[High Frequency])</f>
        <v>-1.5319969340082413</v>
      </c>
      <c r="O31" s="4">
        <f>co2data[[#This Row],[S0]]-AVERAGE($N$2:$N$13)</f>
        <v>-1.5311783312311227</v>
      </c>
      <c r="P31" s="4">
        <f>co2data[[#This Row],[Co2]]-co2data[[#This Row],[Seasonal]]</f>
        <v>317.44117833123113</v>
      </c>
      <c r="T31" s="12" t="s">
        <v>35</v>
      </c>
      <c r="U31" s="12">
        <v>2</v>
      </c>
      <c r="V31" s="12">
        <v>568978.75919948611</v>
      </c>
      <c r="W31" s="12">
        <v>284489.37959974306</v>
      </c>
      <c r="X31" s="12">
        <v>57603.233794397784</v>
      </c>
      <c r="Y31" s="12">
        <v>0</v>
      </c>
    </row>
    <row r="32" spans="1:28" x14ac:dyDescent="0.3">
      <c r="A32" s="1">
        <v>1960</v>
      </c>
      <c r="B32" s="1">
        <v>9</v>
      </c>
      <c r="C32" s="6">
        <v>1960.7083333333335</v>
      </c>
      <c r="D32" s="6">
        <f>co2data[[#This Row],[DecDate]]^2</f>
        <v>3844377.1684027785</v>
      </c>
      <c r="E32" s="2">
        <f>DATE(co2data[[#This Row],[Year]],co2data[[#This Row],[Month]],15)</f>
        <v>22174</v>
      </c>
      <c r="F32" s="1">
        <v>314.16000000000003</v>
      </c>
      <c r="G32" s="1">
        <f>$U$17+$U$18*co2data[[#This Row],[DecDate]]</f>
        <v>310.43883816196785</v>
      </c>
      <c r="H32" s="4">
        <f>$U$36+$U$37*co2data[[#This Row],[DecDate]]+$U$38*co2data[[#This Row],[DecDate2]]</f>
        <v>316.54302860308962</v>
      </c>
      <c r="I32" s="4">
        <f>co2data[[#This Row],[Co2]]-co2data[[#This Row],[Quadratic Trend]]</f>
        <v>-2.3830286030895991</v>
      </c>
      <c r="J32">
        <f t="shared" si="0"/>
        <v>0.5834170488728625</v>
      </c>
      <c r="K32" s="1">
        <v>7.0740217659812032E-2</v>
      </c>
      <c r="L32" s="4">
        <f>co2data[[#This Row],[Quadratic Trend]]+co2data[[#This Row],[Cycle Co2]]</f>
        <v>317.12644565196251</v>
      </c>
      <c r="M32" s="4">
        <f>co2data[[#This Row],[Co2]]-co2data[[#This Row],[Quadratic Trend]]-co2data[[#This Row],[Cycle Co2]]</f>
        <v>-2.9664456519624616</v>
      </c>
      <c r="N32" s="4">
        <f>AVERAGEIF(co2data[Month],co2data[Month],co2data[High Frequency])</f>
        <v>-3.2690433820966329</v>
      </c>
      <c r="O32" s="4">
        <f>co2data[[#This Row],[S0]]-AVERAGE($N$2:$N$13)</f>
        <v>-3.2682247793195143</v>
      </c>
      <c r="P32" s="4">
        <f>co2data[[#This Row],[Co2]]-co2data[[#This Row],[Seasonal]]</f>
        <v>317.42822477931952</v>
      </c>
      <c r="T32" s="12" t="s">
        <v>36</v>
      </c>
      <c r="U32" s="12">
        <v>732</v>
      </c>
      <c r="V32" s="12">
        <v>3615.1829011944283</v>
      </c>
      <c r="W32" s="12">
        <v>4.938774455183645</v>
      </c>
      <c r="X32" s="12"/>
      <c r="Y32" s="12"/>
    </row>
    <row r="33" spans="1:28" ht="15" thickBot="1" x14ac:dyDescent="0.35">
      <c r="A33" s="1">
        <v>1960</v>
      </c>
      <c r="B33" s="1">
        <v>10</v>
      </c>
      <c r="C33" s="6">
        <v>1960.7916666666667</v>
      </c>
      <c r="D33" s="6">
        <f>co2data[[#This Row],[DecDate]]^2</f>
        <v>3844703.960069445</v>
      </c>
      <c r="E33" s="2">
        <f>DATE(co2data[[#This Row],[Year]],co2data[[#This Row],[Month]],15)</f>
        <v>22204</v>
      </c>
      <c r="F33" s="1">
        <v>313.83</v>
      </c>
      <c r="G33" s="1">
        <f>$U$17+$U$18*co2data[[#This Row],[DecDate]]</f>
        <v>310.56887653153899</v>
      </c>
      <c r="H33" s="4">
        <f>$U$36+$U$37*co2data[[#This Row],[DecDate]]+$U$38*co2data[[#This Row],[DecDate2]]</f>
        <v>316.61313845054246</v>
      </c>
      <c r="I33" s="4">
        <f>co2data[[#This Row],[Co2]]-co2data[[#This Row],[Quadratic Trend]]</f>
        <v>-2.7831384505424808</v>
      </c>
      <c r="J33">
        <f t="shared" si="0"/>
        <v>0.65946104756771384</v>
      </c>
      <c r="K33" s="1">
        <v>0.11142056283254288</v>
      </c>
      <c r="L33" s="4">
        <f>co2data[[#This Row],[Quadratic Trend]]+co2data[[#This Row],[Cycle Co2]]</f>
        <v>317.2725994981102</v>
      </c>
      <c r="M33" s="4">
        <f>co2data[[#This Row],[Co2]]-co2data[[#This Row],[Quadratic Trend]]-co2data[[#This Row],[Cycle Co2]]</f>
        <v>-3.4425994981101944</v>
      </c>
      <c r="N33" s="4">
        <f>AVERAGEIF(co2data[Month],co2data[Month],co2data[High Frequency])</f>
        <v>-3.4480093341772475</v>
      </c>
      <c r="O33" s="4">
        <f>co2data[[#This Row],[S0]]-AVERAGE($N$2:$N$13)</f>
        <v>-3.4471907314001289</v>
      </c>
      <c r="P33" s="4">
        <f>co2data[[#This Row],[Co2]]-co2data[[#This Row],[Seasonal]]</f>
        <v>317.27719073140014</v>
      </c>
      <c r="T33" s="13" t="s">
        <v>37</v>
      </c>
      <c r="U33" s="13">
        <v>734</v>
      </c>
      <c r="V33" s="13">
        <v>572593.94210068055</v>
      </c>
      <c r="W33" s="13"/>
      <c r="X33" s="13"/>
      <c r="Y33" s="13"/>
    </row>
    <row r="34" spans="1:28" ht="15" thickBot="1" x14ac:dyDescent="0.35">
      <c r="A34" s="1">
        <v>1960</v>
      </c>
      <c r="B34" s="1">
        <v>11</v>
      </c>
      <c r="C34" s="6">
        <v>1960.875</v>
      </c>
      <c r="D34" s="6">
        <f>co2data[[#This Row],[DecDate]]^2</f>
        <v>3845030.765625</v>
      </c>
      <c r="E34" s="2">
        <f>DATE(co2data[[#This Row],[Year]],co2data[[#This Row],[Month]],15)</f>
        <v>22235</v>
      </c>
      <c r="F34" s="1">
        <v>315</v>
      </c>
      <c r="G34" s="1">
        <f>$U$17+$U$18*co2data[[#This Row],[DecDate]]</f>
        <v>310.69891490111013</v>
      </c>
      <c r="H34" s="4">
        <f>$U$36+$U$37*co2data[[#This Row],[DecDate]]+$U$38*co2data[[#This Row],[DecDate2]]</f>
        <v>316.68342639167531</v>
      </c>
      <c r="I34" s="4">
        <f>co2data[[#This Row],[Co2]]-co2data[[#This Row],[Quadratic Trend]]</f>
        <v>-1.6834263916753116</v>
      </c>
      <c r="J34">
        <f t="shared" si="0"/>
        <v>0.70917310643206888</v>
      </c>
      <c r="K34" s="1">
        <v>0.12594562941797205</v>
      </c>
      <c r="L34" s="4">
        <f>co2data[[#This Row],[Quadratic Trend]]+co2data[[#This Row],[Cycle Co2]]</f>
        <v>317.39259949810736</v>
      </c>
      <c r="M34" s="4">
        <f>co2data[[#This Row],[Co2]]-co2data[[#This Row],[Quadratic Trend]]-co2data[[#This Row],[Cycle Co2]]</f>
        <v>-2.3925994981073804</v>
      </c>
      <c r="N34" s="4">
        <f>AVERAGEIF(co2data[Month],co2data[Month],co2data[High Frequency])</f>
        <v>-2.2829904186651309</v>
      </c>
      <c r="O34" s="4">
        <f>co2data[[#This Row],[S0]]-AVERAGE($N$2:$N$13)</f>
        <v>-2.2821718158880122</v>
      </c>
      <c r="P34" s="4">
        <f>co2data[[#This Row],[Co2]]-co2data[[#This Row],[Seasonal]]</f>
        <v>317.28217181588803</v>
      </c>
    </row>
    <row r="35" spans="1:28" x14ac:dyDescent="0.3">
      <c r="A35" s="1">
        <v>1960</v>
      </c>
      <c r="B35" s="1">
        <v>12</v>
      </c>
      <c r="C35" s="6">
        <v>1960.9583333333335</v>
      </c>
      <c r="D35" s="6">
        <f>co2data[[#This Row],[DecDate]]^2</f>
        <v>3845357.585069445</v>
      </c>
      <c r="E35" s="2">
        <f>DATE(co2data[[#This Row],[Year]],co2data[[#This Row],[Month]],15)</f>
        <v>22265</v>
      </c>
      <c r="F35" s="1">
        <v>316.19</v>
      </c>
      <c r="G35" s="1">
        <f>$U$17+$U$18*co2data[[#This Row],[DecDate]]</f>
        <v>310.82895327068172</v>
      </c>
      <c r="H35" s="4">
        <f>$U$36+$U$37*co2data[[#This Row],[DecDate]]+$U$38*co2data[[#This Row],[DecDate2]]</f>
        <v>316.75389242650272</v>
      </c>
      <c r="I35" s="4">
        <f>co2data[[#This Row],[Co2]]-co2data[[#This Row],[Quadratic Trend]]</f>
        <v>-0.56389242650271854</v>
      </c>
      <c r="J35">
        <f t="shared" si="0"/>
        <v>0.61870707161809746</v>
      </c>
      <c r="K35" s="1">
        <v>0.13662310972380493</v>
      </c>
      <c r="L35" s="4">
        <f>co2data[[#This Row],[Quadratic Trend]]+co2data[[#This Row],[Cycle Co2]]</f>
        <v>317.37259949812079</v>
      </c>
      <c r="M35" s="4">
        <f>co2data[[#This Row],[Co2]]-co2data[[#This Row],[Quadratic Trend]]-co2data[[#This Row],[Cycle Co2]]</f>
        <v>-1.1825994981208159</v>
      </c>
      <c r="N35" s="4">
        <f>AVERAGEIF(co2data[Month],co2data[Month],co2data[High Frequency])</f>
        <v>-1.0548815493936836</v>
      </c>
      <c r="O35" s="4">
        <f>co2data[[#This Row],[S0]]-AVERAGE($N$2:$N$13)</f>
        <v>-1.054062946616565</v>
      </c>
      <c r="P35" s="4">
        <f>co2data[[#This Row],[Co2]]-co2data[[#This Row],[Seasonal]]</f>
        <v>317.24406294661657</v>
      </c>
      <c r="T35" s="14"/>
      <c r="U35" s="14" t="s">
        <v>44</v>
      </c>
      <c r="V35" s="14" t="s">
        <v>32</v>
      </c>
      <c r="W35" s="14" t="s">
        <v>45</v>
      </c>
      <c r="X35" s="14" t="s">
        <v>46</v>
      </c>
      <c r="Y35" s="14" t="s">
        <v>47</v>
      </c>
      <c r="Z35" s="14" t="s">
        <v>48</v>
      </c>
      <c r="AA35" s="14" t="s">
        <v>49</v>
      </c>
      <c r="AB35" s="14" t="s">
        <v>50</v>
      </c>
    </row>
    <row r="36" spans="1:28" x14ac:dyDescent="0.3">
      <c r="A36" s="1">
        <v>1961</v>
      </c>
      <c r="B36" s="1">
        <v>1</v>
      </c>
      <c r="C36" s="6">
        <v>1961.0416666666667</v>
      </c>
      <c r="D36" s="6">
        <f>co2data[[#This Row],[DecDate]]^2</f>
        <v>3845684.418402778</v>
      </c>
      <c r="E36" s="2">
        <f>DATE(co2data[[#This Row],[Year]],co2data[[#This Row],[Month]],15)</f>
        <v>22296</v>
      </c>
      <c r="F36" s="1">
        <v>316.93</v>
      </c>
      <c r="G36" s="1">
        <f>$U$17+$U$18*co2data[[#This Row],[DecDate]]</f>
        <v>310.95899164025286</v>
      </c>
      <c r="H36" s="4">
        <f>$U$36+$U$37*co2data[[#This Row],[DecDate]]+$U$38*co2data[[#This Row],[DecDate2]]</f>
        <v>316.82453655497375</v>
      </c>
      <c r="I36" s="4">
        <f>co2data[[#This Row],[Co2]]-co2data[[#This Row],[Quadratic Trend]]</f>
        <v>0.10546344502625971</v>
      </c>
      <c r="J36">
        <f t="shared" si="0"/>
        <v>0.46960140466817918</v>
      </c>
      <c r="K36" s="1">
        <v>0.12652992682694275</v>
      </c>
      <c r="L36" s="4">
        <f>co2data[[#This Row],[Quadratic Trend]]+co2data[[#This Row],[Cycle Co2]]</f>
        <v>317.29413795964194</v>
      </c>
      <c r="M36" s="4">
        <f>co2data[[#This Row],[Co2]]-co2data[[#This Row],[Quadratic Trend]]-co2data[[#This Row],[Cycle Co2]]</f>
        <v>-0.36413795964191947</v>
      </c>
      <c r="N36" s="4">
        <f>AVERAGEIF(co2data[Month],co2data[Month],co2data[High Frequency])</f>
        <v>7.1953736839272886E-3</v>
      </c>
      <c r="O36" s="4">
        <f>co2data[[#This Row],[S0]]-AVERAGE($N$2:$N$13)</f>
        <v>8.0139764610459747E-3</v>
      </c>
      <c r="P36" s="4">
        <f>co2data[[#This Row],[Co2]]-co2data[[#This Row],[Seasonal]]</f>
        <v>316.92198602353898</v>
      </c>
      <c r="T36" s="12" t="s">
        <v>38</v>
      </c>
      <c r="U36" s="12">
        <v>47964.525587386612</v>
      </c>
      <c r="V36" s="12">
        <v>1159.4445715999352</v>
      </c>
      <c r="W36" s="12">
        <v>41.368536937647335</v>
      </c>
      <c r="X36" s="12">
        <v>9.0057967739875196E-194</v>
      </c>
      <c r="Y36" s="12">
        <v>45688.292333059668</v>
      </c>
      <c r="Z36" s="12">
        <v>50240.758841713556</v>
      </c>
      <c r="AA36" s="12">
        <v>45688.292333059668</v>
      </c>
      <c r="AB36" s="12">
        <v>50240.758841713556</v>
      </c>
    </row>
    <row r="37" spans="1:28" x14ac:dyDescent="0.3">
      <c r="A37" s="1">
        <v>1961</v>
      </c>
      <c r="B37" s="1">
        <v>2</v>
      </c>
      <c r="C37" s="6">
        <v>1961.125</v>
      </c>
      <c r="D37" s="6">
        <f>co2data[[#This Row],[DecDate]]^2</f>
        <v>3846011.265625</v>
      </c>
      <c r="E37" s="2">
        <f>DATE(co2data[[#This Row],[Year]],co2data[[#This Row],[Month]],15)</f>
        <v>22327</v>
      </c>
      <c r="F37" s="1">
        <v>317.7</v>
      </c>
      <c r="G37" s="1">
        <f>$U$17+$U$18*co2data[[#This Row],[DecDate]]</f>
        <v>311.089030009824</v>
      </c>
      <c r="H37" s="4">
        <f>$U$36+$U$37*co2data[[#This Row],[DecDate]]+$U$38*co2data[[#This Row],[DecDate2]]</f>
        <v>316.89535877714661</v>
      </c>
      <c r="I37" s="4">
        <f>co2data[[#This Row],[Co2]]-co2data[[#This Row],[Quadratic Trend]]</f>
        <v>0.8046412228533768</v>
      </c>
      <c r="J37">
        <f t="shared" si="0"/>
        <v>0.29185610557951452</v>
      </c>
      <c r="K37" s="1">
        <v>0.12258915765049308</v>
      </c>
      <c r="L37" s="4">
        <f>co2data[[#This Row],[Quadratic Trend]]+co2data[[#This Row],[Cycle Co2]]</f>
        <v>317.18721488272615</v>
      </c>
      <c r="M37" s="4">
        <f>co2data[[#This Row],[Co2]]-co2data[[#This Row],[Quadratic Trend]]-co2data[[#This Row],[Cycle Co2]]</f>
        <v>0.51278511727386222</v>
      </c>
      <c r="N37" s="4">
        <f>AVERAGEIF(co2data[Month],co2data[Month],co2data[High Frequency])</f>
        <v>0.80215691214584883</v>
      </c>
      <c r="O37" s="4">
        <f>co2data[[#This Row],[S0]]-AVERAGE($N$2:$N$13)</f>
        <v>0.80297551492296748</v>
      </c>
      <c r="P37" s="4">
        <f>co2data[[#This Row],[Co2]]-co2data[[#This Row],[Seasonal]]</f>
        <v>316.897024485077</v>
      </c>
      <c r="T37" s="12" t="s">
        <v>51</v>
      </c>
      <c r="U37" s="12">
        <v>-49.4430751769114</v>
      </c>
      <c r="V37" s="12">
        <v>1.1660434216501181</v>
      </c>
      <c r="W37" s="12">
        <v>-42.402430526079705</v>
      </c>
      <c r="X37" s="12">
        <v>2.597383559053897E-199</v>
      </c>
      <c r="Y37" s="12">
        <v>-51.732263360083124</v>
      </c>
      <c r="Z37" s="12">
        <v>-47.153886993739675</v>
      </c>
      <c r="AA37" s="12">
        <v>-51.732263360083124</v>
      </c>
      <c r="AB37" s="12">
        <v>-47.153886993739675</v>
      </c>
    </row>
    <row r="38" spans="1:28" ht="15" thickBot="1" x14ac:dyDescent="0.35">
      <c r="A38" s="1">
        <v>1961</v>
      </c>
      <c r="B38" s="1">
        <v>3</v>
      </c>
      <c r="C38" s="6">
        <v>1961.2083333333335</v>
      </c>
      <c r="D38" s="6">
        <f>co2data[[#This Row],[DecDate]]^2</f>
        <v>3846338.1267361115</v>
      </c>
      <c r="E38" s="2">
        <f>DATE(co2data[[#This Row],[Year]],co2data[[#This Row],[Month]],15)</f>
        <v>22355</v>
      </c>
      <c r="F38" s="1">
        <v>318.54000000000002</v>
      </c>
      <c r="G38" s="1">
        <f>$U$17+$U$18*co2data[[#This Row],[DecDate]]</f>
        <v>311.21906837939559</v>
      </c>
      <c r="H38" s="4">
        <f>$U$36+$U$37*co2data[[#This Row],[DecDate]]+$U$38*co2data[[#This Row],[DecDate2]]</f>
        <v>316.96635909299221</v>
      </c>
      <c r="I38" s="4">
        <f>co2data[[#This Row],[Co2]]-co2data[[#This Row],[Quadratic Trend]]</f>
        <v>1.5736409070078139</v>
      </c>
      <c r="J38">
        <f t="shared" si="0"/>
        <v>0.13547117435210182</v>
      </c>
      <c r="K38" s="1">
        <v>0.11172387911751089</v>
      </c>
      <c r="L38" s="4">
        <f>co2data[[#This Row],[Quadratic Trend]]+co2data[[#This Row],[Cycle Co2]]</f>
        <v>317.10183026734433</v>
      </c>
      <c r="M38" s="4">
        <f>co2data[[#This Row],[Co2]]-co2data[[#This Row],[Quadratic Trend]]-co2data[[#This Row],[Cycle Co2]]</f>
        <v>1.4381697326557121</v>
      </c>
      <c r="N38" s="4">
        <f>AVERAGEIF(co2data[Month],co2data[Month],co2data[High Frequency])</f>
        <v>1.6915543480425499</v>
      </c>
      <c r="O38" s="4">
        <f>co2data[[#This Row],[S0]]-AVERAGE($N$2:$N$13)</f>
        <v>1.6923729508196685</v>
      </c>
      <c r="P38" s="4">
        <f>co2data[[#This Row],[Co2]]-co2data[[#This Row],[Seasonal]]</f>
        <v>316.84762704918035</v>
      </c>
      <c r="T38" s="13" t="s">
        <v>54</v>
      </c>
      <c r="U38" s="13">
        <v>1.2822744701372239E-2</v>
      </c>
      <c r="V38" s="13">
        <v>2.9315142074675738E-4</v>
      </c>
      <c r="W38" s="13">
        <v>43.741028676266694</v>
      </c>
      <c r="X38" s="13">
        <v>2.1195025317883746E-206</v>
      </c>
      <c r="Y38" s="13">
        <v>1.2247226881200666E-2</v>
      </c>
      <c r="Z38" s="13">
        <v>1.3398262521543811E-2</v>
      </c>
      <c r="AA38" s="13">
        <v>1.2247226881200666E-2</v>
      </c>
      <c r="AB38" s="13">
        <v>1.3398262521543811E-2</v>
      </c>
    </row>
    <row r="39" spans="1:28" x14ac:dyDescent="0.3">
      <c r="A39" s="1">
        <v>1961</v>
      </c>
      <c r="B39" s="1">
        <v>4</v>
      </c>
      <c r="C39" s="6">
        <v>1961.2916666666667</v>
      </c>
      <c r="D39" s="6">
        <f>co2data[[#This Row],[DecDate]]^2</f>
        <v>3846665.0017361115</v>
      </c>
      <c r="E39" s="2">
        <f>DATE(co2data[[#This Row],[Year]],co2data[[#This Row],[Month]],15)</f>
        <v>22386</v>
      </c>
      <c r="F39" s="1">
        <v>319.48</v>
      </c>
      <c r="G39" s="1">
        <f>$U$17+$U$18*co2data[[#This Row],[DecDate]]</f>
        <v>311.34910674896673</v>
      </c>
      <c r="H39" s="4">
        <f>$U$36+$U$37*co2data[[#This Row],[DecDate]]+$U$38*co2data[[#This Row],[DecDate2]]</f>
        <v>317.03753750250326</v>
      </c>
      <c r="I39" s="4">
        <f>co2data[[#This Row],[Co2]]-co2data[[#This Row],[Quadratic Trend]]</f>
        <v>2.4424624974967628</v>
      </c>
      <c r="J39">
        <f t="shared" si="0"/>
        <v>0.15813891868048829</v>
      </c>
      <c r="K39" s="1">
        <v>9.8549475843394019E-2</v>
      </c>
      <c r="L39" s="4">
        <f>co2data[[#This Row],[Quadratic Trend]]+co2data[[#This Row],[Cycle Co2]]</f>
        <v>317.19567642118375</v>
      </c>
      <c r="M39" s="4">
        <f>co2data[[#This Row],[Co2]]-co2data[[#This Row],[Quadratic Trend]]-co2data[[#This Row],[Cycle Co2]]</f>
        <v>2.2843235788162746</v>
      </c>
      <c r="N39" s="4">
        <f>AVERAGEIF(co2data[Month],co2data[Month],co2data[High Frequency])</f>
        <v>2.8344005018881528</v>
      </c>
      <c r="O39" s="4">
        <f>co2data[[#This Row],[S0]]-AVERAGE($N$2:$N$13)</f>
        <v>2.8352191046652715</v>
      </c>
      <c r="P39" s="4">
        <f>co2data[[#This Row],[Co2]]-co2data[[#This Row],[Seasonal]]</f>
        <v>316.64478089533475</v>
      </c>
    </row>
    <row r="40" spans="1:28" x14ac:dyDescent="0.3">
      <c r="A40" s="1">
        <v>1961</v>
      </c>
      <c r="B40" s="1">
        <v>5</v>
      </c>
      <c r="C40" s="6">
        <v>1961.375</v>
      </c>
      <c r="D40" s="6">
        <f>co2data[[#This Row],[DecDate]]^2</f>
        <v>3846991.890625</v>
      </c>
      <c r="E40" s="2">
        <f>DATE(co2data[[#This Row],[Year]],co2data[[#This Row],[Month]],15)</f>
        <v>22416</v>
      </c>
      <c r="F40" s="1">
        <v>320.58</v>
      </c>
      <c r="G40" s="1">
        <f>$U$17+$U$18*co2data[[#This Row],[DecDate]]</f>
        <v>311.47914511853787</v>
      </c>
      <c r="H40" s="4">
        <f>$U$36+$U$37*co2data[[#This Row],[DecDate]]+$U$38*co2data[[#This Row],[DecDate2]]</f>
        <v>317.10889400570159</v>
      </c>
      <c r="I40" s="4">
        <f>co2data[[#This Row],[Co2]]-co2data[[#This Row],[Quadratic Trend]]</f>
        <v>3.4711059942983979</v>
      </c>
      <c r="J40">
        <f t="shared" si="0"/>
        <v>0.26139780010146296</v>
      </c>
      <c r="K40" s="1">
        <v>9.9219793981975418E-2</v>
      </c>
      <c r="L40" s="4">
        <f>co2data[[#This Row],[Quadratic Trend]]+co2data[[#This Row],[Cycle Co2]]</f>
        <v>317.37029180580305</v>
      </c>
      <c r="M40" s="4">
        <f>co2data[[#This Row],[Co2]]-co2data[[#This Row],[Quadratic Trend]]-co2data[[#This Row],[Cycle Co2]]</f>
        <v>3.209708194196935</v>
      </c>
      <c r="N40" s="4">
        <f>AVERAGEIF(co2data[Month],co2data[Month],co2data[High Frequency])</f>
        <v>3.1805287070170616</v>
      </c>
      <c r="O40" s="4">
        <f>co2data[[#This Row],[S0]]-AVERAGE($N$2:$N$13)</f>
        <v>3.1813473097941802</v>
      </c>
      <c r="P40" s="4">
        <f>co2data[[#This Row],[Co2]]-co2data[[#This Row],[Seasonal]]</f>
        <v>317.39865269020578</v>
      </c>
    </row>
    <row r="41" spans="1:28" x14ac:dyDescent="0.3">
      <c r="A41" s="1">
        <v>1961</v>
      </c>
      <c r="B41" s="1">
        <v>6</v>
      </c>
      <c r="C41" s="6">
        <v>1961.4583333333335</v>
      </c>
      <c r="D41" s="6">
        <f>co2data[[#This Row],[DecDate]]^2</f>
        <v>3847318.7934027785</v>
      </c>
      <c r="E41" s="2">
        <f>DATE(co2data[[#This Row],[Year]],co2data[[#This Row],[Month]],15)</f>
        <v>22447</v>
      </c>
      <c r="F41" s="1">
        <v>319.77</v>
      </c>
      <c r="G41" s="1">
        <f>$U$17+$U$18*co2data[[#This Row],[DecDate]]</f>
        <v>311.60918348810947</v>
      </c>
      <c r="H41" s="4">
        <f>$U$36+$U$37*co2data[[#This Row],[DecDate]]+$U$38*co2data[[#This Row],[DecDate2]]</f>
        <v>317.1804286025872</v>
      </c>
      <c r="I41" s="4">
        <f>co2data[[#This Row],[Co2]]-co2data[[#This Row],[Quadratic Trend]]</f>
        <v>2.589571397412783</v>
      </c>
      <c r="J41">
        <f t="shared" si="0"/>
        <v>0.34447858784578611</v>
      </c>
      <c r="K41" s="1">
        <v>9.142714122557595E-2</v>
      </c>
      <c r="L41" s="4">
        <f>co2data[[#This Row],[Quadratic Trend]]+co2data[[#This Row],[Cycle Co2]]</f>
        <v>317.524907190433</v>
      </c>
      <c r="M41" s="4">
        <f>co2data[[#This Row],[Co2]]-co2data[[#This Row],[Quadratic Trend]]-co2data[[#This Row],[Cycle Co2]]</f>
        <v>2.2450928095669971</v>
      </c>
      <c r="N41" s="4">
        <f>AVERAGEIF(co2data[Month],co2data[Month],co2data[High Frequency])</f>
        <v>2.3803748608627524</v>
      </c>
      <c r="O41" s="4">
        <f>co2data[[#This Row],[S0]]-AVERAGE($N$2:$N$13)</f>
        <v>2.3811934636398711</v>
      </c>
      <c r="P41" s="4">
        <f>co2data[[#This Row],[Co2]]-co2data[[#This Row],[Seasonal]]</f>
        <v>317.38880653636011</v>
      </c>
    </row>
    <row r="42" spans="1:28" x14ac:dyDescent="0.3">
      <c r="A42" s="1">
        <v>1961</v>
      </c>
      <c r="B42" s="1">
        <v>7</v>
      </c>
      <c r="C42" s="6">
        <v>1961.5416666666667</v>
      </c>
      <c r="D42" s="6">
        <f>co2data[[#This Row],[DecDate]]^2</f>
        <v>3847645.710069445</v>
      </c>
      <c r="E42" s="2">
        <f>DATE(co2data[[#This Row],[Year]],co2data[[#This Row],[Month]],15)</f>
        <v>22477</v>
      </c>
      <c r="F42" s="1">
        <v>318.57</v>
      </c>
      <c r="G42" s="1">
        <f>$U$17+$U$18*co2data[[#This Row],[DecDate]]</f>
        <v>311.7392218576806</v>
      </c>
      <c r="H42" s="4">
        <f>$U$36+$U$37*co2data[[#This Row],[DecDate]]+$U$38*co2data[[#This Row],[DecDate2]]</f>
        <v>317.25214129311644</v>
      </c>
      <c r="I42" s="4">
        <f>co2data[[#This Row],[Co2]]-co2data[[#This Row],[Quadratic Trend]]</f>
        <v>1.3178587068835554</v>
      </c>
      <c r="J42">
        <f t="shared" si="0"/>
        <v>0.40738128191458145</v>
      </c>
      <c r="K42" s="1">
        <v>8.1325363728024236E-2</v>
      </c>
      <c r="L42" s="4">
        <f>co2data[[#This Row],[Quadratic Trend]]+co2data[[#This Row],[Cycle Co2]]</f>
        <v>317.65952257503102</v>
      </c>
      <c r="M42" s="4">
        <f>co2data[[#This Row],[Co2]]-co2data[[#This Row],[Quadratic Trend]]-co2data[[#This Row],[Cycle Co2]]</f>
        <v>0.91047742496897399</v>
      </c>
      <c r="N42" s="4">
        <f>AVERAGEIF(co2data[Month],co2data[Month],co2data[High Frequency])</f>
        <v>0.68088768137521938</v>
      </c>
      <c r="O42" s="4">
        <f>co2data[[#This Row],[S0]]-AVERAGE($N$2:$N$13)</f>
        <v>0.68170628415233803</v>
      </c>
      <c r="P42" s="4">
        <f>co2data[[#This Row],[Co2]]-co2data[[#This Row],[Seasonal]]</f>
        <v>317.88829371584768</v>
      </c>
    </row>
    <row r="43" spans="1:28" x14ac:dyDescent="0.3">
      <c r="A43" s="1">
        <v>1961</v>
      </c>
      <c r="B43" s="1">
        <v>8</v>
      </c>
      <c r="C43" s="6">
        <v>1961.625</v>
      </c>
      <c r="D43" s="6">
        <f>co2data[[#This Row],[DecDate]]^2</f>
        <v>3847972.640625</v>
      </c>
      <c r="E43" s="2">
        <f>DATE(co2data[[#This Row],[Year]],co2data[[#This Row],[Month]],15)</f>
        <v>22508</v>
      </c>
      <c r="F43" s="1">
        <v>316.79000000000002</v>
      </c>
      <c r="G43" s="1">
        <f>$U$17+$U$18*co2data[[#This Row],[DecDate]]</f>
        <v>311.86926022725174</v>
      </c>
      <c r="H43" s="4">
        <f>$U$36+$U$37*co2data[[#This Row],[DecDate]]+$U$38*co2data[[#This Row],[DecDate2]]</f>
        <v>317.32403207734023</v>
      </c>
      <c r="I43" s="4">
        <f>co2data[[#This Row],[Co2]]-co2data[[#This Row],[Quadratic Trend]]</f>
        <v>-0.53403207734021407</v>
      </c>
      <c r="J43">
        <f t="shared" si="0"/>
        <v>0.46087511307483997</v>
      </c>
      <c r="K43" s="1">
        <v>9.5068307643183955E-2</v>
      </c>
      <c r="L43" s="4">
        <f>co2data[[#This Row],[Quadratic Trend]]+co2data[[#This Row],[Cycle Co2]]</f>
        <v>317.78490719041508</v>
      </c>
      <c r="M43" s="4">
        <f>co2data[[#This Row],[Co2]]-co2data[[#This Row],[Quadratic Trend]]-co2data[[#This Row],[Cycle Co2]]</f>
        <v>-0.99490719041505404</v>
      </c>
      <c r="N43" s="4">
        <f>AVERAGEIF(co2data[Month],co2data[Month],co2data[High Frequency])</f>
        <v>-1.5319969340082413</v>
      </c>
      <c r="O43" s="4">
        <f>co2data[[#This Row],[S0]]-AVERAGE($N$2:$N$13)</f>
        <v>-1.5311783312311227</v>
      </c>
      <c r="P43" s="4">
        <f>co2data[[#This Row],[Co2]]-co2data[[#This Row],[Seasonal]]</f>
        <v>318.32117833123112</v>
      </c>
    </row>
    <row r="44" spans="1:28" x14ac:dyDescent="0.3">
      <c r="A44" s="1">
        <v>1961</v>
      </c>
      <c r="B44" s="1">
        <v>9</v>
      </c>
      <c r="C44" s="6">
        <v>1961.7083333333335</v>
      </c>
      <c r="D44" s="6">
        <f>co2data[[#This Row],[DecDate]]^2</f>
        <v>3848299.585069445</v>
      </c>
      <c r="E44" s="2">
        <f>DATE(co2data[[#This Row],[Year]],co2data[[#This Row],[Month]],15)</f>
        <v>22539</v>
      </c>
      <c r="F44" s="1">
        <v>314.8</v>
      </c>
      <c r="G44" s="1">
        <f>$U$17+$U$18*co2data[[#This Row],[DecDate]]</f>
        <v>311.99929859682288</v>
      </c>
      <c r="H44" s="4">
        <f>$U$36+$U$37*co2data[[#This Row],[DecDate]]+$U$38*co2data[[#This Row],[DecDate2]]</f>
        <v>317.39610095525131</v>
      </c>
      <c r="I44" s="4">
        <f>co2data[[#This Row],[Co2]]-co2data[[#This Row],[Quadratic Trend]]</f>
        <v>-2.5961009552513019</v>
      </c>
      <c r="J44">
        <f t="shared" si="0"/>
        <v>0.54111392748208909</v>
      </c>
      <c r="K44" s="1">
        <v>9.4963665278734288E-2</v>
      </c>
      <c r="L44" s="4">
        <f>co2data[[#This Row],[Quadratic Trend]]+co2data[[#This Row],[Cycle Co2]]</f>
        <v>317.93721488273343</v>
      </c>
      <c r="M44" s="4">
        <f>co2data[[#This Row],[Co2]]-co2data[[#This Row],[Quadratic Trend]]-co2data[[#This Row],[Cycle Co2]]</f>
        <v>-3.137214882733391</v>
      </c>
      <c r="N44" s="4">
        <f>AVERAGEIF(co2data[Month],co2data[Month],co2data[High Frequency])</f>
        <v>-3.2690433820966329</v>
      </c>
      <c r="O44" s="4">
        <f>co2data[[#This Row],[S0]]-AVERAGE($N$2:$N$13)</f>
        <v>-3.2682247793195143</v>
      </c>
      <c r="P44" s="4">
        <f>co2data[[#This Row],[Co2]]-co2data[[#This Row],[Seasonal]]</f>
        <v>318.06822477931951</v>
      </c>
    </row>
    <row r="45" spans="1:28" x14ac:dyDescent="0.3">
      <c r="A45" s="1">
        <v>1961</v>
      </c>
      <c r="B45" s="1">
        <v>10</v>
      </c>
      <c r="C45" s="6">
        <v>1961.7916666666667</v>
      </c>
      <c r="D45" s="6">
        <f>co2data[[#This Row],[DecDate]]^2</f>
        <v>3848626.543402778</v>
      </c>
      <c r="E45" s="2">
        <f>DATE(co2data[[#This Row],[Year]],co2data[[#This Row],[Month]],15)</f>
        <v>22569</v>
      </c>
      <c r="F45" s="1">
        <v>315.38</v>
      </c>
      <c r="G45" s="1">
        <f>$U$17+$U$18*co2data[[#This Row],[DecDate]]</f>
        <v>312.12933696639402</v>
      </c>
      <c r="H45" s="4">
        <f>$U$36+$U$37*co2data[[#This Row],[DecDate]]+$U$38*co2data[[#This Row],[DecDate2]]</f>
        <v>317.46834792682057</v>
      </c>
      <c r="I45" s="4">
        <f>co2data[[#This Row],[Co2]]-co2data[[#This Row],[Quadratic Trend]]</f>
        <v>-2.0883479268205747</v>
      </c>
      <c r="J45">
        <f t="shared" si="0"/>
        <v>0.62963618667478505</v>
      </c>
      <c r="K45" s="1">
        <v>9.4857590480842191E-2</v>
      </c>
      <c r="L45" s="4">
        <f>co2data[[#This Row],[Quadratic Trend]]+co2data[[#This Row],[Cycle Co2]]</f>
        <v>318.09798411349533</v>
      </c>
      <c r="M45" s="4">
        <f>co2data[[#This Row],[Co2]]-co2data[[#This Row],[Quadratic Trend]]-co2data[[#This Row],[Cycle Co2]]</f>
        <v>-2.7179841134953597</v>
      </c>
      <c r="N45" s="4">
        <f>AVERAGEIF(co2data[Month],co2data[Month],co2data[High Frequency])</f>
        <v>-3.4480093341772475</v>
      </c>
      <c r="O45" s="4">
        <f>co2data[[#This Row],[S0]]-AVERAGE($N$2:$N$13)</f>
        <v>-3.4471907314001289</v>
      </c>
      <c r="P45" s="4">
        <f>co2data[[#This Row],[Co2]]-co2data[[#This Row],[Seasonal]]</f>
        <v>318.82719073140015</v>
      </c>
    </row>
    <row r="46" spans="1:28" x14ac:dyDescent="0.3">
      <c r="A46" s="1">
        <v>1961</v>
      </c>
      <c r="B46" s="1">
        <v>11</v>
      </c>
      <c r="C46" s="6">
        <v>1961.875</v>
      </c>
      <c r="D46" s="6">
        <f>co2data[[#This Row],[DecDate]]^2</f>
        <v>3848953.515625</v>
      </c>
      <c r="E46" s="2">
        <f>DATE(co2data[[#This Row],[Year]],co2data[[#This Row],[Month]],15)</f>
        <v>22600</v>
      </c>
      <c r="F46" s="1">
        <v>316.10000000000002</v>
      </c>
      <c r="G46" s="1">
        <f>$U$17+$U$18*co2data[[#This Row],[DecDate]]</f>
        <v>312.25937533596516</v>
      </c>
      <c r="H46" s="4">
        <f>$U$36+$U$37*co2data[[#This Row],[DecDate]]+$U$38*co2data[[#This Row],[DecDate2]]</f>
        <v>317.54077299206983</v>
      </c>
      <c r="I46" s="4">
        <f>co2data[[#This Row],[Co2]]-co2data[[#This Row],[Quadratic Trend]]</f>
        <v>-1.4407729920698102</v>
      </c>
      <c r="J46">
        <f t="shared" si="0"/>
        <v>0.67490342911390999</v>
      </c>
      <c r="K46" s="1">
        <v>8.4750083249490168E-2</v>
      </c>
      <c r="L46" s="4">
        <f>co2data[[#This Row],[Quadratic Trend]]+co2data[[#This Row],[Cycle Co2]]</f>
        <v>318.21567642118373</v>
      </c>
      <c r="M46" s="4">
        <f>co2data[[#This Row],[Co2]]-co2data[[#This Row],[Quadratic Trend]]-co2data[[#This Row],[Cycle Co2]]</f>
        <v>-2.1156764211837205</v>
      </c>
      <c r="N46" s="4">
        <f>AVERAGEIF(co2data[Month],co2data[Month],co2data[High Frequency])</f>
        <v>-2.2829904186651309</v>
      </c>
      <c r="O46" s="4">
        <f>co2data[[#This Row],[S0]]-AVERAGE($N$2:$N$13)</f>
        <v>-2.2821718158880122</v>
      </c>
      <c r="P46" s="4">
        <f>co2data[[#This Row],[Co2]]-co2data[[#This Row],[Seasonal]]</f>
        <v>318.38217181588806</v>
      </c>
    </row>
    <row r="47" spans="1:28" x14ac:dyDescent="0.3">
      <c r="A47" s="1">
        <v>1961</v>
      </c>
      <c r="B47" s="1">
        <v>12</v>
      </c>
      <c r="C47" s="6">
        <v>1961.9583333333335</v>
      </c>
      <c r="D47" s="6">
        <f>co2data[[#This Row],[DecDate]]^2</f>
        <v>3849280.5017361115</v>
      </c>
      <c r="E47" s="2">
        <f>DATE(co2data[[#This Row],[Year]],co2data[[#This Row],[Month]],15)</f>
        <v>22630</v>
      </c>
      <c r="F47" s="1">
        <v>317.01</v>
      </c>
      <c r="G47" s="1">
        <f>$U$17+$U$18*co2data[[#This Row],[DecDate]]</f>
        <v>312.38941370553675</v>
      </c>
      <c r="H47" s="4">
        <f>$U$36+$U$37*co2data[[#This Row],[DecDate]]+$U$38*co2data[[#This Row],[DecDate2]]</f>
        <v>317.6133761509991</v>
      </c>
      <c r="I47" s="4">
        <f>co2data[[#This Row],[Co2]]-co2data[[#This Row],[Quadratic Trend]]</f>
        <v>-0.60337615099911091</v>
      </c>
      <c r="J47">
        <f t="shared" si="0"/>
        <v>0.59999257787695093</v>
      </c>
      <c r="K47" s="1">
        <v>6.8487297430853966E-2</v>
      </c>
      <c r="L47" s="4">
        <f>co2data[[#This Row],[Quadratic Trend]]+co2data[[#This Row],[Cycle Co2]]</f>
        <v>318.21336872887605</v>
      </c>
      <c r="M47" s="4">
        <f>co2data[[#This Row],[Co2]]-co2data[[#This Row],[Quadratic Trend]]-co2data[[#This Row],[Cycle Co2]]</f>
        <v>-1.2033687288760619</v>
      </c>
      <c r="N47" s="4">
        <f>AVERAGEIF(co2data[Month],co2data[Month],co2data[High Frequency])</f>
        <v>-1.0548815493936836</v>
      </c>
      <c r="O47" s="4">
        <f>co2data[[#This Row],[S0]]-AVERAGE($N$2:$N$13)</f>
        <v>-1.054062946616565</v>
      </c>
      <c r="P47" s="4">
        <f>co2data[[#This Row],[Co2]]-co2data[[#This Row],[Seasonal]]</f>
        <v>318.06406294661656</v>
      </c>
    </row>
    <row r="48" spans="1:28" x14ac:dyDescent="0.3">
      <c r="A48" s="1">
        <v>1962</v>
      </c>
      <c r="B48" s="1">
        <v>1</v>
      </c>
      <c r="C48" s="6">
        <v>1962.0416666666667</v>
      </c>
      <c r="D48" s="6">
        <f>co2data[[#This Row],[DecDate]]^2</f>
        <v>3849607.5017361115</v>
      </c>
      <c r="E48" s="2">
        <f>DATE(co2data[[#This Row],[Year]],co2data[[#This Row],[Month]],15)</f>
        <v>22661</v>
      </c>
      <c r="F48" s="1">
        <v>317.94</v>
      </c>
      <c r="G48" s="1">
        <f>$U$17+$U$18*co2data[[#This Row],[DecDate]]</f>
        <v>312.51945207510789</v>
      </c>
      <c r="H48" s="4">
        <f>$U$36+$U$37*co2data[[#This Row],[DecDate]]+$U$38*co2data[[#This Row],[DecDate2]]</f>
        <v>317.68615740360838</v>
      </c>
      <c r="I48" s="4">
        <f>co2data[[#This Row],[Co2]]-co2data[[#This Row],[Quadratic Trend]]</f>
        <v>0.2538425963916211</v>
      </c>
      <c r="J48">
        <f t="shared" si="0"/>
        <v>0.51259594065676928</v>
      </c>
      <c r="K48" s="1">
        <v>6.1453848409531428E-2</v>
      </c>
      <c r="L48" s="4">
        <f>co2data[[#This Row],[Quadratic Trend]]+co2data[[#This Row],[Cycle Co2]]</f>
        <v>318.19875334426513</v>
      </c>
      <c r="M48" s="4">
        <f>co2data[[#This Row],[Co2]]-co2data[[#This Row],[Quadratic Trend]]-co2data[[#This Row],[Cycle Co2]]</f>
        <v>-0.25875334426514818</v>
      </c>
      <c r="N48" s="4">
        <f>AVERAGEIF(co2data[Month],co2data[Month],co2data[High Frequency])</f>
        <v>7.1953736839272886E-3</v>
      </c>
      <c r="O48" s="4">
        <f>co2data[[#This Row],[S0]]-AVERAGE($N$2:$N$13)</f>
        <v>8.0139764610459747E-3</v>
      </c>
      <c r="P48" s="4">
        <f>co2data[[#This Row],[Co2]]-co2data[[#This Row],[Seasonal]]</f>
        <v>317.93198602353897</v>
      </c>
    </row>
    <row r="49" spans="1:16" x14ac:dyDescent="0.3">
      <c r="A49" s="1">
        <v>1962</v>
      </c>
      <c r="B49" s="1">
        <v>2</v>
      </c>
      <c r="C49" s="6">
        <v>1962.125</v>
      </c>
      <c r="D49" s="6">
        <f>co2data[[#This Row],[DecDate]]^2</f>
        <v>3849934.515625</v>
      </c>
      <c r="E49" s="2">
        <f>DATE(co2data[[#This Row],[Year]],co2data[[#This Row],[Month]],15)</f>
        <v>22692</v>
      </c>
      <c r="F49" s="1">
        <v>318.56</v>
      </c>
      <c r="G49" s="1">
        <f>$U$17+$U$18*co2data[[#This Row],[DecDate]]</f>
        <v>312.64949044467903</v>
      </c>
      <c r="H49" s="4">
        <f>$U$36+$U$37*co2data[[#This Row],[DecDate]]+$U$38*co2data[[#This Row],[DecDate2]]</f>
        <v>317.75911674989038</v>
      </c>
      <c r="I49" s="4">
        <f>co2data[[#This Row],[Co2]]-co2data[[#This Row],[Quadratic Trend]]</f>
        <v>0.8008832501096208</v>
      </c>
      <c r="J49">
        <f t="shared" si="0"/>
        <v>0.34963659437420347</v>
      </c>
      <c r="K49" s="1">
        <v>5.9034351570151106E-2</v>
      </c>
      <c r="L49" s="4">
        <f>co2data[[#This Row],[Quadratic Trend]]+co2data[[#This Row],[Cycle Co2]]</f>
        <v>318.10875334426458</v>
      </c>
      <c r="M49" s="4">
        <f>co2data[[#This Row],[Co2]]-co2data[[#This Row],[Quadratic Trend]]-co2data[[#This Row],[Cycle Co2]]</f>
        <v>0.45124665573541733</v>
      </c>
      <c r="N49" s="4">
        <f>AVERAGEIF(co2data[Month],co2data[Month],co2data[High Frequency])</f>
        <v>0.80215691214584883</v>
      </c>
      <c r="O49" s="4">
        <f>co2data[[#This Row],[S0]]-AVERAGE($N$2:$N$13)</f>
        <v>0.80297551492296748</v>
      </c>
      <c r="P49" s="4">
        <f>co2data[[#This Row],[Co2]]-co2data[[#This Row],[Seasonal]]</f>
        <v>317.75702448507701</v>
      </c>
    </row>
    <row r="50" spans="1:16" x14ac:dyDescent="0.3">
      <c r="A50" s="1">
        <v>1962</v>
      </c>
      <c r="B50" s="1">
        <v>3</v>
      </c>
      <c r="C50" s="6">
        <v>1962.2083333333335</v>
      </c>
      <c r="D50" s="6">
        <f>co2data[[#This Row],[DecDate]]^2</f>
        <v>3850261.5434027785</v>
      </c>
      <c r="E50" s="2">
        <f>DATE(co2data[[#This Row],[Year]],co2data[[#This Row],[Month]],15)</f>
        <v>22720</v>
      </c>
      <c r="F50" s="1">
        <v>319.68</v>
      </c>
      <c r="G50" s="1">
        <f>$U$17+$U$18*co2data[[#This Row],[DecDate]]</f>
        <v>312.77952881425063</v>
      </c>
      <c r="H50" s="4">
        <f>$U$36+$U$37*co2data[[#This Row],[DecDate]]+$U$38*co2data[[#This Row],[DecDate2]]</f>
        <v>317.83225418985239</v>
      </c>
      <c r="I50" s="4">
        <f>co2data[[#This Row],[Co2]]-co2data[[#This Row],[Quadratic Trend]]</f>
        <v>1.8477458101476145</v>
      </c>
      <c r="J50">
        <f t="shared" si="0"/>
        <v>0.23572992364575804</v>
      </c>
      <c r="K50" s="1">
        <v>5.2767268451161378E-2</v>
      </c>
      <c r="L50" s="4">
        <f>co2data[[#This Row],[Quadratic Trend]]+co2data[[#This Row],[Cycle Co2]]</f>
        <v>318.06798411349814</v>
      </c>
      <c r="M50" s="4">
        <f>co2data[[#This Row],[Co2]]-co2data[[#This Row],[Quadratic Trend]]-co2data[[#This Row],[Cycle Co2]]</f>
        <v>1.6120158865018566</v>
      </c>
      <c r="N50" s="4">
        <f>AVERAGEIF(co2data[Month],co2data[Month],co2data[High Frequency])</f>
        <v>1.6915543480425499</v>
      </c>
      <c r="O50" s="4">
        <f>co2data[[#This Row],[S0]]-AVERAGE($N$2:$N$13)</f>
        <v>1.6923729508196685</v>
      </c>
      <c r="P50" s="4">
        <f>co2data[[#This Row],[Co2]]-co2data[[#This Row],[Seasonal]]</f>
        <v>317.98762704918033</v>
      </c>
    </row>
    <row r="51" spans="1:16" x14ac:dyDescent="0.3">
      <c r="A51" s="1">
        <v>1962</v>
      </c>
      <c r="B51" s="1">
        <v>4</v>
      </c>
      <c r="C51" s="6">
        <v>1962.2916666666667</v>
      </c>
      <c r="D51" s="6">
        <f>co2data[[#This Row],[DecDate]]^2</f>
        <v>3850588.585069445</v>
      </c>
      <c r="E51" s="2">
        <f>DATE(co2data[[#This Row],[Year]],co2data[[#This Row],[Month]],15)</f>
        <v>22751</v>
      </c>
      <c r="F51" s="1">
        <v>320.63</v>
      </c>
      <c r="G51" s="1">
        <f>$U$17+$U$18*co2data[[#This Row],[DecDate]]</f>
        <v>312.90956718382176</v>
      </c>
      <c r="H51" s="4">
        <f>$U$36+$U$37*co2data[[#This Row],[DecDate]]+$U$38*co2data[[#This Row],[DecDate2]]</f>
        <v>317.90556972348713</v>
      </c>
      <c r="I51" s="4">
        <f>co2data[[#This Row],[Co2]]-co2data[[#This Row],[Quadratic Trend]]</f>
        <v>2.7244302765128623</v>
      </c>
      <c r="J51">
        <f t="shared" si="0"/>
        <v>0.21010669770332521</v>
      </c>
      <c r="K51" s="1">
        <v>6.2652599052571006E-2</v>
      </c>
      <c r="L51" s="4">
        <f>co2data[[#This Row],[Quadratic Trend]]+co2data[[#This Row],[Cycle Co2]]</f>
        <v>318.11567642119047</v>
      </c>
      <c r="M51" s="4">
        <f>co2data[[#This Row],[Co2]]-co2data[[#This Row],[Quadratic Trend]]-co2data[[#This Row],[Cycle Co2]]</f>
        <v>2.5143235788095373</v>
      </c>
      <c r="N51" s="4">
        <f>AVERAGEIF(co2data[Month],co2data[Month],co2data[High Frequency])</f>
        <v>2.8344005018881528</v>
      </c>
      <c r="O51" s="4">
        <f>co2data[[#This Row],[S0]]-AVERAGE($N$2:$N$13)</f>
        <v>2.8352191046652715</v>
      </c>
      <c r="P51" s="4">
        <f>co2data[[#This Row],[Co2]]-co2data[[#This Row],[Seasonal]]</f>
        <v>317.79478089533472</v>
      </c>
    </row>
    <row r="52" spans="1:16" x14ac:dyDescent="0.3">
      <c r="A52" s="1">
        <v>1962</v>
      </c>
      <c r="B52" s="1">
        <v>5</v>
      </c>
      <c r="C52" s="6">
        <v>1962.375</v>
      </c>
      <c r="D52" s="6">
        <f>co2data[[#This Row],[DecDate]]^2</f>
        <v>3850915.640625</v>
      </c>
      <c r="E52" s="2">
        <f>DATE(co2data[[#This Row],[Year]],co2data[[#This Row],[Month]],15)</f>
        <v>22781</v>
      </c>
      <c r="F52" s="1">
        <v>321.01</v>
      </c>
      <c r="G52" s="1">
        <f>$U$17+$U$18*co2data[[#This Row],[DecDate]]</f>
        <v>313.0396055533929</v>
      </c>
      <c r="H52" s="4">
        <f>$U$36+$U$37*co2data[[#This Row],[DecDate]]+$U$38*co2data[[#This Row],[DecDate2]]</f>
        <v>317.9790633507946</v>
      </c>
      <c r="I52" s="4">
        <f>co2data[[#This Row],[Co2]]-co2data[[#This Row],[Quadratic Trend]]</f>
        <v>3.0309366492053869</v>
      </c>
      <c r="J52">
        <f t="shared" si="0"/>
        <v>0.23738230116060777</v>
      </c>
      <c r="K52" s="1">
        <v>7.4074958758986634E-2</v>
      </c>
      <c r="L52" s="4">
        <f>co2data[[#This Row],[Quadratic Trend]]+co2data[[#This Row],[Cycle Co2]]</f>
        <v>318.21644565195521</v>
      </c>
      <c r="M52" s="4">
        <f>co2data[[#This Row],[Co2]]-co2data[[#This Row],[Quadratic Trend]]-co2data[[#This Row],[Cycle Co2]]</f>
        <v>2.7935543480447791</v>
      </c>
      <c r="N52" s="4">
        <f>AVERAGEIF(co2data[Month],co2data[Month],co2data[High Frequency])</f>
        <v>3.1805287070170616</v>
      </c>
      <c r="O52" s="4">
        <f>co2data[[#This Row],[S0]]-AVERAGE($N$2:$N$13)</f>
        <v>3.1813473097941802</v>
      </c>
      <c r="P52" s="4">
        <f>co2data[[#This Row],[Co2]]-co2data[[#This Row],[Seasonal]]</f>
        <v>317.82865269020579</v>
      </c>
    </row>
    <row r="53" spans="1:16" x14ac:dyDescent="0.3">
      <c r="A53" s="1">
        <v>1962</v>
      </c>
      <c r="B53" s="1">
        <v>6</v>
      </c>
      <c r="C53" s="6">
        <v>1962.4583333333335</v>
      </c>
      <c r="D53" s="6">
        <f>co2data[[#This Row],[DecDate]]^2</f>
        <v>3851242.710069445</v>
      </c>
      <c r="E53" s="2">
        <f>DATE(co2data[[#This Row],[Year]],co2data[[#This Row],[Month]],15)</f>
        <v>22812</v>
      </c>
      <c r="F53" s="1">
        <v>320.55</v>
      </c>
      <c r="G53" s="1">
        <f>$U$17+$U$18*co2data[[#This Row],[DecDate]]</f>
        <v>313.1696439229645</v>
      </c>
      <c r="H53" s="4">
        <f>$U$36+$U$37*co2data[[#This Row],[DecDate]]+$U$38*co2data[[#This Row],[DecDate2]]</f>
        <v>318.05273507178208</v>
      </c>
      <c r="I53" s="4">
        <f>co2data[[#This Row],[Co2]]-co2data[[#This Row],[Quadratic Trend]]</f>
        <v>2.4972649282179304</v>
      </c>
      <c r="J53">
        <f t="shared" si="0"/>
        <v>0.28601827247970191</v>
      </c>
      <c r="K53" s="1">
        <v>7.5495886031959836E-2</v>
      </c>
      <c r="L53" s="4">
        <f>co2data[[#This Row],[Quadratic Trend]]+co2data[[#This Row],[Cycle Co2]]</f>
        <v>318.33875334426176</v>
      </c>
      <c r="M53" s="4">
        <f>co2data[[#This Row],[Co2]]-co2data[[#This Row],[Quadratic Trend]]-co2data[[#This Row],[Cycle Co2]]</f>
        <v>2.2112466557382287</v>
      </c>
      <c r="N53" s="4">
        <f>AVERAGEIF(co2data[Month],co2data[Month],co2data[High Frequency])</f>
        <v>2.3803748608627524</v>
      </c>
      <c r="O53" s="4">
        <f>co2data[[#This Row],[S0]]-AVERAGE($N$2:$N$13)</f>
        <v>2.3811934636398711</v>
      </c>
      <c r="P53" s="4">
        <f>co2data[[#This Row],[Co2]]-co2data[[#This Row],[Seasonal]]</f>
        <v>318.16880653636014</v>
      </c>
    </row>
    <row r="54" spans="1:16" x14ac:dyDescent="0.3">
      <c r="A54" s="1">
        <v>1962</v>
      </c>
      <c r="B54" s="1">
        <v>7</v>
      </c>
      <c r="C54" s="6">
        <v>1962.5416666666667</v>
      </c>
      <c r="D54" s="6">
        <f>co2data[[#This Row],[DecDate]]^2</f>
        <v>3851569.793402778</v>
      </c>
      <c r="E54" s="2">
        <f>DATE(co2data[[#This Row],[Year]],co2data[[#This Row],[Month]],15)</f>
        <v>22842</v>
      </c>
      <c r="F54" s="1">
        <v>319.58</v>
      </c>
      <c r="G54" s="1">
        <f>$U$17+$U$18*co2data[[#This Row],[DecDate]]</f>
        <v>313.29968229253564</v>
      </c>
      <c r="H54" s="4">
        <f>$U$36+$U$37*co2data[[#This Row],[DecDate]]+$U$38*co2data[[#This Row],[DecDate2]]</f>
        <v>318.12658488644956</v>
      </c>
      <c r="I54" s="4">
        <f>co2data[[#This Row],[Co2]]-co2data[[#This Row],[Quadratic Trend]]</f>
        <v>1.4534151135504203</v>
      </c>
      <c r="J54">
        <f t="shared" si="0"/>
        <v>0.34524538089138229</v>
      </c>
      <c r="K54" s="1">
        <v>9.3069227025319293E-2</v>
      </c>
      <c r="L54" s="4">
        <f>co2data[[#This Row],[Quadratic Trend]]+co2data[[#This Row],[Cycle Co2]]</f>
        <v>318.47183026734092</v>
      </c>
      <c r="M54" s="4">
        <f>co2data[[#This Row],[Co2]]-co2data[[#This Row],[Quadratic Trend]]-co2data[[#This Row],[Cycle Co2]]</f>
        <v>1.1081697326590381</v>
      </c>
      <c r="N54" s="4">
        <f>AVERAGEIF(co2data[Month],co2data[Month],co2data[High Frequency])</f>
        <v>0.68088768137521938</v>
      </c>
      <c r="O54" s="4">
        <f>co2data[[#This Row],[S0]]-AVERAGE($N$2:$N$13)</f>
        <v>0.68170628415233803</v>
      </c>
      <c r="P54" s="4">
        <f>co2data[[#This Row],[Co2]]-co2data[[#This Row],[Seasonal]]</f>
        <v>318.89829371584767</v>
      </c>
    </row>
    <row r="55" spans="1:16" x14ac:dyDescent="0.3">
      <c r="A55" s="1">
        <v>1962</v>
      </c>
      <c r="B55" s="1">
        <v>8</v>
      </c>
      <c r="C55" s="6">
        <v>1962.625</v>
      </c>
      <c r="D55" s="6">
        <f>co2data[[#This Row],[DecDate]]^2</f>
        <v>3851896.890625</v>
      </c>
      <c r="E55" s="2">
        <f>DATE(co2data[[#This Row],[Year]],co2data[[#This Row],[Month]],15)</f>
        <v>22873</v>
      </c>
      <c r="F55" s="1">
        <v>317.39999999999998</v>
      </c>
      <c r="G55" s="1">
        <f>$U$17+$U$18*co2data[[#This Row],[DecDate]]</f>
        <v>313.42972066210677</v>
      </c>
      <c r="H55" s="4">
        <f>$U$36+$U$37*co2data[[#This Row],[DecDate]]+$U$38*co2data[[#This Row],[DecDate2]]</f>
        <v>318.20061279478978</v>
      </c>
      <c r="I55" s="4">
        <f>co2data[[#This Row],[Co2]]-co2data[[#This Row],[Quadratic Trend]]</f>
        <v>-0.80061279478979941</v>
      </c>
      <c r="J55">
        <f t="shared" si="0"/>
        <v>0.35890978024235665</v>
      </c>
      <c r="K55" s="1">
        <v>0.10987190481600988</v>
      </c>
      <c r="L55" s="4">
        <f>co2data[[#This Row],[Quadratic Trend]]+co2data[[#This Row],[Cycle Co2]]</f>
        <v>318.55952257503213</v>
      </c>
      <c r="M55" s="4">
        <f>co2data[[#This Row],[Co2]]-co2data[[#This Row],[Quadratic Trend]]-co2data[[#This Row],[Cycle Co2]]</f>
        <v>-1.1595225750321561</v>
      </c>
      <c r="N55" s="4">
        <f>AVERAGEIF(co2data[Month],co2data[Month],co2data[High Frequency])</f>
        <v>-1.5319969340082413</v>
      </c>
      <c r="O55" s="4">
        <f>co2data[[#This Row],[S0]]-AVERAGE($N$2:$N$13)</f>
        <v>-1.5311783312311227</v>
      </c>
      <c r="P55" s="4">
        <f>co2data[[#This Row],[Co2]]-co2data[[#This Row],[Seasonal]]</f>
        <v>318.93117833123108</v>
      </c>
    </row>
    <row r="56" spans="1:16" x14ac:dyDescent="0.3">
      <c r="A56" s="1">
        <v>1962</v>
      </c>
      <c r="B56" s="1">
        <v>9</v>
      </c>
      <c r="C56" s="6">
        <v>1962.7083333333335</v>
      </c>
      <c r="D56" s="6">
        <f>co2data[[#This Row],[DecDate]]^2</f>
        <v>3852224.0017361119</v>
      </c>
      <c r="E56" s="2">
        <f>DATE(co2data[[#This Row],[Year]],co2data[[#This Row],[Month]],15)</f>
        <v>22904</v>
      </c>
      <c r="F56" s="1">
        <v>316.26</v>
      </c>
      <c r="G56" s="1">
        <f>$U$17+$U$18*co2data[[#This Row],[DecDate]]</f>
        <v>313.55975903167837</v>
      </c>
      <c r="H56" s="4">
        <f>$U$36+$U$37*co2data[[#This Row],[DecDate]]+$U$38*co2data[[#This Row],[DecDate2]]</f>
        <v>318.27481879681</v>
      </c>
      <c r="I56" s="4">
        <f>co2data[[#This Row],[Co2]]-co2data[[#This Row],[Quadratic Trend]]</f>
        <v>-2.0148187968100046</v>
      </c>
      <c r="J56">
        <f t="shared" si="0"/>
        <v>0.38470377822493707</v>
      </c>
      <c r="K56" s="1">
        <v>7.2826996327091123E-2</v>
      </c>
      <c r="L56" s="4">
        <f>co2data[[#This Row],[Quadratic Trend]]+co2data[[#This Row],[Cycle Co2]]</f>
        <v>318.65952257503494</v>
      </c>
      <c r="M56" s="4">
        <f>co2data[[#This Row],[Co2]]-co2data[[#This Row],[Quadratic Trend]]-co2data[[#This Row],[Cycle Co2]]</f>
        <v>-2.3995225750349416</v>
      </c>
      <c r="N56" s="4">
        <f>AVERAGEIF(co2data[Month],co2data[Month],co2data[High Frequency])</f>
        <v>-3.2690433820966329</v>
      </c>
      <c r="O56" s="4">
        <f>co2data[[#This Row],[S0]]-AVERAGE($N$2:$N$13)</f>
        <v>-3.2682247793195143</v>
      </c>
      <c r="P56" s="4">
        <f>co2data[[#This Row],[Co2]]-co2data[[#This Row],[Seasonal]]</f>
        <v>319.52822477931949</v>
      </c>
    </row>
    <row r="57" spans="1:16" x14ac:dyDescent="0.3">
      <c r="A57" s="1">
        <v>1962</v>
      </c>
      <c r="B57" s="1">
        <v>10</v>
      </c>
      <c r="C57" s="6">
        <v>1962.7916666666667</v>
      </c>
      <c r="D57" s="6">
        <f>co2data[[#This Row],[DecDate]]^2</f>
        <v>3852551.1267361115</v>
      </c>
      <c r="E57" s="2">
        <f>DATE(co2data[[#This Row],[Year]],co2data[[#This Row],[Month]],15)</f>
        <v>22934</v>
      </c>
      <c r="F57" s="1">
        <v>315.42</v>
      </c>
      <c r="G57" s="1">
        <f>$U$17+$U$18*co2data[[#This Row],[DecDate]]</f>
        <v>313.68979740124951</v>
      </c>
      <c r="H57" s="4">
        <f>$U$36+$U$37*co2data[[#This Row],[DecDate]]+$U$38*co2data[[#This Row],[DecDate2]]</f>
        <v>318.34920289250294</v>
      </c>
      <c r="I57" s="4">
        <f>co2data[[#This Row],[Co2]]-co2data[[#This Row],[Quadratic Trend]]</f>
        <v>-2.9292028925029285</v>
      </c>
      <c r="J57">
        <f t="shared" si="0"/>
        <v>0.44185814406988844</v>
      </c>
      <c r="K57" s="1">
        <v>5.1934501558576075E-2</v>
      </c>
      <c r="L57" s="4">
        <f>co2data[[#This Row],[Quadratic Trend]]+co2data[[#This Row],[Cycle Co2]]</f>
        <v>318.79106103657284</v>
      </c>
      <c r="M57" s="4">
        <f>co2data[[#This Row],[Co2]]-co2data[[#This Row],[Quadratic Trend]]-co2data[[#This Row],[Cycle Co2]]</f>
        <v>-3.3710610365728169</v>
      </c>
      <c r="N57" s="4">
        <f>AVERAGEIF(co2data[Month],co2data[Month],co2data[High Frequency])</f>
        <v>-3.4480093341772475</v>
      </c>
      <c r="O57" s="4">
        <f>co2data[[#This Row],[S0]]-AVERAGE($N$2:$N$13)</f>
        <v>-3.4471907314001289</v>
      </c>
      <c r="P57" s="4">
        <f>co2data[[#This Row],[Co2]]-co2data[[#This Row],[Seasonal]]</f>
        <v>318.86719073140017</v>
      </c>
    </row>
    <row r="58" spans="1:16" x14ac:dyDescent="0.3">
      <c r="A58" s="1">
        <v>1962</v>
      </c>
      <c r="B58" s="1">
        <v>11</v>
      </c>
      <c r="C58" s="6">
        <v>1962.875</v>
      </c>
      <c r="D58" s="6">
        <f>co2data[[#This Row],[DecDate]]^2</f>
        <v>3852878.265625</v>
      </c>
      <c r="E58" s="2">
        <f>DATE(co2data[[#This Row],[Year]],co2data[[#This Row],[Month]],15)</f>
        <v>22965</v>
      </c>
      <c r="F58" s="1">
        <v>316.69</v>
      </c>
      <c r="G58" s="1">
        <f>$U$17+$U$18*co2data[[#This Row],[DecDate]]</f>
        <v>313.81983577082065</v>
      </c>
      <c r="H58" s="4">
        <f>$U$36+$U$37*co2data[[#This Row],[DecDate]]+$U$38*co2data[[#This Row],[DecDate2]]</f>
        <v>318.4237650818759</v>
      </c>
      <c r="I58" s="4">
        <f>co2data[[#This Row],[Co2]]-co2data[[#This Row],[Quadratic Trend]]</f>
        <v>-1.7337650818759016</v>
      </c>
      <c r="J58">
        <f t="shared" si="0"/>
        <v>0.49191133931511699</v>
      </c>
      <c r="K58" s="1">
        <v>3.0271343587370356E-2</v>
      </c>
      <c r="L58" s="4">
        <f>co2data[[#This Row],[Quadratic Trend]]+co2data[[#This Row],[Cycle Co2]]</f>
        <v>318.91567642119099</v>
      </c>
      <c r="M58" s="4">
        <f>co2data[[#This Row],[Co2]]-co2data[[#This Row],[Quadratic Trend]]-co2data[[#This Row],[Cycle Co2]]</f>
        <v>-2.2256764211910185</v>
      </c>
      <c r="N58" s="4">
        <f>AVERAGEIF(co2data[Month],co2data[Month],co2data[High Frequency])</f>
        <v>-2.2829904186651309</v>
      </c>
      <c r="O58" s="4">
        <f>co2data[[#This Row],[S0]]-AVERAGE($N$2:$N$13)</f>
        <v>-2.2821718158880122</v>
      </c>
      <c r="P58" s="4">
        <f>co2data[[#This Row],[Co2]]-co2data[[#This Row],[Seasonal]]</f>
        <v>318.97217181588803</v>
      </c>
    </row>
    <row r="59" spans="1:16" x14ac:dyDescent="0.3">
      <c r="A59" s="1">
        <v>1962</v>
      </c>
      <c r="B59" s="1">
        <v>12</v>
      </c>
      <c r="C59" s="6">
        <v>1962.9583333333335</v>
      </c>
      <c r="D59" s="6">
        <f>co2data[[#This Row],[DecDate]]^2</f>
        <v>3853205.4184027785</v>
      </c>
      <c r="E59" s="2">
        <f>DATE(co2data[[#This Row],[Year]],co2data[[#This Row],[Month]],15)</f>
        <v>22995</v>
      </c>
      <c r="F59" s="1">
        <v>317.69</v>
      </c>
      <c r="G59" s="1">
        <f>$U$17+$U$18*co2data[[#This Row],[DecDate]]</f>
        <v>313.94987414039178</v>
      </c>
      <c r="H59" s="4">
        <f>$U$36+$U$37*co2data[[#This Row],[DecDate]]+$U$38*co2data[[#This Row],[DecDate2]]</f>
        <v>318.49850536492158</v>
      </c>
      <c r="I59" s="4">
        <f>co2data[[#This Row],[Co2]]-co2data[[#This Row],[Quadratic Trend]]</f>
        <v>-0.80850536492158653</v>
      </c>
      <c r="J59">
        <f t="shared" si="0"/>
        <v>0.45255567165293087</v>
      </c>
      <c r="K59" s="1">
        <v>2.4760599336572726E-2</v>
      </c>
      <c r="L59" s="4">
        <f>co2data[[#This Row],[Quadratic Trend]]+co2data[[#This Row],[Cycle Co2]]</f>
        <v>318.95106103657452</v>
      </c>
      <c r="M59" s="4">
        <f>co2data[[#This Row],[Co2]]-co2data[[#This Row],[Quadratic Trend]]-co2data[[#This Row],[Cycle Co2]]</f>
        <v>-1.2610610365745174</v>
      </c>
      <c r="N59" s="4">
        <f>AVERAGEIF(co2data[Month],co2data[Month],co2data[High Frequency])</f>
        <v>-1.0548815493936836</v>
      </c>
      <c r="O59" s="4">
        <f>co2data[[#This Row],[S0]]-AVERAGE($N$2:$N$13)</f>
        <v>-1.054062946616565</v>
      </c>
      <c r="P59" s="4">
        <f>co2data[[#This Row],[Co2]]-co2data[[#This Row],[Seasonal]]</f>
        <v>318.74406294661657</v>
      </c>
    </row>
    <row r="60" spans="1:16" x14ac:dyDescent="0.3">
      <c r="A60" s="1">
        <v>1963</v>
      </c>
      <c r="B60" s="1">
        <v>1</v>
      </c>
      <c r="C60" s="6">
        <v>1963.0416666666667</v>
      </c>
      <c r="D60" s="6">
        <f>co2data[[#This Row],[DecDate]]^2</f>
        <v>3853532.585069445</v>
      </c>
      <c r="E60" s="2">
        <f>DATE(co2data[[#This Row],[Year]],co2data[[#This Row],[Month]],15)</f>
        <v>23026</v>
      </c>
      <c r="F60" s="1">
        <v>318.74</v>
      </c>
      <c r="G60" s="1">
        <f>$U$17+$U$18*co2data[[#This Row],[DecDate]]</f>
        <v>314.07991250996292</v>
      </c>
      <c r="H60" s="4">
        <f>$U$36+$U$37*co2data[[#This Row],[DecDate]]+$U$38*co2data[[#This Row],[DecDate2]]</f>
        <v>318.57342374164728</v>
      </c>
      <c r="I60" s="4">
        <f>co2data[[#This Row],[Co2]]-co2data[[#This Row],[Quadratic Trend]]</f>
        <v>0.16657625835273393</v>
      </c>
      <c r="J60">
        <f t="shared" si="0"/>
        <v>0.31532960262178622</v>
      </c>
      <c r="K60" s="1">
        <v>4.1556114960007488E-2</v>
      </c>
      <c r="L60" s="4">
        <f>co2data[[#This Row],[Quadratic Trend]]+co2data[[#This Row],[Cycle Co2]]</f>
        <v>318.88875334426905</v>
      </c>
      <c r="M60" s="4">
        <f>co2data[[#This Row],[Co2]]-co2data[[#This Row],[Quadratic Trend]]-co2data[[#This Row],[Cycle Co2]]</f>
        <v>-0.14875334426905229</v>
      </c>
      <c r="N60" s="4">
        <f>AVERAGEIF(co2data[Month],co2data[Month],co2data[High Frequency])</f>
        <v>7.1953736839272886E-3</v>
      </c>
      <c r="O60" s="4">
        <f>co2data[[#This Row],[S0]]-AVERAGE($N$2:$N$13)</f>
        <v>8.0139764610459747E-3</v>
      </c>
      <c r="P60" s="4">
        <f>co2data[[#This Row],[Co2]]-co2data[[#This Row],[Seasonal]]</f>
        <v>318.73198602353898</v>
      </c>
    </row>
    <row r="61" spans="1:16" x14ac:dyDescent="0.3">
      <c r="A61" s="1">
        <v>1963</v>
      </c>
      <c r="B61" s="1">
        <v>2</v>
      </c>
      <c r="C61" s="6">
        <v>1963.125</v>
      </c>
      <c r="D61" s="6">
        <f>co2data[[#This Row],[DecDate]]^2</f>
        <v>3853859.765625</v>
      </c>
      <c r="E61" s="2">
        <f>DATE(co2data[[#This Row],[Year]],co2data[[#This Row],[Month]],15)</f>
        <v>23057</v>
      </c>
      <c r="F61" s="1">
        <v>319.08</v>
      </c>
      <c r="G61" s="1">
        <f>$U$17+$U$18*co2data[[#This Row],[DecDate]]</f>
        <v>314.20995087953406</v>
      </c>
      <c r="H61" s="4">
        <f>$U$36+$U$37*co2data[[#This Row],[DecDate]]+$U$38*co2data[[#This Row],[DecDate2]]</f>
        <v>318.6485202120457</v>
      </c>
      <c r="I61" s="4">
        <f>co2data[[#This Row],[Co2]]-co2data[[#This Row],[Quadratic Trend]]</f>
        <v>0.43147978795428799</v>
      </c>
      <c r="J61">
        <f t="shared" si="0"/>
        <v>0.10100236299147652</v>
      </c>
      <c r="K61" s="1">
        <v>4.3734813534615211E-2</v>
      </c>
      <c r="L61" s="4">
        <f>co2data[[#This Row],[Quadratic Trend]]+co2data[[#This Row],[Cycle Co2]]</f>
        <v>318.74952257503719</v>
      </c>
      <c r="M61" s="4">
        <f>co2data[[#This Row],[Co2]]-co2data[[#This Row],[Quadratic Trend]]-co2data[[#This Row],[Cycle Co2]]</f>
        <v>0.33047742496281146</v>
      </c>
      <c r="N61" s="4">
        <f>AVERAGEIF(co2data[Month],co2data[Month],co2data[High Frequency])</f>
        <v>0.80215691214584883</v>
      </c>
      <c r="O61" s="4">
        <f>co2data[[#This Row],[S0]]-AVERAGE($N$2:$N$13)</f>
        <v>0.80297551492296748</v>
      </c>
      <c r="P61" s="4">
        <f>co2data[[#This Row],[Co2]]-co2data[[#This Row],[Seasonal]]</f>
        <v>318.27702448507699</v>
      </c>
    </row>
    <row r="62" spans="1:16" x14ac:dyDescent="0.3">
      <c r="A62" s="1">
        <v>1963</v>
      </c>
      <c r="B62" s="1">
        <v>3</v>
      </c>
      <c r="C62" s="6">
        <v>1963.2083333333335</v>
      </c>
      <c r="D62" s="6">
        <f>co2data[[#This Row],[DecDate]]^2</f>
        <v>3854186.960069445</v>
      </c>
      <c r="E62" s="2">
        <f>DATE(co2data[[#This Row],[Year]],co2data[[#This Row],[Month]],15)</f>
        <v>23085</v>
      </c>
      <c r="F62" s="1">
        <v>319.86</v>
      </c>
      <c r="G62" s="1">
        <f>$U$17+$U$18*co2data[[#This Row],[DecDate]]</f>
        <v>314.33998924910566</v>
      </c>
      <c r="H62" s="4">
        <f>$U$36+$U$37*co2data[[#This Row],[DecDate]]+$U$38*co2data[[#This Row],[DecDate2]]</f>
        <v>318.72379477611685</v>
      </c>
      <c r="I62" s="4">
        <f>co2data[[#This Row],[Co2]]-co2data[[#This Row],[Quadratic Trend]]</f>
        <v>1.1362052238831666</v>
      </c>
      <c r="J62">
        <f t="shared" si="0"/>
        <v>-6.5810662623173005E-2</v>
      </c>
      <c r="K62" s="1">
        <v>4.975823352192562E-2</v>
      </c>
      <c r="L62" s="4">
        <f>co2data[[#This Row],[Quadratic Trend]]+co2data[[#This Row],[Cycle Co2]]</f>
        <v>318.65798411349368</v>
      </c>
      <c r="M62" s="4">
        <f>co2data[[#This Row],[Co2]]-co2data[[#This Row],[Quadratic Trend]]-co2data[[#This Row],[Cycle Co2]]</f>
        <v>1.2020158865063395</v>
      </c>
      <c r="N62" s="4">
        <f>AVERAGEIF(co2data[Month],co2data[Month],co2data[High Frequency])</f>
        <v>1.6915543480425499</v>
      </c>
      <c r="O62" s="4">
        <f>co2data[[#This Row],[S0]]-AVERAGE($N$2:$N$13)</f>
        <v>1.6923729508196685</v>
      </c>
      <c r="P62" s="4">
        <f>co2data[[#This Row],[Co2]]-co2data[[#This Row],[Seasonal]]</f>
        <v>318.16762704918034</v>
      </c>
    </row>
    <row r="63" spans="1:16" x14ac:dyDescent="0.3">
      <c r="A63" s="1">
        <v>1963</v>
      </c>
      <c r="B63" s="1">
        <v>4</v>
      </c>
      <c r="C63" s="6">
        <v>1963.2916666666667</v>
      </c>
      <c r="D63" s="6">
        <f>co2data[[#This Row],[DecDate]]^2</f>
        <v>3854514.168402778</v>
      </c>
      <c r="E63" s="2">
        <f>DATE(co2data[[#This Row],[Year]],co2data[[#This Row],[Month]],15)</f>
        <v>23116</v>
      </c>
      <c r="F63" s="1">
        <v>321.39</v>
      </c>
      <c r="G63" s="1">
        <f>$U$17+$U$18*co2data[[#This Row],[DecDate]]</f>
        <v>314.4700276186768</v>
      </c>
      <c r="H63" s="4">
        <f>$U$36+$U$37*co2data[[#This Row],[DecDate]]+$U$38*co2data[[#This Row],[DecDate2]]</f>
        <v>318.799247433868</v>
      </c>
      <c r="I63" s="4">
        <f>co2data[[#This Row],[Co2]]-co2data[[#This Row],[Quadratic Trend]]</f>
        <v>2.5907525661319823</v>
      </c>
      <c r="J63">
        <f t="shared" si="0"/>
        <v>-0.16203255114467871</v>
      </c>
      <c r="K63" s="1">
        <v>8.2703297998866152E-2</v>
      </c>
      <c r="L63" s="4">
        <f>co2data[[#This Row],[Quadratic Trend]]+co2data[[#This Row],[Cycle Co2]]</f>
        <v>318.6372148827233</v>
      </c>
      <c r="M63" s="4">
        <f>co2data[[#This Row],[Co2]]-co2data[[#This Row],[Quadratic Trend]]-co2data[[#This Row],[Cycle Co2]]</f>
        <v>2.7527851172766611</v>
      </c>
      <c r="N63" s="4">
        <f>AVERAGEIF(co2data[Month],co2data[Month],co2data[High Frequency])</f>
        <v>2.8344005018881528</v>
      </c>
      <c r="O63" s="4">
        <f>co2data[[#This Row],[S0]]-AVERAGE($N$2:$N$13)</f>
        <v>2.8352191046652715</v>
      </c>
      <c r="P63" s="4">
        <f>co2data[[#This Row],[Co2]]-co2data[[#This Row],[Seasonal]]</f>
        <v>318.55478089533472</v>
      </c>
    </row>
    <row r="64" spans="1:16" x14ac:dyDescent="0.3">
      <c r="A64" s="1">
        <v>1963</v>
      </c>
      <c r="B64" s="1">
        <v>5</v>
      </c>
      <c r="C64" s="6">
        <v>1963.375</v>
      </c>
      <c r="D64" s="6">
        <f>co2data[[#This Row],[DecDate]]^2</f>
        <v>3854841.390625</v>
      </c>
      <c r="E64" s="2">
        <f>DATE(co2data[[#This Row],[Year]],co2data[[#This Row],[Month]],15)</f>
        <v>23146</v>
      </c>
      <c r="F64" s="1">
        <v>322.25</v>
      </c>
      <c r="G64" s="1">
        <f>$U$17+$U$18*co2data[[#This Row],[DecDate]]</f>
        <v>314.60006598824793</v>
      </c>
      <c r="H64" s="4">
        <f>$U$36+$U$37*co2data[[#This Row],[DecDate]]+$U$38*co2data[[#This Row],[DecDate2]]</f>
        <v>318.87487818529917</v>
      </c>
      <c r="I64" s="4">
        <f>co2data[[#This Row],[Co2]]-co2data[[#This Row],[Quadratic Trend]]</f>
        <v>3.3751218147008331</v>
      </c>
      <c r="J64">
        <f t="shared" si="0"/>
        <v>-0.10689407180437299</v>
      </c>
      <c r="K64" s="1">
        <v>0.10564693004235987</v>
      </c>
      <c r="L64" s="4">
        <f>co2data[[#This Row],[Quadratic Trend]]+co2data[[#This Row],[Cycle Co2]]</f>
        <v>318.76798411349478</v>
      </c>
      <c r="M64" s="4">
        <f>co2data[[#This Row],[Co2]]-co2data[[#This Row],[Quadratic Trend]]-co2data[[#This Row],[Cycle Co2]]</f>
        <v>3.4820158865052062</v>
      </c>
      <c r="N64" s="4">
        <f>AVERAGEIF(co2data[Month],co2data[Month],co2data[High Frequency])</f>
        <v>3.1805287070170616</v>
      </c>
      <c r="O64" s="4">
        <f>co2data[[#This Row],[S0]]-AVERAGE($N$2:$N$13)</f>
        <v>3.1813473097941802</v>
      </c>
      <c r="P64" s="4">
        <f>co2data[[#This Row],[Co2]]-co2data[[#This Row],[Seasonal]]</f>
        <v>319.06865269020579</v>
      </c>
    </row>
    <row r="65" spans="1:16" x14ac:dyDescent="0.3">
      <c r="A65" s="1">
        <v>1963</v>
      </c>
      <c r="B65" s="1">
        <v>6</v>
      </c>
      <c r="C65" s="6">
        <v>1963.4583333333335</v>
      </c>
      <c r="D65" s="6">
        <f>co2data[[#This Row],[DecDate]]^2</f>
        <v>3855168.6267361119</v>
      </c>
      <c r="E65" s="2">
        <f>DATE(co2data[[#This Row],[Year]],co2data[[#This Row],[Month]],15)</f>
        <v>23177</v>
      </c>
      <c r="F65" s="1">
        <v>321.47000000000003</v>
      </c>
      <c r="G65" s="1">
        <f>$U$17+$U$18*co2data[[#This Row],[DecDate]]</f>
        <v>314.73010435781953</v>
      </c>
      <c r="H65" s="4">
        <f>$U$36+$U$37*co2data[[#This Row],[DecDate]]+$U$38*co2data[[#This Row],[DecDate2]]</f>
        <v>318.95068703040306</v>
      </c>
      <c r="I65" s="4">
        <f>co2data[[#This Row],[Co2]]-co2data[[#This Row],[Quadratic Trend]]</f>
        <v>2.5193129695969674</v>
      </c>
      <c r="J65">
        <f t="shared" si="0"/>
        <v>-5.8087532293440672E-2</v>
      </c>
      <c r="K65" s="1">
        <v>9.7050668113945276E-2</v>
      </c>
      <c r="L65" s="4">
        <f>co2data[[#This Row],[Quadratic Trend]]+co2data[[#This Row],[Cycle Co2]]</f>
        <v>318.89259949810963</v>
      </c>
      <c r="M65" s="4">
        <f>co2data[[#This Row],[Co2]]-co2data[[#This Row],[Quadratic Trend]]-co2data[[#This Row],[Cycle Co2]]</f>
        <v>2.5774005018904083</v>
      </c>
      <c r="N65" s="4">
        <f>AVERAGEIF(co2data[Month],co2data[Month],co2data[High Frequency])</f>
        <v>2.3803748608627524</v>
      </c>
      <c r="O65" s="4">
        <f>co2data[[#This Row],[S0]]-AVERAGE($N$2:$N$13)</f>
        <v>2.3811934636398711</v>
      </c>
      <c r="P65" s="4">
        <f>co2data[[#This Row],[Co2]]-co2data[[#This Row],[Seasonal]]</f>
        <v>319.08880653636015</v>
      </c>
    </row>
    <row r="66" spans="1:16" x14ac:dyDescent="0.3">
      <c r="A66" s="1">
        <v>1963</v>
      </c>
      <c r="B66" s="1">
        <v>7</v>
      </c>
      <c r="C66" s="6">
        <v>1963.5416666666667</v>
      </c>
      <c r="D66" s="6">
        <f>co2data[[#This Row],[DecDate]]^2</f>
        <v>3855495.8767361115</v>
      </c>
      <c r="E66" s="2">
        <f>DATE(co2data[[#This Row],[Year]],co2data[[#This Row],[Month]],15)</f>
        <v>23207</v>
      </c>
      <c r="F66" s="1">
        <v>319.74</v>
      </c>
      <c r="G66" s="1">
        <f>$U$17+$U$18*co2data[[#This Row],[DecDate]]</f>
        <v>314.86014272739067</v>
      </c>
      <c r="H66" s="4">
        <f>$U$36+$U$37*co2data[[#This Row],[DecDate]]+$U$38*co2data[[#This Row],[DecDate2]]</f>
        <v>319.02667396918696</v>
      </c>
      <c r="I66" s="4">
        <f>co2data[[#This Row],[Co2]]-co2data[[#This Row],[Quadratic Trend]]</f>
        <v>0.71332603081305024</v>
      </c>
      <c r="J66">
        <f t="shared" si="0"/>
        <v>1.0540913540843086E-2</v>
      </c>
      <c r="K66" s="1">
        <v>8.4606819905916911E-2</v>
      </c>
      <c r="L66" s="4">
        <f>co2data[[#This Row],[Quadratic Trend]]+co2data[[#This Row],[Cycle Co2]]</f>
        <v>319.03721488272782</v>
      </c>
      <c r="M66" s="4">
        <f>co2data[[#This Row],[Co2]]-co2data[[#This Row],[Quadratic Trend]]-co2data[[#This Row],[Cycle Co2]]</f>
        <v>0.70278511727220716</v>
      </c>
      <c r="N66" s="4">
        <f>AVERAGEIF(co2data[Month],co2data[Month],co2data[High Frequency])</f>
        <v>0.68088768137521938</v>
      </c>
      <c r="O66" s="4">
        <f>co2data[[#This Row],[S0]]-AVERAGE($N$2:$N$13)</f>
        <v>0.68170628415233803</v>
      </c>
      <c r="P66" s="4">
        <f>co2data[[#This Row],[Co2]]-co2data[[#This Row],[Seasonal]]</f>
        <v>319.0582937158477</v>
      </c>
    </row>
    <row r="67" spans="1:16" x14ac:dyDescent="0.3">
      <c r="A67" s="1">
        <v>1963</v>
      </c>
      <c r="B67" s="1">
        <v>8</v>
      </c>
      <c r="C67" s="6">
        <v>1963.625</v>
      </c>
      <c r="D67" s="6">
        <f>co2data[[#This Row],[DecDate]]^2</f>
        <v>3855823.140625</v>
      </c>
      <c r="E67" s="2">
        <f>DATE(co2data[[#This Row],[Year]],co2data[[#This Row],[Month]],15)</f>
        <v>23238</v>
      </c>
      <c r="F67" s="1">
        <v>317.77</v>
      </c>
      <c r="G67" s="1">
        <f>$U$17+$U$18*co2data[[#This Row],[DecDate]]</f>
        <v>314.99018109696181</v>
      </c>
      <c r="H67" s="4">
        <f>$U$36+$U$37*co2data[[#This Row],[DecDate]]+$U$38*co2data[[#This Row],[DecDate2]]</f>
        <v>319.10283900164359</v>
      </c>
      <c r="I67" s="4">
        <f>co2data[[#This Row],[Co2]]-co2data[[#This Row],[Quadratic Trend]]</f>
        <v>-1.332839001643606</v>
      </c>
      <c r="J67">
        <f t="shared" si="0"/>
        <v>3.6683573390785811E-2</v>
      </c>
      <c r="K67" s="1">
        <v>7.6007693110599947E-2</v>
      </c>
      <c r="L67" s="4">
        <f>co2data[[#This Row],[Quadratic Trend]]+co2data[[#This Row],[Cycle Co2]]</f>
        <v>319.13952257503439</v>
      </c>
      <c r="M67" s="4">
        <f>co2data[[#This Row],[Co2]]-co2data[[#This Row],[Quadratic Trend]]-co2data[[#This Row],[Cycle Co2]]</f>
        <v>-1.3695225750343918</v>
      </c>
      <c r="N67" s="4">
        <f>AVERAGEIF(co2data[Month],co2data[Month],co2data[High Frequency])</f>
        <v>-1.5319969340082413</v>
      </c>
      <c r="O67" s="4">
        <f>co2data[[#This Row],[S0]]-AVERAGE($N$2:$N$13)</f>
        <v>-1.5311783312311227</v>
      </c>
      <c r="P67" s="4">
        <f>co2data[[#This Row],[Co2]]-co2data[[#This Row],[Seasonal]]</f>
        <v>319.30117833123109</v>
      </c>
    </row>
    <row r="68" spans="1:16" x14ac:dyDescent="0.3">
      <c r="A68" s="1">
        <v>1963</v>
      </c>
      <c r="B68" s="1">
        <v>9</v>
      </c>
      <c r="C68" s="6">
        <v>1963.7083333333335</v>
      </c>
      <c r="D68" s="6">
        <f>co2data[[#This Row],[DecDate]]^2</f>
        <v>3856150.4184027785</v>
      </c>
      <c r="E68" s="2">
        <f>DATE(co2data[[#This Row],[Year]],co2data[[#This Row],[Month]],15)</f>
        <v>23269</v>
      </c>
      <c r="F68" s="1">
        <v>316.20999999999998</v>
      </c>
      <c r="G68" s="1">
        <f>$U$17+$U$18*co2data[[#This Row],[DecDate]]</f>
        <v>315.1202194665334</v>
      </c>
      <c r="H68" s="4">
        <f>$U$36+$U$37*co2data[[#This Row],[DecDate]]+$U$38*co2data[[#This Row],[DecDate2]]</f>
        <v>319.17918212778022</v>
      </c>
      <c r="I68" s="4">
        <f>co2data[[#This Row],[Co2]]-co2data[[#This Row],[Quadratic Trend]]</f>
        <v>-2.9691821277802433</v>
      </c>
      <c r="J68">
        <f t="shared" si="0"/>
        <v>8.7263524179469157E-2</v>
      </c>
      <c r="K68" s="1">
        <v>1.2022518497207714E-2</v>
      </c>
      <c r="L68" s="4">
        <f>co2data[[#This Row],[Quadratic Trend]]+co2data[[#This Row],[Cycle Co2]]</f>
        <v>319.26644565195971</v>
      </c>
      <c r="M68" s="4">
        <f>co2data[[#This Row],[Co2]]-co2data[[#This Row],[Quadratic Trend]]-co2data[[#This Row],[Cycle Co2]]</f>
        <v>-3.0564456519597125</v>
      </c>
      <c r="N68" s="4">
        <f>AVERAGEIF(co2data[Month],co2data[Month],co2data[High Frequency])</f>
        <v>-3.2690433820966329</v>
      </c>
      <c r="O68" s="4">
        <f>co2data[[#This Row],[S0]]-AVERAGE($N$2:$N$13)</f>
        <v>-3.2682247793195143</v>
      </c>
      <c r="P68" s="4">
        <f>co2data[[#This Row],[Co2]]-co2data[[#This Row],[Seasonal]]</f>
        <v>319.47822477931948</v>
      </c>
    </row>
    <row r="69" spans="1:16" x14ac:dyDescent="0.3">
      <c r="A69" s="1">
        <v>1963</v>
      </c>
      <c r="B69" s="1">
        <v>10</v>
      </c>
      <c r="C69" s="6">
        <v>1963.7916666666667</v>
      </c>
      <c r="D69" s="6">
        <f>co2data[[#This Row],[DecDate]]^2</f>
        <v>3856477.710069445</v>
      </c>
      <c r="E69" s="2">
        <f>DATE(co2data[[#This Row],[Year]],co2data[[#This Row],[Month]],15)</f>
        <v>23299</v>
      </c>
      <c r="F69" s="1">
        <v>315.99</v>
      </c>
      <c r="G69" s="1">
        <f>$U$17+$U$18*co2data[[#This Row],[DecDate]]</f>
        <v>315.25025783610454</v>
      </c>
      <c r="H69" s="4">
        <f>$U$36+$U$37*co2data[[#This Row],[DecDate]]+$U$38*co2data[[#This Row],[DecDate2]]</f>
        <v>319.25570334758959</v>
      </c>
      <c r="I69" s="4">
        <f>co2data[[#This Row],[Co2]]-co2data[[#This Row],[Quadratic Trend]]</f>
        <v>-3.2657033475895787</v>
      </c>
      <c r="J69">
        <f t="shared" si="0"/>
        <v>0.15766538129149957</v>
      </c>
      <c r="K69" s="1">
        <v>-3.5025500880841312E-3</v>
      </c>
      <c r="L69" s="4">
        <f>co2data[[#This Row],[Quadratic Trend]]+co2data[[#This Row],[Cycle Co2]]</f>
        <v>319.4133687288811</v>
      </c>
      <c r="M69" s="4">
        <f>co2data[[#This Row],[Co2]]-co2data[[#This Row],[Quadratic Trend]]-co2data[[#This Row],[Cycle Co2]]</f>
        <v>-3.4233687288810781</v>
      </c>
      <c r="N69" s="4">
        <f>AVERAGEIF(co2data[Month],co2data[Month],co2data[High Frequency])</f>
        <v>-3.4480093341772475</v>
      </c>
      <c r="O69" s="4">
        <f>co2data[[#This Row],[S0]]-AVERAGE($N$2:$N$13)</f>
        <v>-3.4471907314001289</v>
      </c>
      <c r="P69" s="4">
        <f>co2data[[#This Row],[Co2]]-co2data[[#This Row],[Seasonal]]</f>
        <v>319.43719073140016</v>
      </c>
    </row>
    <row r="70" spans="1:16" x14ac:dyDescent="0.3">
      <c r="A70" s="1">
        <v>1963</v>
      </c>
      <c r="B70" s="1">
        <v>11</v>
      </c>
      <c r="C70" s="6">
        <v>1963.875</v>
      </c>
      <c r="D70" s="6">
        <f>co2data[[#This Row],[DecDate]]^2</f>
        <v>3856805.015625</v>
      </c>
      <c r="E70" s="2">
        <f>DATE(co2data[[#This Row],[Year]],co2data[[#This Row],[Month]],15)</f>
        <v>23330</v>
      </c>
      <c r="F70" s="1">
        <v>317.12</v>
      </c>
      <c r="G70" s="1">
        <f>$U$17+$U$18*co2data[[#This Row],[DecDate]]</f>
        <v>315.38029620567568</v>
      </c>
      <c r="H70" s="4">
        <f>$U$36+$U$37*co2data[[#This Row],[DecDate]]+$U$38*co2data[[#This Row],[DecDate2]]</f>
        <v>319.33240266107896</v>
      </c>
      <c r="I70" s="4">
        <f>co2data[[#This Row],[Co2]]-co2data[[#This Row],[Quadratic Trend]]</f>
        <v>-2.2124026610789542</v>
      </c>
      <c r="J70">
        <f t="shared" si="0"/>
        <v>0.14711991395821455</v>
      </c>
      <c r="K70" s="1">
        <v>-1.5182897260673296E-2</v>
      </c>
      <c r="L70" s="4">
        <f>co2data[[#This Row],[Quadratic Trend]]+co2data[[#This Row],[Cycle Co2]]</f>
        <v>319.47952257503715</v>
      </c>
      <c r="M70" s="4">
        <f>co2data[[#This Row],[Co2]]-co2data[[#This Row],[Quadratic Trend]]-co2data[[#This Row],[Cycle Co2]]</f>
        <v>-2.3595225750371687</v>
      </c>
      <c r="N70" s="4">
        <f>AVERAGEIF(co2data[Month],co2data[Month],co2data[High Frequency])</f>
        <v>-2.2829904186651309</v>
      </c>
      <c r="O70" s="4">
        <f>co2data[[#This Row],[S0]]-AVERAGE($N$2:$N$13)</f>
        <v>-2.2821718158880122</v>
      </c>
      <c r="P70" s="4">
        <f>co2data[[#This Row],[Co2]]-co2data[[#This Row],[Seasonal]]</f>
        <v>319.40217181588804</v>
      </c>
    </row>
    <row r="71" spans="1:16" x14ac:dyDescent="0.3">
      <c r="A71" s="1">
        <v>1963</v>
      </c>
      <c r="B71" s="1">
        <v>12</v>
      </c>
      <c r="C71" s="6">
        <v>1963.9583333333335</v>
      </c>
      <c r="D71" s="6">
        <f>co2data[[#This Row],[DecDate]]^2</f>
        <v>3857132.335069445</v>
      </c>
      <c r="E71" s="2">
        <f>DATE(co2data[[#This Row],[Year]],co2data[[#This Row],[Month]],15)</f>
        <v>23360</v>
      </c>
      <c r="F71" s="1">
        <v>318.31</v>
      </c>
      <c r="G71" s="1">
        <f>$U$17+$U$18*co2data[[#This Row],[DecDate]]</f>
        <v>315.51033457524727</v>
      </c>
      <c r="H71" s="4">
        <f>$U$36+$U$37*co2data[[#This Row],[DecDate]]+$U$38*co2data[[#This Row],[DecDate2]]</f>
        <v>319.40928006823378</v>
      </c>
      <c r="I71" s="4">
        <f>co2data[[#This Row],[Co2]]-co2data[[#This Row],[Quadratic Trend]]</f>
        <v>-1.0992800682337815</v>
      </c>
      <c r="J71">
        <f t="shared" si="0"/>
        <v>4.255019910268542E-2</v>
      </c>
      <c r="K71" s="1">
        <v>-1.9941599943632329E-2</v>
      </c>
      <c r="L71" s="4">
        <f>co2data[[#This Row],[Quadratic Trend]]+co2data[[#This Row],[Cycle Co2]]</f>
        <v>319.45183026733645</v>
      </c>
      <c r="M71" s="4">
        <f>co2data[[#This Row],[Co2]]-co2data[[#This Row],[Quadratic Trend]]-co2data[[#This Row],[Cycle Co2]]</f>
        <v>-1.1418302673364669</v>
      </c>
      <c r="N71" s="4">
        <f>AVERAGEIF(co2data[Month],co2data[Month],co2data[High Frequency])</f>
        <v>-1.0548815493936836</v>
      </c>
      <c r="O71" s="4">
        <f>co2data[[#This Row],[S0]]-AVERAGE($N$2:$N$13)</f>
        <v>-1.054062946616565</v>
      </c>
      <c r="P71" s="4">
        <f>co2data[[#This Row],[Co2]]-co2data[[#This Row],[Seasonal]]</f>
        <v>319.36406294661657</v>
      </c>
    </row>
    <row r="72" spans="1:16" x14ac:dyDescent="0.3">
      <c r="A72" s="1">
        <v>1964</v>
      </c>
      <c r="B72" s="1">
        <v>1</v>
      </c>
      <c r="C72" s="6">
        <v>1964.0416666666667</v>
      </c>
      <c r="D72" s="6">
        <f>co2data[[#This Row],[DecDate]]^2</f>
        <v>3857459.668402778</v>
      </c>
      <c r="E72" s="2">
        <f>DATE(co2data[[#This Row],[Year]],co2data[[#This Row],[Month]],15)</f>
        <v>23391</v>
      </c>
      <c r="F72" s="1">
        <v>319.57</v>
      </c>
      <c r="G72" s="1">
        <f>$U$17+$U$18*co2data[[#This Row],[DecDate]]</f>
        <v>315.64037294481841</v>
      </c>
      <c r="H72" s="4">
        <f>$U$36+$U$37*co2data[[#This Row],[DecDate]]+$U$38*co2data[[#This Row],[DecDate2]]</f>
        <v>319.48633556907589</v>
      </c>
      <c r="I72" s="4">
        <f>co2data[[#This Row],[Co2]]-co2data[[#This Row],[Quadratic Trend]]</f>
        <v>8.3664430924102362E-2</v>
      </c>
      <c r="J72">
        <f t="shared" si="0"/>
        <v>-0.11373607096851401</v>
      </c>
      <c r="K72" s="1">
        <v>-2.777865813696561E-2</v>
      </c>
      <c r="L72" s="4">
        <f>co2data[[#This Row],[Quadratic Trend]]+co2data[[#This Row],[Cycle Co2]]</f>
        <v>319.37259949810738</v>
      </c>
      <c r="M72" s="4">
        <f>co2data[[#This Row],[Co2]]-co2data[[#This Row],[Quadratic Trend]]-co2data[[#This Row],[Cycle Co2]]</f>
        <v>0.19740050189261638</v>
      </c>
      <c r="N72" s="4">
        <f>AVERAGEIF(co2data[Month],co2data[Month],co2data[High Frequency])</f>
        <v>7.1953736839272886E-3</v>
      </c>
      <c r="O72" s="4">
        <f>co2data[[#This Row],[S0]]-AVERAGE($N$2:$N$13)</f>
        <v>8.0139764610459747E-3</v>
      </c>
      <c r="P72" s="4">
        <f>co2data[[#This Row],[Co2]]-co2data[[#This Row],[Seasonal]]</f>
        <v>319.56198602353896</v>
      </c>
    </row>
    <row r="73" spans="1:16" x14ac:dyDescent="0.3">
      <c r="A73" s="1">
        <v>1964</v>
      </c>
      <c r="B73" s="1">
        <v>2</v>
      </c>
      <c r="C73" s="6">
        <v>1964.125</v>
      </c>
      <c r="D73" s="6">
        <f>co2data[[#This Row],[DecDate]]^2</f>
        <v>3857787.015625</v>
      </c>
      <c r="E73" s="2">
        <f>DATE(co2data[[#This Row],[Year]],co2data[[#This Row],[Month]],15)</f>
        <v>23422</v>
      </c>
      <c r="F73" s="1">
        <v>320.07</v>
      </c>
      <c r="G73" s="1">
        <f>$U$17+$U$18*co2data[[#This Row],[DecDate]]</f>
        <v>315.77041131438955</v>
      </c>
      <c r="H73" s="4">
        <f>$U$36+$U$37*co2data[[#This Row],[DecDate]]+$U$38*co2data[[#This Row],[DecDate2]]</f>
        <v>319.563569163598</v>
      </c>
      <c r="I73" s="4">
        <f>co2data[[#This Row],[Co2]]-co2data[[#This Row],[Quadratic Trend]]</f>
        <v>0.50643083640198938</v>
      </c>
      <c r="J73">
        <f t="shared" ref="J73:K136" si="1">AVERAGE(I67:I79)</f>
        <v>-0.27096966548503165</v>
      </c>
      <c r="K73" s="1">
        <v>-5.4078687225288524E-2</v>
      </c>
      <c r="L73" s="4">
        <f>co2data[[#This Row],[Quadratic Trend]]+co2data[[#This Row],[Cycle Co2]]</f>
        <v>319.29259949811296</v>
      </c>
      <c r="M73" s="4">
        <f>co2data[[#This Row],[Co2]]-co2data[[#This Row],[Quadratic Trend]]-co2data[[#This Row],[Cycle Co2]]</f>
        <v>0.77740050188702103</v>
      </c>
      <c r="N73" s="4">
        <f>AVERAGEIF(co2data[Month],co2data[Month],co2data[High Frequency])</f>
        <v>0.80215691214584883</v>
      </c>
      <c r="O73" s="4">
        <f>co2data[[#This Row],[S0]]-AVERAGE($N$2:$N$13)</f>
        <v>0.80297551492296748</v>
      </c>
      <c r="P73" s="4">
        <f>co2data[[#This Row],[Co2]]-co2data[[#This Row],[Seasonal]]</f>
        <v>319.267024485077</v>
      </c>
    </row>
    <row r="74" spans="1:16" x14ac:dyDescent="0.3">
      <c r="A74" s="1">
        <v>1964</v>
      </c>
      <c r="B74" s="1">
        <v>3</v>
      </c>
      <c r="C74" s="6">
        <v>1964.2083333333335</v>
      </c>
      <c r="D74" s="6">
        <f>co2data[[#This Row],[DecDate]]^2</f>
        <v>3858114.3767361119</v>
      </c>
      <c r="E74" s="2">
        <f>DATE(co2data[[#This Row],[Year]],co2data[[#This Row],[Month]],15)</f>
        <v>23451</v>
      </c>
      <c r="F74" s="1">
        <v>320.73</v>
      </c>
      <c r="G74" s="1">
        <f>$U$17+$U$18*co2data[[#This Row],[DecDate]]</f>
        <v>315.90044968396114</v>
      </c>
      <c r="H74" s="4">
        <f>$U$36+$U$37*co2data[[#This Row],[DecDate]]+$U$38*co2data[[#This Row],[DecDate2]]</f>
        <v>319.64098085179285</v>
      </c>
      <c r="I74" s="4">
        <f>co2data[[#This Row],[Co2]]-co2data[[#This Row],[Quadratic Trend]]</f>
        <v>1.0890191482071714</v>
      </c>
      <c r="J74">
        <f t="shared" si="1"/>
        <v>-0.4306890459853277</v>
      </c>
      <c r="K74" s="1">
        <v>-8.7303225670143897E-2</v>
      </c>
      <c r="L74" s="4">
        <f>co2data[[#This Row],[Quadratic Trend]]+co2data[[#This Row],[Cycle Co2]]</f>
        <v>319.21029180580751</v>
      </c>
      <c r="M74" s="4">
        <f>co2data[[#This Row],[Co2]]-co2data[[#This Row],[Quadratic Trend]]-co2data[[#This Row],[Cycle Co2]]</f>
        <v>1.519708194192499</v>
      </c>
      <c r="N74" s="4">
        <f>AVERAGEIF(co2data[Month],co2data[Month],co2data[High Frequency])</f>
        <v>1.6915543480425499</v>
      </c>
      <c r="O74" s="4">
        <f>co2data[[#This Row],[S0]]-AVERAGE($N$2:$N$13)</f>
        <v>1.6923729508196685</v>
      </c>
      <c r="P74" s="4">
        <f>co2data[[#This Row],[Co2]]-co2data[[#This Row],[Seasonal]]</f>
        <v>319.03762704918034</v>
      </c>
    </row>
    <row r="75" spans="1:16" x14ac:dyDescent="0.3">
      <c r="A75" s="1">
        <v>1964</v>
      </c>
      <c r="B75" s="1">
        <v>4</v>
      </c>
      <c r="C75" s="6">
        <v>1964.2916666666667</v>
      </c>
      <c r="D75" s="6">
        <f>co2data[[#This Row],[DecDate]]^2</f>
        <v>3858441.7517361115</v>
      </c>
      <c r="E75" s="2">
        <f>DATE(co2data[[#This Row],[Year]],co2data[[#This Row],[Month]],15)</f>
        <v>23482</v>
      </c>
      <c r="F75" s="1">
        <v>321.77</v>
      </c>
      <c r="G75" s="1">
        <f>$U$17+$U$18*co2data[[#This Row],[DecDate]]</f>
        <v>316.03048805353228</v>
      </c>
      <c r="H75" s="4">
        <f>$U$36+$U$37*co2data[[#This Row],[DecDate]]+$U$38*co2data[[#This Row],[DecDate2]]</f>
        <v>319.71857063366042</v>
      </c>
      <c r="I75" s="4">
        <f>co2data[[#This Row],[Co2]]-co2data[[#This Row],[Quadratic Trend]]</f>
        <v>2.051429366339562</v>
      </c>
      <c r="J75">
        <f t="shared" si="1"/>
        <v>-0.46366344323863234</v>
      </c>
      <c r="K75" s="1">
        <v>-0.12206765808690326</v>
      </c>
      <c r="L75" s="4">
        <f>co2data[[#This Row],[Quadratic Trend]]+co2data[[#This Row],[Cycle Co2]]</f>
        <v>319.25490719042176</v>
      </c>
      <c r="M75" s="4">
        <f>co2data[[#This Row],[Co2]]-co2data[[#This Row],[Quadratic Trend]]-co2data[[#This Row],[Cycle Co2]]</f>
        <v>2.5150928095781944</v>
      </c>
      <c r="N75" s="4">
        <f>AVERAGEIF(co2data[Month],co2data[Month],co2data[High Frequency])</f>
        <v>2.8344005018881528</v>
      </c>
      <c r="O75" s="4">
        <f>co2data[[#This Row],[S0]]-AVERAGE($N$2:$N$13)</f>
        <v>2.8352191046652715</v>
      </c>
      <c r="P75" s="4">
        <f>co2data[[#This Row],[Co2]]-co2data[[#This Row],[Seasonal]]</f>
        <v>318.93478089533471</v>
      </c>
    </row>
    <row r="76" spans="1:16" x14ac:dyDescent="0.3">
      <c r="A76" s="1">
        <v>1964</v>
      </c>
      <c r="B76" s="1">
        <v>5</v>
      </c>
      <c r="C76" s="6">
        <v>1964.375</v>
      </c>
      <c r="D76" s="6">
        <f>co2data[[#This Row],[DecDate]]^2</f>
        <v>3858769.140625</v>
      </c>
      <c r="E76" s="2">
        <f>DATE(co2data[[#This Row],[Year]],co2data[[#This Row],[Month]],15)</f>
        <v>23512</v>
      </c>
      <c r="F76" s="1">
        <v>322.25</v>
      </c>
      <c r="G76" s="1">
        <f>$U$17+$U$18*co2data[[#This Row],[DecDate]]</f>
        <v>316.16052642310342</v>
      </c>
      <c r="H76" s="4">
        <f>$U$36+$U$37*co2data[[#This Row],[DecDate]]+$U$38*co2data[[#This Row],[DecDate2]]</f>
        <v>319.79633850920072</v>
      </c>
      <c r="I76" s="4">
        <f>co2data[[#This Row],[Co2]]-co2data[[#This Row],[Quadratic Trend]]</f>
        <v>2.4536614907992771</v>
      </c>
      <c r="J76">
        <f t="shared" si="1"/>
        <v>-0.4029697803224333</v>
      </c>
      <c r="K76" s="1">
        <v>-0.17144890755249398</v>
      </c>
      <c r="L76" s="4">
        <f>co2data[[#This Row],[Quadratic Trend]]+co2data[[#This Row],[Cycle Co2]]</f>
        <v>319.39336872887827</v>
      </c>
      <c r="M76" s="4">
        <f>co2data[[#This Row],[Co2]]-co2data[[#This Row],[Quadratic Trend]]-co2data[[#This Row],[Cycle Co2]]</f>
        <v>2.8566312711217106</v>
      </c>
      <c r="N76" s="4">
        <f>AVERAGEIF(co2data[Month],co2data[Month],co2data[High Frequency])</f>
        <v>3.1805287070170616</v>
      </c>
      <c r="O76" s="4">
        <f>co2data[[#This Row],[S0]]-AVERAGE($N$2:$N$13)</f>
        <v>3.1813473097941802</v>
      </c>
      <c r="P76" s="4">
        <f>co2data[[#This Row],[Co2]]-co2data[[#This Row],[Seasonal]]</f>
        <v>319.06865269020579</v>
      </c>
    </row>
    <row r="77" spans="1:16" x14ac:dyDescent="0.3">
      <c r="A77" s="1">
        <v>1964</v>
      </c>
      <c r="B77" s="1">
        <v>6</v>
      </c>
      <c r="C77" s="6">
        <v>1964.4583333333335</v>
      </c>
      <c r="D77" s="6">
        <f>co2data[[#This Row],[DecDate]]^2</f>
        <v>3859096.5434027785</v>
      </c>
      <c r="E77" s="2">
        <f>DATE(co2data[[#This Row],[Year]],co2data[[#This Row],[Month]],15)</f>
        <v>23543</v>
      </c>
      <c r="F77" s="1">
        <v>321.89</v>
      </c>
      <c r="G77" s="1">
        <f>$U$17+$U$18*co2data[[#This Row],[DecDate]]</f>
        <v>316.29056479267456</v>
      </c>
      <c r="H77" s="4">
        <f>$U$36+$U$37*co2data[[#This Row],[DecDate]]+$U$38*co2data[[#This Row],[DecDate2]]</f>
        <v>319.87428447842103</v>
      </c>
      <c r="I77" s="4">
        <f>co2data[[#This Row],[Co2]]-co2data[[#This Row],[Quadratic Trend]]</f>
        <v>2.0157155215789544</v>
      </c>
      <c r="J77">
        <f t="shared" si="1"/>
        <v>-0.35860805723673106</v>
      </c>
      <c r="K77" s="1">
        <v>-0.22621620483616003</v>
      </c>
      <c r="L77" s="4">
        <f>co2data[[#This Row],[Quadratic Trend]]+co2data[[#This Row],[Cycle Co2]]</f>
        <v>319.51567642118431</v>
      </c>
      <c r="M77" s="4">
        <f>co2data[[#This Row],[Co2]]-co2data[[#This Row],[Quadratic Trend]]-co2data[[#This Row],[Cycle Co2]]</f>
        <v>2.3743235788156856</v>
      </c>
      <c r="N77" s="4">
        <f>AVERAGEIF(co2data[Month],co2data[Month],co2data[High Frequency])</f>
        <v>2.3803748608627524</v>
      </c>
      <c r="O77" s="4">
        <f>co2data[[#This Row],[S0]]-AVERAGE($N$2:$N$13)</f>
        <v>2.3811934636398711</v>
      </c>
      <c r="P77" s="4">
        <f>co2data[[#This Row],[Co2]]-co2data[[#This Row],[Seasonal]]</f>
        <v>319.50880653636011</v>
      </c>
    </row>
    <row r="78" spans="1:16" x14ac:dyDescent="0.3">
      <c r="A78" s="1">
        <v>1964</v>
      </c>
      <c r="B78" s="1">
        <v>7</v>
      </c>
      <c r="C78" s="6">
        <v>1964.5416666666667</v>
      </c>
      <c r="D78" s="6">
        <f>co2data[[#This Row],[DecDate]]^2</f>
        <v>3859423.960069445</v>
      </c>
      <c r="E78" s="2">
        <f>DATE(co2data[[#This Row],[Year]],co2data[[#This Row],[Month]],15)</f>
        <v>23573</v>
      </c>
      <c r="F78" s="1">
        <v>320.44</v>
      </c>
      <c r="G78" s="1">
        <f>$U$17+$U$18*co2data[[#This Row],[DecDate]]</f>
        <v>316.4206031622457</v>
      </c>
      <c r="H78" s="4">
        <f>$U$36+$U$37*co2data[[#This Row],[DecDate]]+$U$38*co2data[[#This Row],[DecDate2]]</f>
        <v>319.95240854132862</v>
      </c>
      <c r="I78" s="4">
        <f>co2data[[#This Row],[Co2]]-co2data[[#This Row],[Quadratic Trend]]</f>
        <v>0.48759145867137477</v>
      </c>
      <c r="J78">
        <f t="shared" si="1"/>
        <v>-0.34980904321229045</v>
      </c>
      <c r="K78" s="1">
        <v>-0.23021570378403775</v>
      </c>
      <c r="L78" s="4">
        <f>co2data[[#This Row],[Quadratic Trend]]+co2data[[#This Row],[Cycle Co2]]</f>
        <v>319.60259949811632</v>
      </c>
      <c r="M78" s="4">
        <f>co2data[[#This Row],[Co2]]-co2data[[#This Row],[Quadratic Trend]]-co2data[[#This Row],[Cycle Co2]]</f>
        <v>0.83740050188366522</v>
      </c>
      <c r="N78" s="4">
        <f>AVERAGEIF(co2data[Month],co2data[Month],co2data[High Frequency])</f>
        <v>0.68088768137521938</v>
      </c>
      <c r="O78" s="4">
        <f>co2data[[#This Row],[S0]]-AVERAGE($N$2:$N$13)</f>
        <v>0.68170628415233803</v>
      </c>
      <c r="P78" s="4">
        <f>co2data[[#This Row],[Co2]]-co2data[[#This Row],[Seasonal]]</f>
        <v>319.75829371584769</v>
      </c>
    </row>
    <row r="79" spans="1:16" x14ac:dyDescent="0.3">
      <c r="A79" s="1">
        <v>1964</v>
      </c>
      <c r="B79" s="1">
        <v>8</v>
      </c>
      <c r="C79" s="6">
        <v>1964.625</v>
      </c>
      <c r="D79" s="6">
        <f>co2data[[#This Row],[DecDate]]^2</f>
        <v>3859751.390625</v>
      </c>
      <c r="E79" s="2">
        <f>DATE(co2data[[#This Row],[Year]],co2data[[#This Row],[Month]],15)</f>
        <v>23604</v>
      </c>
      <c r="F79" s="1">
        <v>318.7</v>
      </c>
      <c r="G79" s="1">
        <f>$U$17+$U$18*co2data[[#This Row],[DecDate]]</f>
        <v>316.55064153181684</v>
      </c>
      <c r="H79" s="4">
        <f>$U$36+$U$37*co2data[[#This Row],[DecDate]]+$U$38*co2data[[#This Row],[DecDate2]]</f>
        <v>320.03071069790167</v>
      </c>
      <c r="I79" s="4">
        <f>co2data[[#This Row],[Co2]]-co2data[[#This Row],[Quadratic Trend]]</f>
        <v>-1.3307106979016794</v>
      </c>
      <c r="J79">
        <f t="shared" si="1"/>
        <v>-0.36118812286449697</v>
      </c>
      <c r="K79" s="1">
        <v>-0.25575509670382818</v>
      </c>
      <c r="L79" s="4">
        <f>co2data[[#This Row],[Quadratic Trend]]+co2data[[#This Row],[Cycle Co2]]</f>
        <v>319.66952257503715</v>
      </c>
      <c r="M79" s="4">
        <f>co2data[[#This Row],[Co2]]-co2data[[#This Row],[Quadratic Trend]]-co2data[[#This Row],[Cycle Co2]]</f>
        <v>-0.96952257503718242</v>
      </c>
      <c r="N79" s="4">
        <f>AVERAGEIF(co2data[Month],co2data[Month],co2data[High Frequency])</f>
        <v>-1.5319969340082413</v>
      </c>
      <c r="O79" s="4">
        <f>co2data[[#This Row],[S0]]-AVERAGE($N$2:$N$13)</f>
        <v>-1.5311783312311227</v>
      </c>
      <c r="P79" s="4">
        <f>co2data[[#This Row],[Co2]]-co2data[[#This Row],[Seasonal]]</f>
        <v>320.23117833123109</v>
      </c>
    </row>
    <row r="80" spans="1:16" x14ac:dyDescent="0.3">
      <c r="A80" s="1">
        <v>1964</v>
      </c>
      <c r="B80" s="1">
        <v>9</v>
      </c>
      <c r="C80" s="6">
        <v>1964.7083333333335</v>
      </c>
      <c r="D80" s="6">
        <f>co2data[[#This Row],[DecDate]]^2</f>
        <v>3860078.835069445</v>
      </c>
      <c r="E80" s="2">
        <f>DATE(co2data[[#This Row],[Year]],co2data[[#This Row],[Month]],15)</f>
        <v>23635</v>
      </c>
      <c r="F80" s="1">
        <v>316.7</v>
      </c>
      <c r="G80" s="1">
        <f>$U$17+$U$18*co2data[[#This Row],[DecDate]]</f>
        <v>316.68067990138843</v>
      </c>
      <c r="H80" s="4">
        <f>$U$36+$U$37*co2data[[#This Row],[DecDate]]+$U$38*co2data[[#This Row],[DecDate2]]</f>
        <v>320.10919094814744</v>
      </c>
      <c r="I80" s="4">
        <f>co2data[[#This Row],[Co2]]-co2data[[#This Row],[Quadratic Trend]]</f>
        <v>-3.4091909481474545</v>
      </c>
      <c r="J80">
        <f t="shared" si="1"/>
        <v>-0.37659145003838673</v>
      </c>
      <c r="K80" s="1">
        <v>-0.26206515282629178</v>
      </c>
      <c r="L80" s="4">
        <f>co2data[[#This Row],[Quadratic Trend]]+co2data[[#This Row],[Cycle Co2]]</f>
        <v>319.73259949810904</v>
      </c>
      <c r="M80" s="4">
        <f>co2data[[#This Row],[Co2]]-co2data[[#This Row],[Quadratic Trend]]-co2data[[#This Row],[Cycle Co2]]</f>
        <v>-3.0325994981090676</v>
      </c>
      <c r="N80" s="4">
        <f>AVERAGEIF(co2data[Month],co2data[Month],co2data[High Frequency])</f>
        <v>-3.2690433820966329</v>
      </c>
      <c r="O80" s="4">
        <f>co2data[[#This Row],[S0]]-AVERAGE($N$2:$N$13)</f>
        <v>-3.2682247793195143</v>
      </c>
      <c r="P80" s="4">
        <f>co2data[[#This Row],[Co2]]-co2data[[#This Row],[Seasonal]]</f>
        <v>319.96822477931948</v>
      </c>
    </row>
    <row r="81" spans="1:16" x14ac:dyDescent="0.3">
      <c r="A81" s="1">
        <v>1964</v>
      </c>
      <c r="B81" s="1">
        <v>10</v>
      </c>
      <c r="C81" s="6">
        <v>1964.7916666666667</v>
      </c>
      <c r="D81" s="6">
        <f>co2data[[#This Row],[DecDate]]^2</f>
        <v>3860406.293402778</v>
      </c>
      <c r="E81" s="2">
        <f>DATE(co2data[[#This Row],[Year]],co2data[[#This Row],[Month]],15)</f>
        <v>23665</v>
      </c>
      <c r="F81" s="1">
        <v>316.79000000000002</v>
      </c>
      <c r="G81" s="1">
        <f>$U$17+$U$18*co2data[[#This Row],[DecDate]]</f>
        <v>316.81071827095957</v>
      </c>
      <c r="H81" s="4">
        <f>$U$36+$U$37*co2data[[#This Row],[DecDate]]+$U$38*co2data[[#This Row],[DecDate2]]</f>
        <v>320.18784929207322</v>
      </c>
      <c r="I81" s="4">
        <f>co2data[[#This Row],[Co2]]-co2data[[#This Row],[Quadratic Trend]]</f>
        <v>-3.3978492920732037</v>
      </c>
      <c r="J81">
        <f t="shared" si="1"/>
        <v>-0.34755748627354094</v>
      </c>
      <c r="K81" s="1">
        <v>-0.25837664138220667</v>
      </c>
      <c r="L81" s="4">
        <f>co2data[[#This Row],[Quadratic Trend]]+co2data[[#This Row],[Cycle Co2]]</f>
        <v>319.84029180579967</v>
      </c>
      <c r="M81" s="4">
        <f>co2data[[#This Row],[Co2]]-co2data[[#This Row],[Quadratic Trend]]-co2data[[#This Row],[Cycle Co2]]</f>
        <v>-3.0502918057996626</v>
      </c>
      <c r="N81" s="4">
        <f>AVERAGEIF(co2data[Month],co2data[Month],co2data[High Frequency])</f>
        <v>-3.4480093341772475</v>
      </c>
      <c r="O81" s="4">
        <f>co2data[[#This Row],[S0]]-AVERAGE($N$2:$N$13)</f>
        <v>-3.4471907314001289</v>
      </c>
      <c r="P81" s="4">
        <f>co2data[[#This Row],[Co2]]-co2data[[#This Row],[Seasonal]]</f>
        <v>320.23719073140018</v>
      </c>
    </row>
    <row r="82" spans="1:16" x14ac:dyDescent="0.3">
      <c r="A82" s="1">
        <v>1964</v>
      </c>
      <c r="B82" s="1">
        <v>11</v>
      </c>
      <c r="C82" s="6">
        <v>1964.875</v>
      </c>
      <c r="D82" s="6">
        <f>co2data[[#This Row],[DecDate]]^2</f>
        <v>3860733.765625</v>
      </c>
      <c r="E82" s="2">
        <f>DATE(co2data[[#This Row],[Year]],co2data[[#This Row],[Month]],15)</f>
        <v>23696</v>
      </c>
      <c r="F82" s="1">
        <v>317.79000000000002</v>
      </c>
      <c r="G82" s="1">
        <f>$U$17+$U$18*co2data[[#This Row],[DecDate]]</f>
        <v>316.94075664053071</v>
      </c>
      <c r="H82" s="4">
        <f>$U$36+$U$37*co2data[[#This Row],[DecDate]]+$U$38*co2data[[#This Row],[DecDate2]]</f>
        <v>320.26668572967901</v>
      </c>
      <c r="I82" s="4">
        <f>co2data[[#This Row],[Co2]]-co2data[[#This Row],[Quadratic Trend]]</f>
        <v>-2.4766857296789908</v>
      </c>
      <c r="J82">
        <f t="shared" si="1"/>
        <v>-0.3963939238776456</v>
      </c>
      <c r="K82" s="1">
        <v>-0.24699725467926487</v>
      </c>
      <c r="L82" s="4">
        <f>co2data[[#This Row],[Quadratic Trend]]+co2data[[#This Row],[Cycle Co2]]</f>
        <v>319.87029180580134</v>
      </c>
      <c r="M82" s="4">
        <f>co2data[[#This Row],[Co2]]-co2data[[#This Row],[Quadratic Trend]]-co2data[[#This Row],[Cycle Co2]]</f>
        <v>-2.0802918058013451</v>
      </c>
      <c r="N82" s="4">
        <f>AVERAGEIF(co2data[Month],co2data[Month],co2data[High Frequency])</f>
        <v>-2.2829904186651309</v>
      </c>
      <c r="O82" s="4">
        <f>co2data[[#This Row],[S0]]-AVERAGE($N$2:$N$13)</f>
        <v>-2.2821718158880122</v>
      </c>
      <c r="P82" s="4">
        <f>co2data[[#This Row],[Co2]]-co2data[[#This Row],[Seasonal]]</f>
        <v>320.07217181588805</v>
      </c>
    </row>
    <row r="83" spans="1:16" x14ac:dyDescent="0.3">
      <c r="A83" s="1">
        <v>1964</v>
      </c>
      <c r="B83" s="1">
        <v>12</v>
      </c>
      <c r="C83" s="6">
        <v>1964.9583333333335</v>
      </c>
      <c r="D83" s="6">
        <f>co2data[[#This Row],[DecDate]]^2</f>
        <v>3861061.2517361119</v>
      </c>
      <c r="E83" s="2">
        <f>DATE(co2data[[#This Row],[Year]],co2data[[#This Row],[Month]],15)</f>
        <v>23726</v>
      </c>
      <c r="F83" s="1">
        <v>318.70999999999998</v>
      </c>
      <c r="G83" s="1">
        <f>$U$17+$U$18*co2data[[#This Row],[DecDate]]</f>
        <v>317.0707950101023</v>
      </c>
      <c r="H83" s="4">
        <f>$U$36+$U$37*co2data[[#This Row],[DecDate]]+$U$38*co2data[[#This Row],[DecDate2]]</f>
        <v>320.3457002609648</v>
      </c>
      <c r="I83" s="4">
        <f>co2data[[#This Row],[Co2]]-co2data[[#This Row],[Quadratic Trend]]</f>
        <v>-1.6357002609648248</v>
      </c>
      <c r="J83">
        <f t="shared" si="1"/>
        <v>-0.50463922438861064</v>
      </c>
      <c r="K83" s="1">
        <v>-0.2556193004097787</v>
      </c>
      <c r="L83" s="4">
        <f>co2data[[#This Row],[Quadratic Trend]]+co2data[[#This Row],[Cycle Co2]]</f>
        <v>319.84106103657621</v>
      </c>
      <c r="M83" s="4">
        <f>co2data[[#This Row],[Co2]]-co2data[[#This Row],[Quadratic Trend]]-co2data[[#This Row],[Cycle Co2]]</f>
        <v>-1.1310610365762142</v>
      </c>
      <c r="N83" s="4">
        <f>AVERAGEIF(co2data[Month],co2data[Month],co2data[High Frequency])</f>
        <v>-1.0548815493936836</v>
      </c>
      <c r="O83" s="4">
        <f>co2data[[#This Row],[S0]]-AVERAGE($N$2:$N$13)</f>
        <v>-1.054062946616565</v>
      </c>
      <c r="P83" s="4">
        <f>co2data[[#This Row],[Co2]]-co2data[[#This Row],[Seasonal]]</f>
        <v>319.76406294661655</v>
      </c>
    </row>
    <row r="84" spans="1:16" x14ac:dyDescent="0.3">
      <c r="A84" s="1">
        <v>1965</v>
      </c>
      <c r="B84" s="1">
        <v>1</v>
      </c>
      <c r="C84" s="6">
        <v>1965.0416666666667</v>
      </c>
      <c r="D84" s="6">
        <f>co2data[[#This Row],[DecDate]]^2</f>
        <v>3861388.7517361115</v>
      </c>
      <c r="E84" s="2">
        <f>DATE(co2data[[#This Row],[Year]],co2data[[#This Row],[Month]],15)</f>
        <v>23757</v>
      </c>
      <c r="F84" s="1">
        <v>319.44</v>
      </c>
      <c r="G84" s="1">
        <f>$U$17+$U$18*co2data[[#This Row],[DecDate]]</f>
        <v>317.20083337967344</v>
      </c>
      <c r="H84" s="4">
        <f>$U$36+$U$37*co2data[[#This Row],[DecDate]]+$U$38*co2data[[#This Row],[DecDate2]]</f>
        <v>320.42489288591605</v>
      </c>
      <c r="I84" s="4">
        <f>co2data[[#This Row],[Co2]]-co2data[[#This Row],[Quadratic Trend]]</f>
        <v>-0.98489288591605373</v>
      </c>
      <c r="J84">
        <f t="shared" si="1"/>
        <v>-0.62229338780699317</v>
      </c>
      <c r="K84" s="1">
        <v>-0.26347354780450416</v>
      </c>
      <c r="L84" s="4">
        <f>co2data[[#This Row],[Quadratic Trend]]+co2data[[#This Row],[Cycle Co2]]</f>
        <v>319.80259949810903</v>
      </c>
      <c r="M84" s="4">
        <f>co2data[[#This Row],[Co2]]-co2data[[#This Row],[Quadratic Trend]]-co2data[[#This Row],[Cycle Co2]]</f>
        <v>-0.36259949810906056</v>
      </c>
      <c r="N84" s="4">
        <f>AVERAGEIF(co2data[Month],co2data[Month],co2data[High Frequency])</f>
        <v>7.1953736839272886E-3</v>
      </c>
      <c r="O84" s="4">
        <f>co2data[[#This Row],[S0]]-AVERAGE($N$2:$N$13)</f>
        <v>8.0139764610459747E-3</v>
      </c>
      <c r="P84" s="4">
        <f>co2data[[#This Row],[Co2]]-co2data[[#This Row],[Seasonal]]</f>
        <v>319.43198602353897</v>
      </c>
    </row>
    <row r="85" spans="1:16" x14ac:dyDescent="0.3">
      <c r="A85" s="1">
        <v>1965</v>
      </c>
      <c r="B85" s="1">
        <v>2</v>
      </c>
      <c r="C85" s="6">
        <v>1965.125</v>
      </c>
      <c r="D85" s="6">
        <f>co2data[[#This Row],[DecDate]]^2</f>
        <v>3861716.265625</v>
      </c>
      <c r="E85" s="2">
        <f>DATE(co2data[[#This Row],[Year]],co2data[[#This Row],[Month]],15)</f>
        <v>23788</v>
      </c>
      <c r="F85" s="1">
        <v>320.44</v>
      </c>
      <c r="G85" s="1">
        <f>$U$17+$U$18*co2data[[#This Row],[DecDate]]</f>
        <v>317.33087174924458</v>
      </c>
      <c r="H85" s="4">
        <f>$U$36+$U$37*co2data[[#This Row],[DecDate]]+$U$38*co2data[[#This Row],[DecDate2]]</f>
        <v>320.50426360455458</v>
      </c>
      <c r="I85" s="4">
        <f>co2data[[#This Row],[Co2]]-co2data[[#This Row],[Quadratic Trend]]</f>
        <v>-6.4263604554582798E-2</v>
      </c>
      <c r="J85">
        <f t="shared" si="1"/>
        <v>-0.82704872182454037</v>
      </c>
      <c r="K85" s="1">
        <v>-0.26979076609422797</v>
      </c>
      <c r="L85" s="4">
        <f>co2data[[#This Row],[Quadratic Trend]]+co2data[[#This Row],[Cycle Co2]]</f>
        <v>319.67721488273003</v>
      </c>
      <c r="M85" s="4">
        <f>co2data[[#This Row],[Co2]]-co2data[[#This Row],[Quadratic Trend]]-co2data[[#This Row],[Cycle Co2]]</f>
        <v>0.76278511726995757</v>
      </c>
      <c r="N85" s="4">
        <f>AVERAGEIF(co2data[Month],co2data[Month],co2data[High Frequency])</f>
        <v>0.80215691214584883</v>
      </c>
      <c r="O85" s="4">
        <f>co2data[[#This Row],[S0]]-AVERAGE($N$2:$N$13)</f>
        <v>0.80297551492296748</v>
      </c>
      <c r="P85" s="4">
        <f>co2data[[#This Row],[Co2]]-co2data[[#This Row],[Seasonal]]</f>
        <v>319.63702448507701</v>
      </c>
    </row>
    <row r="86" spans="1:16" x14ac:dyDescent="0.3">
      <c r="A86" s="1">
        <v>1965</v>
      </c>
      <c r="B86" s="1">
        <v>3</v>
      </c>
      <c r="C86" s="6">
        <v>1965.2083333333335</v>
      </c>
      <c r="D86" s="6">
        <f>co2data[[#This Row],[DecDate]]^2</f>
        <v>3862043.7934027785</v>
      </c>
      <c r="E86" s="2">
        <f>DATE(co2data[[#This Row],[Year]],co2data[[#This Row],[Month]],15)</f>
        <v>23816</v>
      </c>
      <c r="F86" s="1">
        <v>320.89</v>
      </c>
      <c r="G86" s="1">
        <f>$U$17+$U$18*co2data[[#This Row],[DecDate]]</f>
        <v>317.46091011881617</v>
      </c>
      <c r="H86" s="4">
        <f>$U$36+$U$37*co2data[[#This Row],[DecDate]]+$U$38*co2data[[#This Row],[DecDate2]]</f>
        <v>320.58381241685856</v>
      </c>
      <c r="I86" s="4">
        <f>co2data[[#This Row],[Co2]]-co2data[[#This Row],[Quadratic Trend]]</f>
        <v>0.30618758314142269</v>
      </c>
      <c r="J86">
        <f t="shared" si="1"/>
        <v>-0.97505907259565783</v>
      </c>
      <c r="K86" s="1">
        <v>-0.26841710912508226</v>
      </c>
      <c r="L86" s="4">
        <f>co2data[[#This Row],[Quadratic Trend]]+co2data[[#This Row],[Cycle Co2]]</f>
        <v>319.60875334426288</v>
      </c>
      <c r="M86" s="4">
        <f>co2data[[#This Row],[Co2]]-co2data[[#This Row],[Quadratic Trend]]-co2data[[#This Row],[Cycle Co2]]</f>
        <v>1.2812466557370805</v>
      </c>
      <c r="N86" s="4">
        <f>AVERAGEIF(co2data[Month],co2data[Month],co2data[High Frequency])</f>
        <v>1.6915543480425499</v>
      </c>
      <c r="O86" s="4">
        <f>co2data[[#This Row],[S0]]-AVERAGE($N$2:$N$13)</f>
        <v>1.6923729508196685</v>
      </c>
      <c r="P86" s="4">
        <f>co2data[[#This Row],[Co2]]-co2data[[#This Row],[Seasonal]]</f>
        <v>319.19762704918031</v>
      </c>
    </row>
    <row r="87" spans="1:16" x14ac:dyDescent="0.3">
      <c r="A87" s="1">
        <v>1965</v>
      </c>
      <c r="B87" s="1">
        <v>4</v>
      </c>
      <c r="C87" s="6">
        <v>1965.2916666666667</v>
      </c>
      <c r="D87" s="6">
        <f>co2data[[#This Row],[DecDate]]^2</f>
        <v>3862371.335069445</v>
      </c>
      <c r="E87" s="2">
        <f>DATE(co2data[[#This Row],[Year]],co2data[[#This Row],[Month]],15)</f>
        <v>23847</v>
      </c>
      <c r="F87" s="1">
        <v>322.13</v>
      </c>
      <c r="G87" s="1">
        <f>$U$17+$U$18*co2data[[#This Row],[DecDate]]</f>
        <v>317.59094848838731</v>
      </c>
      <c r="H87" s="4">
        <f>$U$36+$U$37*co2data[[#This Row],[DecDate]]+$U$38*co2data[[#This Row],[DecDate2]]</f>
        <v>320.66353932284983</v>
      </c>
      <c r="I87" s="4">
        <f>co2data[[#This Row],[Co2]]-co2data[[#This Row],[Quadratic Trend]]</f>
        <v>1.4664606771501667</v>
      </c>
      <c r="J87">
        <f t="shared" si="1"/>
        <v>-1.0086321324280378</v>
      </c>
      <c r="K87" s="1">
        <v>-0.2493525768970799</v>
      </c>
      <c r="L87" s="4">
        <f>co2data[[#This Row],[Quadratic Trend]]+co2data[[#This Row],[Cycle Co2]]</f>
        <v>319.6549071904218</v>
      </c>
      <c r="M87" s="4">
        <f>co2data[[#This Row],[Co2]]-co2data[[#This Row],[Quadratic Trend]]-co2data[[#This Row],[Cycle Co2]]</f>
        <v>2.4750928095782045</v>
      </c>
      <c r="N87" s="4">
        <f>AVERAGEIF(co2data[Month],co2data[Month],co2data[High Frequency])</f>
        <v>2.8344005018881528</v>
      </c>
      <c r="O87" s="4">
        <f>co2data[[#This Row],[S0]]-AVERAGE($N$2:$N$13)</f>
        <v>2.8352191046652715</v>
      </c>
      <c r="P87" s="4">
        <f>co2data[[#This Row],[Co2]]-co2data[[#This Row],[Seasonal]]</f>
        <v>319.29478089533472</v>
      </c>
    </row>
    <row r="88" spans="1:16" x14ac:dyDescent="0.3">
      <c r="A88" s="1">
        <v>1965</v>
      </c>
      <c r="B88" s="1">
        <v>5</v>
      </c>
      <c r="C88" s="6">
        <v>1965.375</v>
      </c>
      <c r="D88" s="6">
        <f>co2data[[#This Row],[DecDate]]^2</f>
        <v>3862698.890625</v>
      </c>
      <c r="E88" s="2">
        <f>DATE(co2data[[#This Row],[Year]],co2data[[#This Row],[Month]],15)</f>
        <v>23877</v>
      </c>
      <c r="F88" s="1">
        <v>322.16000000000003</v>
      </c>
      <c r="G88" s="1">
        <f>$U$17+$U$18*co2data[[#This Row],[DecDate]]</f>
        <v>317.72098685795845</v>
      </c>
      <c r="H88" s="4">
        <f>$U$36+$U$37*co2data[[#This Row],[DecDate]]+$U$38*co2data[[#This Row],[DecDate2]]</f>
        <v>320.74344432251382</v>
      </c>
      <c r="I88" s="4">
        <f>co2data[[#This Row],[Co2]]-co2data[[#This Row],[Quadratic Trend]]</f>
        <v>1.4165556774862011</v>
      </c>
      <c r="J88">
        <f t="shared" si="1"/>
        <v>-0.92853713209091471</v>
      </c>
      <c r="K88" s="1">
        <v>-0.22259716941022106</v>
      </c>
      <c r="L88" s="4">
        <f>co2data[[#This Row],[Quadratic Trend]]+co2data[[#This Row],[Cycle Co2]]</f>
        <v>319.8149071904229</v>
      </c>
      <c r="M88" s="4">
        <f>co2data[[#This Row],[Co2]]-co2data[[#This Row],[Quadratic Trend]]-co2data[[#This Row],[Cycle Co2]]</f>
        <v>2.3450928095771157</v>
      </c>
      <c r="N88" s="4">
        <f>AVERAGEIF(co2data[Month],co2data[Month],co2data[High Frequency])</f>
        <v>3.1805287070170616</v>
      </c>
      <c r="O88" s="4">
        <f>co2data[[#This Row],[S0]]-AVERAGE($N$2:$N$13)</f>
        <v>3.1813473097941802</v>
      </c>
      <c r="P88" s="4">
        <f>co2data[[#This Row],[Co2]]-co2data[[#This Row],[Seasonal]]</f>
        <v>318.97865269020582</v>
      </c>
    </row>
    <row r="89" spans="1:16" x14ac:dyDescent="0.3">
      <c r="A89" s="1">
        <v>1965</v>
      </c>
      <c r="B89" s="1">
        <v>6</v>
      </c>
      <c r="C89" s="6">
        <v>1965.4583333333335</v>
      </c>
      <c r="D89" s="6">
        <f>co2data[[#This Row],[DecDate]]^2</f>
        <v>3863026.460069445</v>
      </c>
      <c r="E89" s="2">
        <f>DATE(co2data[[#This Row],[Year]],co2data[[#This Row],[Month]],15)</f>
        <v>23908</v>
      </c>
      <c r="F89" s="1">
        <v>321.87</v>
      </c>
      <c r="G89" s="1">
        <f>$U$17+$U$18*co2data[[#This Row],[DecDate]]</f>
        <v>317.85102522753004</v>
      </c>
      <c r="H89" s="4">
        <f>$U$36+$U$37*co2data[[#This Row],[DecDate]]+$U$38*co2data[[#This Row],[DecDate2]]</f>
        <v>320.82352741584327</v>
      </c>
      <c r="I89" s="4">
        <f>co2data[[#This Row],[Co2]]-co2data[[#This Row],[Quadratic Trend]]</f>
        <v>1.0464725841567315</v>
      </c>
      <c r="J89">
        <f t="shared" si="1"/>
        <v>-0.88323561004526363</v>
      </c>
      <c r="K89" s="1">
        <v>-0.21353550204912544</v>
      </c>
      <c r="L89" s="4">
        <f>co2data[[#This Row],[Quadratic Trend]]+co2data[[#This Row],[Cycle Co2]]</f>
        <v>319.94029180579798</v>
      </c>
      <c r="M89" s="4">
        <f>co2data[[#This Row],[Co2]]-co2data[[#This Row],[Quadratic Trend]]-co2data[[#This Row],[Cycle Co2]]</f>
        <v>1.9297081942019951</v>
      </c>
      <c r="N89" s="4">
        <f>AVERAGEIF(co2data[Month],co2data[Month],co2data[High Frequency])</f>
        <v>2.3803748608627524</v>
      </c>
      <c r="O89" s="4">
        <f>co2data[[#This Row],[S0]]-AVERAGE($N$2:$N$13)</f>
        <v>2.3811934636398711</v>
      </c>
      <c r="P89" s="4">
        <f>co2data[[#This Row],[Co2]]-co2data[[#This Row],[Seasonal]]</f>
        <v>319.48880653636013</v>
      </c>
    </row>
    <row r="90" spans="1:16" x14ac:dyDescent="0.3">
      <c r="A90" s="1">
        <v>1965</v>
      </c>
      <c r="B90" s="1">
        <v>7</v>
      </c>
      <c r="C90" s="6">
        <v>1965.5416666666667</v>
      </c>
      <c r="D90" s="6">
        <f>co2data[[#This Row],[DecDate]]^2</f>
        <v>3863354.043402778</v>
      </c>
      <c r="E90" s="2">
        <f>DATE(co2data[[#This Row],[Year]],co2data[[#This Row],[Month]],15)</f>
        <v>23938</v>
      </c>
      <c r="F90" s="1">
        <v>321.39</v>
      </c>
      <c r="G90" s="1">
        <f>$U$17+$U$18*co2data[[#This Row],[DecDate]]</f>
        <v>317.98106359710118</v>
      </c>
      <c r="H90" s="4">
        <f>$U$36+$U$37*co2data[[#This Row],[DecDate]]+$U$38*co2data[[#This Row],[DecDate2]]</f>
        <v>320.90378860286</v>
      </c>
      <c r="I90" s="4">
        <f>co2data[[#This Row],[Co2]]-co2data[[#This Row],[Quadratic Trend]]</f>
        <v>0.48621139713998218</v>
      </c>
      <c r="J90">
        <f t="shared" si="1"/>
        <v>-0.81657372013723684</v>
      </c>
      <c r="K90" s="1">
        <v>-0.21293680558301067</v>
      </c>
      <c r="L90" s="4">
        <f>co2data[[#This Row],[Quadratic Trend]]+co2data[[#This Row],[Cycle Co2]]</f>
        <v>320.08721488272278</v>
      </c>
      <c r="M90" s="4">
        <f>co2data[[#This Row],[Co2]]-co2data[[#This Row],[Quadratic Trend]]-co2data[[#This Row],[Cycle Co2]]</f>
        <v>1.3027851172772191</v>
      </c>
      <c r="N90" s="4">
        <f>AVERAGEIF(co2data[Month],co2data[Month],co2data[High Frequency])</f>
        <v>0.68088768137521938</v>
      </c>
      <c r="O90" s="4">
        <f>co2data[[#This Row],[S0]]-AVERAGE($N$2:$N$13)</f>
        <v>0.68170628415233803</v>
      </c>
      <c r="P90" s="4">
        <f>co2data[[#This Row],[Co2]]-co2data[[#This Row],[Seasonal]]</f>
        <v>320.70829371584767</v>
      </c>
    </row>
    <row r="91" spans="1:16" x14ac:dyDescent="0.3">
      <c r="A91" s="1">
        <v>1965</v>
      </c>
      <c r="B91" s="1">
        <v>8</v>
      </c>
      <c r="C91" s="6">
        <v>1965.625</v>
      </c>
      <c r="D91" s="6">
        <f>co2data[[#This Row],[DecDate]]^2</f>
        <v>3863681.640625</v>
      </c>
      <c r="E91" s="2">
        <f>DATE(co2data[[#This Row],[Year]],co2data[[#This Row],[Month]],15)</f>
        <v>23969</v>
      </c>
      <c r="F91" s="1">
        <v>318.81</v>
      </c>
      <c r="G91" s="1">
        <f>$U$17+$U$18*co2data[[#This Row],[DecDate]]</f>
        <v>318.11110196667232</v>
      </c>
      <c r="H91" s="4">
        <f>$U$36+$U$37*co2data[[#This Row],[DecDate]]+$U$38*co2data[[#This Row],[DecDate2]]</f>
        <v>320.98422788355674</v>
      </c>
      <c r="I91" s="4">
        <f>co2data[[#This Row],[Co2]]-co2data[[#This Row],[Quadratic Trend]]</f>
        <v>-2.174227883556739</v>
      </c>
      <c r="J91">
        <f t="shared" si="1"/>
        <v>-0.73162838544432307</v>
      </c>
      <c r="K91" s="1">
        <v>-0.21003184924266358</v>
      </c>
      <c r="L91" s="4">
        <f>co2data[[#This Row],[Quadratic Trend]]+co2data[[#This Row],[Cycle Co2]]</f>
        <v>320.25259949811243</v>
      </c>
      <c r="M91" s="4">
        <f>co2data[[#This Row],[Co2]]-co2data[[#This Row],[Quadratic Trend]]-co2data[[#This Row],[Cycle Co2]]</f>
        <v>-1.4425994981124159</v>
      </c>
      <c r="N91" s="4">
        <f>AVERAGEIF(co2data[Month],co2data[Month],co2data[High Frequency])</f>
        <v>-1.5319969340082413</v>
      </c>
      <c r="O91" s="4">
        <f>co2data[[#This Row],[S0]]-AVERAGE($N$2:$N$13)</f>
        <v>-1.5311783312311227</v>
      </c>
      <c r="P91" s="4">
        <f>co2data[[#This Row],[Co2]]-co2data[[#This Row],[Seasonal]]</f>
        <v>320.34117833123111</v>
      </c>
    </row>
    <row r="92" spans="1:16" x14ac:dyDescent="0.3">
      <c r="A92" s="1">
        <v>1965</v>
      </c>
      <c r="B92" s="1">
        <v>9</v>
      </c>
      <c r="C92" s="6">
        <v>1965.7083333333335</v>
      </c>
      <c r="D92" s="6">
        <f>co2data[[#This Row],[DecDate]]^2</f>
        <v>3864009.2517361119</v>
      </c>
      <c r="E92" s="2">
        <f>DATE(co2data[[#This Row],[Year]],co2data[[#This Row],[Month]],15)</f>
        <v>24000</v>
      </c>
      <c r="F92" s="1">
        <v>317.81</v>
      </c>
      <c r="G92" s="1">
        <f>$U$17+$U$18*co2data[[#This Row],[DecDate]]</f>
        <v>318.24114033624346</v>
      </c>
      <c r="H92" s="4">
        <f>$U$36+$U$37*co2data[[#This Row],[DecDate]]+$U$38*co2data[[#This Row],[DecDate2]]</f>
        <v>321.06484525792621</v>
      </c>
      <c r="I92" s="4">
        <f>co2data[[#This Row],[Co2]]-co2data[[#This Row],[Quadratic Trend]]</f>
        <v>-3.2548452579262062</v>
      </c>
      <c r="J92">
        <f t="shared" si="1"/>
        <v>-0.66224575981211209</v>
      </c>
      <c r="K92" s="1">
        <v>-0.1825129407203655</v>
      </c>
      <c r="L92" s="4">
        <f>co2data[[#This Row],[Quadratic Trend]]+co2data[[#This Row],[Cycle Co2]]</f>
        <v>320.40259949811411</v>
      </c>
      <c r="M92" s="4">
        <f>co2data[[#This Row],[Co2]]-co2data[[#This Row],[Quadratic Trend]]-co2data[[#This Row],[Cycle Co2]]</f>
        <v>-2.5925994981140938</v>
      </c>
      <c r="N92" s="4">
        <f>AVERAGEIF(co2data[Month],co2data[Month],co2data[High Frequency])</f>
        <v>-3.2690433820966329</v>
      </c>
      <c r="O92" s="4">
        <f>co2data[[#This Row],[S0]]-AVERAGE($N$2:$N$13)</f>
        <v>-3.2682247793195143</v>
      </c>
      <c r="P92" s="4">
        <f>co2data[[#This Row],[Co2]]-co2data[[#This Row],[Seasonal]]</f>
        <v>321.0782247793195</v>
      </c>
    </row>
    <row r="93" spans="1:16" x14ac:dyDescent="0.3">
      <c r="A93" s="1">
        <v>1965</v>
      </c>
      <c r="B93" s="1">
        <v>10</v>
      </c>
      <c r="C93" s="6">
        <v>1965.7916666666667</v>
      </c>
      <c r="D93" s="6">
        <f>co2data[[#This Row],[DecDate]]^2</f>
        <v>3864336.8767361115</v>
      </c>
      <c r="E93" s="2">
        <f>DATE(co2data[[#This Row],[Year]],co2data[[#This Row],[Month]],15)</f>
        <v>24030</v>
      </c>
      <c r="F93" s="1">
        <v>317.3</v>
      </c>
      <c r="G93" s="1">
        <f>$U$17+$U$18*co2data[[#This Row],[DecDate]]</f>
        <v>318.3711787058146</v>
      </c>
      <c r="H93" s="4">
        <f>$U$36+$U$37*co2data[[#This Row],[DecDate]]+$U$38*co2data[[#This Row],[DecDate2]]</f>
        <v>321.14564072596841</v>
      </c>
      <c r="I93" s="4">
        <f>co2data[[#This Row],[Co2]]-co2data[[#This Row],[Quadratic Trend]]</f>
        <v>-3.8456407259683942</v>
      </c>
      <c r="J93">
        <f t="shared" si="1"/>
        <v>-0.51381045862577734</v>
      </c>
      <c r="K93" s="1">
        <v>-0.19268777232383941</v>
      </c>
      <c r="L93" s="4">
        <f>co2data[[#This Row],[Quadratic Trend]]+co2data[[#This Row],[Cycle Co2]]</f>
        <v>320.63183026734265</v>
      </c>
      <c r="M93" s="4">
        <f>co2data[[#This Row],[Co2]]-co2data[[#This Row],[Quadratic Trend]]-co2data[[#This Row],[Cycle Co2]]</f>
        <v>-3.331830267342617</v>
      </c>
      <c r="N93" s="4">
        <f>AVERAGEIF(co2data[Month],co2data[Month],co2data[High Frequency])</f>
        <v>-3.4480093341772475</v>
      </c>
      <c r="O93" s="4">
        <f>co2data[[#This Row],[S0]]-AVERAGE($N$2:$N$13)</f>
        <v>-3.4471907314001289</v>
      </c>
      <c r="P93" s="4">
        <f>co2data[[#This Row],[Co2]]-co2data[[#This Row],[Seasonal]]</f>
        <v>320.74719073140017</v>
      </c>
    </row>
    <row r="94" spans="1:16" x14ac:dyDescent="0.3">
      <c r="A94" s="1">
        <v>1965</v>
      </c>
      <c r="B94" s="1">
        <v>11</v>
      </c>
      <c r="C94" s="6">
        <v>1965.875</v>
      </c>
      <c r="D94" s="6">
        <f>co2data[[#This Row],[DecDate]]^2</f>
        <v>3864664.515625</v>
      </c>
      <c r="E94" s="2">
        <f>DATE(co2data[[#This Row],[Year]],co2data[[#This Row],[Month]],15)</f>
        <v>24061</v>
      </c>
      <c r="F94" s="1">
        <v>318.87</v>
      </c>
      <c r="G94" s="1">
        <f>$U$17+$U$18*co2data[[#This Row],[DecDate]]</f>
        <v>318.50121707538574</v>
      </c>
      <c r="H94" s="4">
        <f>$U$36+$U$37*co2data[[#This Row],[DecDate]]+$U$38*co2data[[#This Row],[DecDate2]]</f>
        <v>321.22661428769061</v>
      </c>
      <c r="I94" s="4">
        <f>co2data[[#This Row],[Co2]]-co2data[[#This Row],[Quadratic Trend]]</f>
        <v>-2.3566142876906042</v>
      </c>
      <c r="J94">
        <f t="shared" si="1"/>
        <v>-0.45016863573147686</v>
      </c>
      <c r="K94" s="1">
        <v>-0.177479420976136</v>
      </c>
      <c r="L94" s="4">
        <f>co2data[[#This Row],[Quadratic Trend]]+co2data[[#This Row],[Cycle Co2]]</f>
        <v>320.77644565195914</v>
      </c>
      <c r="M94" s="4">
        <f>co2data[[#This Row],[Co2]]-co2data[[#This Row],[Quadratic Trend]]-co2data[[#This Row],[Cycle Co2]]</f>
        <v>-1.9064456519591273</v>
      </c>
      <c r="N94" s="4">
        <f>AVERAGEIF(co2data[Month],co2data[Month],co2data[High Frequency])</f>
        <v>-2.2829904186651309</v>
      </c>
      <c r="O94" s="4">
        <f>co2data[[#This Row],[S0]]-AVERAGE($N$2:$N$13)</f>
        <v>-2.2821718158880122</v>
      </c>
      <c r="P94" s="4">
        <f>co2data[[#This Row],[Co2]]-co2data[[#This Row],[Seasonal]]</f>
        <v>321.15217181588804</v>
      </c>
    </row>
    <row r="95" spans="1:16" x14ac:dyDescent="0.3">
      <c r="A95" s="1">
        <v>1965</v>
      </c>
      <c r="B95" s="1">
        <v>12</v>
      </c>
      <c r="C95" s="6">
        <v>1965.9583333333335</v>
      </c>
      <c r="D95" s="6">
        <f>co2data[[#This Row],[DecDate]]^2</f>
        <v>3864992.1684027785</v>
      </c>
      <c r="E95" s="2">
        <f>DATE(co2data[[#This Row],[Year]],co2data[[#This Row],[Month]],15)</f>
        <v>24091</v>
      </c>
      <c r="F95" s="1">
        <v>319.42</v>
      </c>
      <c r="G95" s="1">
        <f>$U$17+$U$18*co2data[[#This Row],[DecDate]]</f>
        <v>318.63125544495733</v>
      </c>
      <c r="H95" s="4">
        <f>$U$36+$U$37*co2data[[#This Row],[DecDate]]+$U$38*co2data[[#This Row],[DecDate2]]</f>
        <v>321.30776594308554</v>
      </c>
      <c r="I95" s="4">
        <f>co2data[[#This Row],[Co2]]-co2data[[#This Row],[Quadratic Trend]]</f>
        <v>-1.887765943085526</v>
      </c>
      <c r="J95">
        <f t="shared" si="1"/>
        <v>-0.40901259882095842</v>
      </c>
      <c r="K95" s="1">
        <v>-0.16227250206189253</v>
      </c>
      <c r="L95" s="4">
        <f>co2data[[#This Row],[Quadratic Trend]]+co2data[[#This Row],[Cycle Co2]]</f>
        <v>320.89875334426461</v>
      </c>
      <c r="M95" s="4">
        <f>co2data[[#This Row],[Co2]]-co2data[[#This Row],[Quadratic Trend]]-co2data[[#This Row],[Cycle Co2]]</f>
        <v>-1.4787533442645677</v>
      </c>
      <c r="N95" s="4">
        <f>AVERAGEIF(co2data[Month],co2data[Month],co2data[High Frequency])</f>
        <v>-1.0548815493936836</v>
      </c>
      <c r="O95" s="4">
        <f>co2data[[#This Row],[S0]]-AVERAGE($N$2:$N$13)</f>
        <v>-1.054062946616565</v>
      </c>
      <c r="P95" s="4">
        <f>co2data[[#This Row],[Co2]]-co2data[[#This Row],[Seasonal]]</f>
        <v>320.47406294661658</v>
      </c>
    </row>
    <row r="96" spans="1:16" x14ac:dyDescent="0.3">
      <c r="A96" s="1">
        <v>1966</v>
      </c>
      <c r="B96" s="1">
        <v>1</v>
      </c>
      <c r="C96" s="6">
        <v>1966.0416666666667</v>
      </c>
      <c r="D96" s="6">
        <f>co2data[[#This Row],[DecDate]]^2</f>
        <v>3865319.835069445</v>
      </c>
      <c r="E96" s="2">
        <f>DATE(co2data[[#This Row],[Year]],co2data[[#This Row],[Month]],15)</f>
        <v>24122</v>
      </c>
      <c r="F96" s="1">
        <v>320.62</v>
      </c>
      <c r="G96" s="1">
        <f>$U$17+$U$18*co2data[[#This Row],[DecDate]]</f>
        <v>318.76129381452847</v>
      </c>
      <c r="H96" s="4">
        <f>$U$36+$U$37*co2data[[#This Row],[DecDate]]+$U$38*co2data[[#This Row],[DecDate2]]</f>
        <v>321.38909569216048</v>
      </c>
      <c r="I96" s="4">
        <f>co2data[[#This Row],[Co2]]-co2data[[#This Row],[Quadratic Trend]]</f>
        <v>-0.76909569216047657</v>
      </c>
      <c r="J96">
        <f t="shared" si="1"/>
        <v>-0.45034234789533928</v>
      </c>
      <c r="K96" s="1">
        <v>-0.13937470788878376</v>
      </c>
      <c r="L96" s="4">
        <f>co2data[[#This Row],[Quadratic Trend]]+co2data[[#This Row],[Cycle Co2]]</f>
        <v>320.93875334426514</v>
      </c>
      <c r="M96" s="4">
        <f>co2data[[#This Row],[Co2]]-co2data[[#This Row],[Quadratic Trend]]-co2data[[#This Row],[Cycle Co2]]</f>
        <v>-0.3187533442651373</v>
      </c>
      <c r="N96" s="4">
        <f>AVERAGEIF(co2data[Month],co2data[Month],co2data[High Frequency])</f>
        <v>7.1953736839272886E-3</v>
      </c>
      <c r="O96" s="4">
        <f>co2data[[#This Row],[S0]]-AVERAGE($N$2:$N$13)</f>
        <v>8.0139764610459747E-3</v>
      </c>
      <c r="P96" s="4">
        <f>co2data[[#This Row],[Co2]]-co2data[[#This Row],[Seasonal]]</f>
        <v>320.61198602353898</v>
      </c>
    </row>
    <row r="97" spans="1:16" x14ac:dyDescent="0.3">
      <c r="A97" s="1">
        <v>1966</v>
      </c>
      <c r="B97" s="1">
        <v>2</v>
      </c>
      <c r="C97" s="6">
        <v>1966.125</v>
      </c>
      <c r="D97" s="6">
        <f>co2data[[#This Row],[DecDate]]^2</f>
        <v>3865647.515625</v>
      </c>
      <c r="E97" s="2">
        <f>DATE(co2data[[#This Row],[Year]],co2data[[#This Row],[Month]],15)</f>
        <v>24153</v>
      </c>
      <c r="F97" s="1">
        <v>321.58999999999997</v>
      </c>
      <c r="G97" s="1">
        <f>$U$17+$U$18*co2data[[#This Row],[DecDate]]</f>
        <v>318.89133218409961</v>
      </c>
      <c r="H97" s="4">
        <f>$U$36+$U$37*co2data[[#This Row],[DecDate]]+$U$38*co2data[[#This Row],[DecDate2]]</f>
        <v>321.47060353490815</v>
      </c>
      <c r="I97" s="4">
        <f>co2data[[#This Row],[Co2]]-co2data[[#This Row],[Quadratic Trend]]</f>
        <v>0.11939646509182467</v>
      </c>
      <c r="J97">
        <f t="shared" si="1"/>
        <v>-0.61031172910734399</v>
      </c>
      <c r="K97" s="1">
        <v>-0.11570911537989977</v>
      </c>
      <c r="L97" s="4">
        <f>co2data[[#This Row],[Quadratic Trend]]+co2data[[#This Row],[Cycle Co2]]</f>
        <v>320.86029180580078</v>
      </c>
      <c r="M97" s="4">
        <f>co2data[[#This Row],[Co2]]-co2data[[#This Row],[Quadratic Trend]]-co2data[[#This Row],[Cycle Co2]]</f>
        <v>0.72970819419916866</v>
      </c>
      <c r="N97" s="4">
        <f>AVERAGEIF(co2data[Month],co2data[Month],co2data[High Frequency])</f>
        <v>0.80215691214584883</v>
      </c>
      <c r="O97" s="4">
        <f>co2data[[#This Row],[S0]]-AVERAGE($N$2:$N$13)</f>
        <v>0.80297551492296748</v>
      </c>
      <c r="P97" s="4">
        <f>co2data[[#This Row],[Co2]]-co2data[[#This Row],[Seasonal]]</f>
        <v>320.78702448507698</v>
      </c>
    </row>
    <row r="98" spans="1:16" x14ac:dyDescent="0.3">
      <c r="A98" s="1">
        <v>1966</v>
      </c>
      <c r="B98" s="1">
        <v>3</v>
      </c>
      <c r="C98" s="6">
        <v>1966.2083333333335</v>
      </c>
      <c r="D98" s="6">
        <f>co2data[[#This Row],[DecDate]]^2</f>
        <v>3865975.210069445</v>
      </c>
      <c r="E98" s="2">
        <f>DATE(co2data[[#This Row],[Year]],co2data[[#This Row],[Month]],15)</f>
        <v>24181</v>
      </c>
      <c r="F98" s="1">
        <v>322.39</v>
      </c>
      <c r="G98" s="1">
        <f>$U$17+$U$18*co2data[[#This Row],[DecDate]]</f>
        <v>319.0213705536712</v>
      </c>
      <c r="H98" s="4">
        <f>$U$36+$U$37*co2data[[#This Row],[DecDate]]+$U$38*co2data[[#This Row],[DecDate2]]</f>
        <v>321.55228947133583</v>
      </c>
      <c r="I98" s="4">
        <f>co2data[[#This Row],[Co2]]-co2data[[#This Row],[Quadratic Trend]]</f>
        <v>0.83771052866416085</v>
      </c>
      <c r="J98">
        <f t="shared" si="1"/>
        <v>-0.70507458861082406</v>
      </c>
      <c r="K98" s="1">
        <v>-9.6660339919838467E-2</v>
      </c>
      <c r="L98" s="4">
        <f>co2data[[#This Row],[Quadratic Trend]]+co2data[[#This Row],[Cycle Co2]]</f>
        <v>320.84721488272498</v>
      </c>
      <c r="M98" s="4">
        <f>co2data[[#This Row],[Co2]]-co2data[[#This Row],[Quadratic Trend]]-co2data[[#This Row],[Cycle Co2]]</f>
        <v>1.5427851172749849</v>
      </c>
      <c r="N98" s="4">
        <f>AVERAGEIF(co2data[Month],co2data[Month],co2data[High Frequency])</f>
        <v>1.6915543480425499</v>
      </c>
      <c r="O98" s="4">
        <f>co2data[[#This Row],[S0]]-AVERAGE($N$2:$N$13)</f>
        <v>1.6923729508196685</v>
      </c>
      <c r="P98" s="4">
        <f>co2data[[#This Row],[Co2]]-co2data[[#This Row],[Seasonal]]</f>
        <v>320.69762704918031</v>
      </c>
    </row>
    <row r="99" spans="1:16" x14ac:dyDescent="0.3">
      <c r="A99" s="1">
        <v>1966</v>
      </c>
      <c r="B99" s="1">
        <v>4</v>
      </c>
      <c r="C99" s="6">
        <v>1966.2916666666667</v>
      </c>
      <c r="D99" s="6">
        <f>co2data[[#This Row],[DecDate]]^2</f>
        <v>3866302.918402778</v>
      </c>
      <c r="E99" s="2">
        <f>DATE(co2data[[#This Row],[Year]],co2data[[#This Row],[Month]],15)</f>
        <v>24212</v>
      </c>
      <c r="F99" s="1">
        <v>323.87</v>
      </c>
      <c r="G99" s="1">
        <f>$U$17+$U$18*co2data[[#This Row],[DecDate]]</f>
        <v>319.15140892324234</v>
      </c>
      <c r="H99" s="4">
        <f>$U$36+$U$37*co2data[[#This Row],[DecDate]]+$U$38*co2data[[#This Row],[DecDate2]]</f>
        <v>321.63415350143623</v>
      </c>
      <c r="I99" s="4">
        <f>co2data[[#This Row],[Co2]]-co2data[[#This Row],[Quadratic Trend]]</f>
        <v>2.2358464985637738</v>
      </c>
      <c r="J99">
        <f t="shared" si="1"/>
        <v>-0.7646309264063339</v>
      </c>
      <c r="K99" s="1">
        <v>-8.9920689200933754E-2</v>
      </c>
      <c r="L99" s="4">
        <f>co2data[[#This Row],[Quadratic Trend]]+co2data[[#This Row],[Cycle Co2]]</f>
        <v>320.86952257502992</v>
      </c>
      <c r="M99" s="4">
        <f>co2data[[#This Row],[Co2]]-co2data[[#This Row],[Quadratic Trend]]-co2data[[#This Row],[Cycle Co2]]</f>
        <v>3.0004774249701076</v>
      </c>
      <c r="N99" s="4">
        <f>AVERAGEIF(co2data[Month],co2data[Month],co2data[High Frequency])</f>
        <v>2.8344005018881528</v>
      </c>
      <c r="O99" s="4">
        <f>co2data[[#This Row],[S0]]-AVERAGE($N$2:$N$13)</f>
        <v>2.8352191046652715</v>
      </c>
      <c r="P99" s="4">
        <f>co2data[[#This Row],[Co2]]-co2data[[#This Row],[Seasonal]]</f>
        <v>321.03478089533473</v>
      </c>
    </row>
    <row r="100" spans="1:16" x14ac:dyDescent="0.3">
      <c r="A100" s="1">
        <v>1966</v>
      </c>
      <c r="B100" s="1">
        <v>5</v>
      </c>
      <c r="C100" s="6">
        <v>1966.375</v>
      </c>
      <c r="D100" s="6">
        <f>co2data[[#This Row],[DecDate]]^2</f>
        <v>3866630.640625</v>
      </c>
      <c r="E100" s="2">
        <f>DATE(co2data[[#This Row],[Year]],co2data[[#This Row],[Month]],15)</f>
        <v>24242</v>
      </c>
      <c r="F100" s="1">
        <v>324.01</v>
      </c>
      <c r="G100" s="1">
        <f>$U$17+$U$18*co2data[[#This Row],[DecDate]]</f>
        <v>319.28144729281348</v>
      </c>
      <c r="H100" s="4">
        <f>$U$36+$U$37*co2data[[#This Row],[DecDate]]+$U$38*co2data[[#This Row],[DecDate2]]</f>
        <v>321.71619562522392</v>
      </c>
      <c r="I100" s="4">
        <f>co2data[[#This Row],[Co2]]-co2data[[#This Row],[Quadratic Trend]]</f>
        <v>2.293804374776073</v>
      </c>
      <c r="J100">
        <f t="shared" si="1"/>
        <v>-0.65513458864716345</v>
      </c>
      <c r="K100" s="1">
        <v>-8.7797855530851704E-2</v>
      </c>
      <c r="L100" s="4">
        <f>co2data[[#This Row],[Quadratic Trend]]+co2data[[#This Row],[Cycle Co2]]</f>
        <v>321.06106103657675</v>
      </c>
      <c r="M100" s="4">
        <f>co2data[[#This Row],[Co2]]-co2data[[#This Row],[Quadratic Trend]]-co2data[[#This Row],[Cycle Co2]]</f>
        <v>2.9489389634232364</v>
      </c>
      <c r="N100" s="4">
        <f>AVERAGEIF(co2data[Month],co2data[Month],co2data[High Frequency])</f>
        <v>3.1805287070170616</v>
      </c>
      <c r="O100" s="4">
        <f>co2data[[#This Row],[S0]]-AVERAGE($N$2:$N$13)</f>
        <v>3.1813473097941802</v>
      </c>
      <c r="P100" s="4">
        <f>co2data[[#This Row],[Co2]]-co2data[[#This Row],[Seasonal]]</f>
        <v>320.82865269020579</v>
      </c>
    </row>
    <row r="101" spans="1:16" x14ac:dyDescent="0.3">
      <c r="A101" s="1">
        <v>1966</v>
      </c>
      <c r="B101" s="1">
        <v>6</v>
      </c>
      <c r="C101" s="6">
        <v>1966.4583333333335</v>
      </c>
      <c r="D101" s="6">
        <f>co2data[[#This Row],[DecDate]]^2</f>
        <v>3866958.3767361119</v>
      </c>
      <c r="E101" s="2">
        <f>DATE(co2data[[#This Row],[Year]],co2data[[#This Row],[Month]],15)</f>
        <v>24273</v>
      </c>
      <c r="F101" s="1">
        <v>323.75</v>
      </c>
      <c r="G101" s="1">
        <f>$U$17+$U$18*co2data[[#This Row],[DecDate]]</f>
        <v>319.41148566238508</v>
      </c>
      <c r="H101" s="4">
        <f>$U$36+$U$37*co2data[[#This Row],[DecDate]]+$U$38*co2data[[#This Row],[DecDate2]]</f>
        <v>321.79841584267706</v>
      </c>
      <c r="I101" s="4">
        <f>co2data[[#This Row],[Co2]]-co2data[[#This Row],[Quadratic Trend]]</f>
        <v>1.9515841573229409</v>
      </c>
      <c r="J101">
        <f t="shared" si="1"/>
        <v>-0.56735480610254507</v>
      </c>
      <c r="K101" s="1">
        <v>-9.4907223524994436E-2</v>
      </c>
      <c r="L101" s="4">
        <f>co2data[[#This Row],[Quadratic Trend]]+co2data[[#This Row],[Cycle Co2]]</f>
        <v>321.23106103657449</v>
      </c>
      <c r="M101" s="4">
        <f>co2data[[#This Row],[Co2]]-co2data[[#This Row],[Quadratic Trend]]-co2data[[#This Row],[Cycle Co2]]</f>
        <v>2.518938963425486</v>
      </c>
      <c r="N101" s="4">
        <f>AVERAGEIF(co2data[Month],co2data[Month],co2data[High Frequency])</f>
        <v>2.3803748608627524</v>
      </c>
      <c r="O101" s="4">
        <f>co2data[[#This Row],[S0]]-AVERAGE($N$2:$N$13)</f>
        <v>2.3811934636398711</v>
      </c>
      <c r="P101" s="4">
        <f>co2data[[#This Row],[Co2]]-co2data[[#This Row],[Seasonal]]</f>
        <v>321.36880653636013</v>
      </c>
    </row>
    <row r="102" spans="1:16" x14ac:dyDescent="0.3">
      <c r="A102" s="1">
        <v>1966</v>
      </c>
      <c r="B102" s="1">
        <v>7</v>
      </c>
      <c r="C102" s="6">
        <v>1966.5416666666667</v>
      </c>
      <c r="D102" s="6">
        <f>co2data[[#This Row],[DecDate]]^2</f>
        <v>3867286.1267361115</v>
      </c>
      <c r="E102" s="2">
        <f>DATE(co2data[[#This Row],[Year]],co2data[[#This Row],[Month]],15)</f>
        <v>24303</v>
      </c>
      <c r="F102" s="1">
        <v>322.39</v>
      </c>
      <c r="G102" s="1">
        <f>$U$17+$U$18*co2data[[#This Row],[DecDate]]</f>
        <v>319.54152403195621</v>
      </c>
      <c r="H102" s="4">
        <f>$U$36+$U$37*co2data[[#This Row],[DecDate]]+$U$38*co2data[[#This Row],[DecDate2]]</f>
        <v>321.88081415381021</v>
      </c>
      <c r="I102" s="4">
        <f>co2data[[#This Row],[Co2]]-co2data[[#This Row],[Quadratic Trend]]</f>
        <v>0.50918584618978002</v>
      </c>
      <c r="J102">
        <f t="shared" si="1"/>
        <v>-0.44590696338842079</v>
      </c>
      <c r="K102" s="1">
        <v>-0.10278725472181033</v>
      </c>
      <c r="L102" s="4">
        <f>co2data[[#This Row],[Quadratic Trend]]+co2data[[#This Row],[Cycle Co2]]</f>
        <v>321.43490719042177</v>
      </c>
      <c r="M102" s="4">
        <f>co2data[[#This Row],[Co2]]-co2data[[#This Row],[Quadratic Trend]]-co2data[[#This Row],[Cycle Co2]]</f>
        <v>0.95509280957820075</v>
      </c>
      <c r="N102" s="4">
        <f>AVERAGEIF(co2data[Month],co2data[Month],co2data[High Frequency])</f>
        <v>0.68088768137521938</v>
      </c>
      <c r="O102" s="4">
        <f>co2data[[#This Row],[S0]]-AVERAGE($N$2:$N$13)</f>
        <v>0.68170628415233803</v>
      </c>
      <c r="P102" s="4">
        <f>co2data[[#This Row],[Co2]]-co2data[[#This Row],[Seasonal]]</f>
        <v>321.70829371584767</v>
      </c>
    </row>
    <row r="103" spans="1:16" x14ac:dyDescent="0.3">
      <c r="A103" s="1">
        <v>1966</v>
      </c>
      <c r="B103" s="1">
        <v>8</v>
      </c>
      <c r="C103" s="6">
        <v>1966.625</v>
      </c>
      <c r="D103" s="6">
        <f>co2data[[#This Row],[DecDate]]^2</f>
        <v>3867613.890625</v>
      </c>
      <c r="E103" s="2">
        <f>DATE(co2data[[#This Row],[Year]],co2data[[#This Row],[Month]],15)</f>
        <v>24334</v>
      </c>
      <c r="F103" s="1">
        <v>320.37</v>
      </c>
      <c r="G103" s="1">
        <f>$U$17+$U$18*co2data[[#This Row],[DecDate]]</f>
        <v>319.67156240152735</v>
      </c>
      <c r="H103" s="4">
        <f>$U$36+$U$37*co2data[[#This Row],[DecDate]]+$U$38*co2data[[#This Row],[DecDate2]]</f>
        <v>321.96339055861608</v>
      </c>
      <c r="I103" s="4">
        <f>co2data[[#This Row],[Co2]]-co2data[[#This Row],[Quadratic Trend]]</f>
        <v>-1.593390558616079</v>
      </c>
      <c r="J103">
        <f t="shared" si="1"/>
        <v>-0.3838679835817122</v>
      </c>
      <c r="K103" s="1">
        <v>-0.1129764106597741</v>
      </c>
      <c r="L103" s="4">
        <f>co2data[[#This Row],[Quadratic Trend]]+co2data[[#This Row],[Cycle Co2]]</f>
        <v>321.57952257503439</v>
      </c>
      <c r="M103" s="4">
        <f>co2data[[#This Row],[Co2]]-co2data[[#This Row],[Quadratic Trend]]-co2data[[#This Row],[Cycle Co2]]</f>
        <v>-1.2095225750343668</v>
      </c>
      <c r="N103" s="4">
        <f>AVERAGEIF(co2data[Month],co2data[Month],co2data[High Frequency])</f>
        <v>-1.5319969340082413</v>
      </c>
      <c r="O103" s="4">
        <f>co2data[[#This Row],[S0]]-AVERAGE($N$2:$N$13)</f>
        <v>-1.5311783312311227</v>
      </c>
      <c r="P103" s="4">
        <f>co2data[[#This Row],[Co2]]-co2data[[#This Row],[Seasonal]]</f>
        <v>321.90117833123111</v>
      </c>
    </row>
    <row r="104" spans="1:16" x14ac:dyDescent="0.3">
      <c r="A104" s="1">
        <v>1966</v>
      </c>
      <c r="B104" s="1">
        <v>9</v>
      </c>
      <c r="C104" s="6">
        <v>1966.7083333333335</v>
      </c>
      <c r="D104" s="6">
        <f>co2data[[#This Row],[DecDate]]^2</f>
        <v>3867941.6684027785</v>
      </c>
      <c r="E104" s="2">
        <f>DATE(co2data[[#This Row],[Year]],co2data[[#This Row],[Month]],15)</f>
        <v>24365</v>
      </c>
      <c r="F104" s="1">
        <v>318.64</v>
      </c>
      <c r="G104" s="1">
        <f>$U$17+$U$18*co2data[[#This Row],[DecDate]]</f>
        <v>319.80160077109895</v>
      </c>
      <c r="H104" s="4">
        <f>$U$36+$U$37*co2data[[#This Row],[DecDate]]+$U$38*co2data[[#This Row],[DecDate2]]</f>
        <v>322.04614505710197</v>
      </c>
      <c r="I104" s="4">
        <f>co2data[[#This Row],[Co2]]-co2data[[#This Row],[Quadratic Trend]]</f>
        <v>-3.4061450571019805</v>
      </c>
      <c r="J104">
        <f t="shared" si="1"/>
        <v>-0.35508402052857069</v>
      </c>
      <c r="K104" s="1">
        <v>-9.8551614415795699E-2</v>
      </c>
      <c r="L104" s="4">
        <f>co2data[[#This Row],[Quadratic Trend]]+co2data[[#This Row],[Cycle Co2]]</f>
        <v>321.69106103657339</v>
      </c>
      <c r="M104" s="4">
        <f>co2data[[#This Row],[Co2]]-co2data[[#This Row],[Quadratic Trend]]-co2data[[#This Row],[Cycle Co2]]</f>
        <v>-3.0510610365734099</v>
      </c>
      <c r="N104" s="4">
        <f>AVERAGEIF(co2data[Month],co2data[Month],co2data[High Frequency])</f>
        <v>-3.2690433820966329</v>
      </c>
      <c r="O104" s="4">
        <f>co2data[[#This Row],[S0]]-AVERAGE($N$2:$N$13)</f>
        <v>-3.2682247793195143</v>
      </c>
      <c r="P104" s="4">
        <f>co2data[[#This Row],[Co2]]-co2data[[#This Row],[Seasonal]]</f>
        <v>321.90822477931948</v>
      </c>
    </row>
    <row r="105" spans="1:16" x14ac:dyDescent="0.3">
      <c r="A105" s="1">
        <v>1966</v>
      </c>
      <c r="B105" s="1">
        <v>10</v>
      </c>
      <c r="C105" s="6">
        <v>1966.7916666666667</v>
      </c>
      <c r="D105" s="6">
        <f>co2data[[#This Row],[DecDate]]^2</f>
        <v>3868269.460069445</v>
      </c>
      <c r="E105" s="2">
        <f>DATE(co2data[[#This Row],[Year]],co2data[[#This Row],[Month]],15)</f>
        <v>24395</v>
      </c>
      <c r="F105" s="1">
        <v>318.10000000000002</v>
      </c>
      <c r="G105" s="1">
        <f>$U$17+$U$18*co2data[[#This Row],[DecDate]]</f>
        <v>319.93163914067009</v>
      </c>
      <c r="H105" s="4">
        <f>$U$36+$U$37*co2data[[#This Row],[DecDate]]+$U$38*co2data[[#This Row],[DecDate2]]</f>
        <v>322.12907764926786</v>
      </c>
      <c r="I105" s="4">
        <f>co2data[[#This Row],[Co2]]-co2data[[#This Row],[Quadratic Trend]]</f>
        <v>-4.0290776492678333</v>
      </c>
      <c r="J105">
        <f t="shared" si="1"/>
        <v>-0.28186276653613401</v>
      </c>
      <c r="K105" s="1">
        <v>-9.566671214373873E-2</v>
      </c>
      <c r="L105" s="4">
        <f>co2data[[#This Row],[Quadratic Trend]]+co2data[[#This Row],[Cycle Co2]]</f>
        <v>321.84721488273175</v>
      </c>
      <c r="M105" s="4">
        <f>co2data[[#This Row],[Co2]]-co2data[[#This Row],[Quadratic Trend]]-co2data[[#This Row],[Cycle Co2]]</f>
        <v>-3.7472148827316993</v>
      </c>
      <c r="N105" s="4">
        <f>AVERAGEIF(co2data[Month],co2data[Month],co2data[High Frequency])</f>
        <v>-3.4480093341772475</v>
      </c>
      <c r="O105" s="4">
        <f>co2data[[#This Row],[S0]]-AVERAGE($N$2:$N$13)</f>
        <v>-3.4471907314001289</v>
      </c>
      <c r="P105" s="4">
        <f>co2data[[#This Row],[Co2]]-co2data[[#This Row],[Seasonal]]</f>
        <v>321.54719073140018</v>
      </c>
    </row>
    <row r="106" spans="1:16" x14ac:dyDescent="0.3">
      <c r="A106" s="1">
        <v>1966</v>
      </c>
      <c r="B106" s="1">
        <v>11</v>
      </c>
      <c r="C106" s="6">
        <v>1966.875</v>
      </c>
      <c r="D106" s="6">
        <f>co2data[[#This Row],[DecDate]]^2</f>
        <v>3868597.265625</v>
      </c>
      <c r="E106" s="2">
        <f>DATE(co2data[[#This Row],[Year]],co2data[[#This Row],[Month]],15)</f>
        <v>24426</v>
      </c>
      <c r="F106" s="1">
        <v>319.79000000000002</v>
      </c>
      <c r="G106" s="1">
        <f>$U$17+$U$18*co2data[[#This Row],[DecDate]]</f>
        <v>320.06167751024122</v>
      </c>
      <c r="H106" s="4">
        <f>$U$36+$U$37*co2data[[#This Row],[DecDate]]+$U$38*co2data[[#This Row],[DecDate2]]</f>
        <v>322.2121883350992</v>
      </c>
      <c r="I106" s="4">
        <f>co2data[[#This Row],[Co2]]-co2data[[#This Row],[Quadratic Trend]]</f>
        <v>-2.4221883350991789</v>
      </c>
      <c r="J106">
        <f t="shared" si="1"/>
        <v>-0.27805037545111699</v>
      </c>
      <c r="K106" s="1">
        <v>-6.3552473074350579E-2</v>
      </c>
      <c r="L106" s="4">
        <f>co2data[[#This Row],[Quadratic Trend]]+co2data[[#This Row],[Cycle Co2]]</f>
        <v>321.93413795964807</v>
      </c>
      <c r="M106" s="4">
        <f>co2data[[#This Row],[Co2]]-co2data[[#This Row],[Quadratic Trend]]-co2data[[#This Row],[Cycle Co2]]</f>
        <v>-2.1441379596480621</v>
      </c>
      <c r="N106" s="4">
        <f>AVERAGEIF(co2data[Month],co2data[Month],co2data[High Frequency])</f>
        <v>-2.2829904186651309</v>
      </c>
      <c r="O106" s="4">
        <f>co2data[[#This Row],[S0]]-AVERAGE($N$2:$N$13)</f>
        <v>-2.2821718158880122</v>
      </c>
      <c r="P106" s="4">
        <f>co2data[[#This Row],[Co2]]-co2data[[#This Row],[Seasonal]]</f>
        <v>322.07217181588805</v>
      </c>
    </row>
    <row r="107" spans="1:16" x14ac:dyDescent="0.3">
      <c r="A107" s="1">
        <v>1966</v>
      </c>
      <c r="B107" s="1">
        <v>12</v>
      </c>
      <c r="C107" s="6">
        <v>1966.9583333333335</v>
      </c>
      <c r="D107" s="6">
        <f>co2data[[#This Row],[DecDate]]^2</f>
        <v>3868925.085069445</v>
      </c>
      <c r="E107" s="2">
        <f>DATE(co2data[[#This Row],[Year]],co2data[[#This Row],[Month]],15)</f>
        <v>24456</v>
      </c>
      <c r="F107" s="1">
        <v>321.08</v>
      </c>
      <c r="G107" s="1">
        <f>$U$17+$U$18*co2data[[#This Row],[DecDate]]</f>
        <v>320.19171587981236</v>
      </c>
      <c r="H107" s="4">
        <f>$U$36+$U$37*co2data[[#This Row],[DecDate]]+$U$38*co2data[[#This Row],[DecDate2]]</f>
        <v>322.29547711461055</v>
      </c>
      <c r="I107" s="4">
        <f>co2data[[#This Row],[Co2]]-co2data[[#This Row],[Quadratic Trend]]</f>
        <v>-1.2154771146105645</v>
      </c>
      <c r="J107">
        <f t="shared" si="1"/>
        <v>-0.35518530881141974</v>
      </c>
      <c r="K107" s="1">
        <v>-6.5285820284576204E-2</v>
      </c>
      <c r="L107" s="4">
        <f>co2data[[#This Row],[Quadratic Trend]]+co2data[[#This Row],[Cycle Co2]]</f>
        <v>321.94029180579912</v>
      </c>
      <c r="M107" s="4">
        <f>co2data[[#This Row],[Co2]]-co2data[[#This Row],[Quadratic Trend]]-co2data[[#This Row],[Cycle Co2]]</f>
        <v>-0.86029180579914477</v>
      </c>
      <c r="N107" s="4">
        <f>AVERAGEIF(co2data[Month],co2data[Month],co2data[High Frequency])</f>
        <v>-1.0548815493936836</v>
      </c>
      <c r="O107" s="4">
        <f>co2data[[#This Row],[S0]]-AVERAGE($N$2:$N$13)</f>
        <v>-1.054062946616565</v>
      </c>
      <c r="P107" s="4">
        <f>co2data[[#This Row],[Co2]]-co2data[[#This Row],[Seasonal]]</f>
        <v>322.13406294661655</v>
      </c>
    </row>
    <row r="108" spans="1:16" x14ac:dyDescent="0.3">
      <c r="A108" s="1">
        <v>1967</v>
      </c>
      <c r="B108" s="1">
        <v>1</v>
      </c>
      <c r="C108" s="6">
        <v>1967.0416666666667</v>
      </c>
      <c r="D108" s="6">
        <f>co2data[[#This Row],[DecDate]]^2</f>
        <v>3869252.918402778</v>
      </c>
      <c r="E108" s="2">
        <f>DATE(co2data[[#This Row],[Year]],co2data[[#This Row],[Month]],15)</f>
        <v>24487</v>
      </c>
      <c r="F108" s="1">
        <v>322.07</v>
      </c>
      <c r="G108" s="1">
        <f>$U$17+$U$18*co2data[[#This Row],[DecDate]]</f>
        <v>320.3217542493835</v>
      </c>
      <c r="H108" s="4">
        <f>$U$36+$U$37*co2data[[#This Row],[DecDate]]+$U$38*co2data[[#This Row],[DecDate2]]</f>
        <v>322.3789439878019</v>
      </c>
      <c r="I108" s="4">
        <f>co2data[[#This Row],[Co2]]-co2data[[#This Row],[Quadratic Trend]]</f>
        <v>-0.30894398780191068</v>
      </c>
      <c r="J108">
        <f t="shared" si="1"/>
        <v>-0.53095987430990677</v>
      </c>
      <c r="K108" s="1">
        <v>-6.778983069747499E-2</v>
      </c>
      <c r="L108" s="4">
        <f>co2data[[#This Row],[Quadratic Trend]]+co2data[[#This Row],[Cycle Co2]]</f>
        <v>321.84798411349198</v>
      </c>
      <c r="M108" s="4">
        <f>co2data[[#This Row],[Co2]]-co2data[[#This Row],[Quadratic Trend]]-co2data[[#This Row],[Cycle Co2]]</f>
        <v>0.22201588650799609</v>
      </c>
      <c r="N108" s="4">
        <f>AVERAGEIF(co2data[Month],co2data[Month],co2data[High Frequency])</f>
        <v>7.1953736839272886E-3</v>
      </c>
      <c r="O108" s="4">
        <f>co2data[[#This Row],[S0]]-AVERAGE($N$2:$N$13)</f>
        <v>8.0139764610459747E-3</v>
      </c>
      <c r="P108" s="4">
        <f>co2data[[#This Row],[Co2]]-co2data[[#This Row],[Seasonal]]</f>
        <v>322.06198602353896</v>
      </c>
    </row>
    <row r="109" spans="1:16" x14ac:dyDescent="0.3">
      <c r="A109" s="1">
        <v>1967</v>
      </c>
      <c r="B109" s="1">
        <v>2</v>
      </c>
      <c r="C109" s="6">
        <v>1967.125</v>
      </c>
      <c r="D109" s="6">
        <f>co2data[[#This Row],[DecDate]]^2</f>
        <v>3869580.765625</v>
      </c>
      <c r="E109" s="2">
        <f>DATE(co2data[[#This Row],[Year]],co2data[[#This Row],[Month]],15)</f>
        <v>24518</v>
      </c>
      <c r="F109" s="1">
        <v>322.5</v>
      </c>
      <c r="G109" s="1">
        <f>$U$17+$U$18*co2data[[#This Row],[DecDate]]</f>
        <v>320.45179261895464</v>
      </c>
      <c r="H109" s="4">
        <f>$U$36+$U$37*co2data[[#This Row],[DecDate]]+$U$38*co2data[[#This Row],[DecDate2]]</f>
        <v>322.46258895467327</v>
      </c>
      <c r="I109" s="4">
        <f>co2data[[#This Row],[Co2]]-co2data[[#This Row],[Quadratic Trend]]</f>
        <v>3.7411045326734893E-2</v>
      </c>
      <c r="J109">
        <f t="shared" si="1"/>
        <v>-0.72768176425371134</v>
      </c>
      <c r="K109" s="1">
        <v>-7.1833735082290878E-2</v>
      </c>
      <c r="L109" s="4">
        <f>co2data[[#This Row],[Quadratic Trend]]+co2data[[#This Row],[Cycle Co2]]</f>
        <v>321.73490719041956</v>
      </c>
      <c r="M109" s="4">
        <f>co2data[[#This Row],[Co2]]-co2data[[#This Row],[Quadratic Trend]]-co2data[[#This Row],[Cycle Co2]]</f>
        <v>0.76509280958044623</v>
      </c>
      <c r="N109" s="4">
        <f>AVERAGEIF(co2data[Month],co2data[Month],co2data[High Frequency])</f>
        <v>0.80215691214584883</v>
      </c>
      <c r="O109" s="4">
        <f>co2data[[#This Row],[S0]]-AVERAGE($N$2:$N$13)</f>
        <v>0.80297551492296748</v>
      </c>
      <c r="P109" s="4">
        <f>co2data[[#This Row],[Co2]]-co2data[[#This Row],[Seasonal]]</f>
        <v>321.69702448507701</v>
      </c>
    </row>
    <row r="110" spans="1:16" x14ac:dyDescent="0.3">
      <c r="A110" s="1">
        <v>1967</v>
      </c>
      <c r="B110" s="1">
        <v>3</v>
      </c>
      <c r="C110" s="6">
        <v>1967.2083333333335</v>
      </c>
      <c r="D110" s="6">
        <f>co2data[[#This Row],[DecDate]]^2</f>
        <v>3869908.6267361119</v>
      </c>
      <c r="E110" s="2">
        <f>DATE(co2data[[#This Row],[Year]],co2data[[#This Row],[Month]],15)</f>
        <v>24546</v>
      </c>
      <c r="F110" s="1">
        <v>323.04000000000002</v>
      </c>
      <c r="G110" s="1">
        <f>$U$17+$U$18*co2data[[#This Row],[DecDate]]</f>
        <v>320.58183098852624</v>
      </c>
      <c r="H110" s="4">
        <f>$U$36+$U$37*co2data[[#This Row],[DecDate]]+$U$38*co2data[[#This Row],[DecDate2]]</f>
        <v>322.54641201521736</v>
      </c>
      <c r="I110" s="4">
        <f>co2data[[#This Row],[Co2]]-co2data[[#This Row],[Quadratic Trend]]</f>
        <v>0.49358798478266408</v>
      </c>
      <c r="J110">
        <f t="shared" si="1"/>
        <v>-0.89304328633570462</v>
      </c>
      <c r="K110" s="1">
        <v>-8.5879071900549206E-2</v>
      </c>
      <c r="L110" s="4">
        <f>co2data[[#This Row],[Quadratic Trend]]+co2data[[#This Row],[Cycle Co2]]</f>
        <v>321.65336872888167</v>
      </c>
      <c r="M110" s="4">
        <f>co2data[[#This Row],[Co2]]-co2data[[#This Row],[Quadratic Trend]]-co2data[[#This Row],[Cycle Co2]]</f>
        <v>1.3866312711183686</v>
      </c>
      <c r="N110" s="4">
        <f>AVERAGEIF(co2data[Month],co2data[Month],co2data[High Frequency])</f>
        <v>1.6915543480425499</v>
      </c>
      <c r="O110" s="4">
        <f>co2data[[#This Row],[S0]]-AVERAGE($N$2:$N$13)</f>
        <v>1.6923729508196685</v>
      </c>
      <c r="P110" s="4">
        <f>co2data[[#This Row],[Co2]]-co2data[[#This Row],[Seasonal]]</f>
        <v>321.34762704918035</v>
      </c>
    </row>
    <row r="111" spans="1:16" x14ac:dyDescent="0.3">
      <c r="A111" s="1">
        <v>1967</v>
      </c>
      <c r="B111" s="1">
        <v>4</v>
      </c>
      <c r="C111" s="6">
        <v>1967.2916666666667</v>
      </c>
      <c r="D111" s="6">
        <f>co2data[[#This Row],[DecDate]]^2</f>
        <v>3870236.5017361115</v>
      </c>
      <c r="E111" s="2">
        <f>DATE(co2data[[#This Row],[Year]],co2data[[#This Row],[Month]],15)</f>
        <v>24577</v>
      </c>
      <c r="F111" s="1">
        <v>324.42</v>
      </c>
      <c r="G111" s="1">
        <f>$U$17+$U$18*co2data[[#This Row],[DecDate]]</f>
        <v>320.71186935809737</v>
      </c>
      <c r="H111" s="4">
        <f>$U$36+$U$37*co2data[[#This Row],[DecDate]]+$U$38*co2data[[#This Row],[DecDate2]]</f>
        <v>322.63041316943418</v>
      </c>
      <c r="I111" s="4">
        <f>co2data[[#This Row],[Co2]]-co2data[[#This Row],[Quadratic Trend]]</f>
        <v>1.7895868305658382</v>
      </c>
      <c r="J111">
        <f t="shared" si="1"/>
        <v>-0.9255059790168616</v>
      </c>
      <c r="K111" s="1">
        <v>-6.8387379613805893E-2</v>
      </c>
      <c r="L111" s="4">
        <f>co2data[[#This Row],[Quadratic Trend]]+co2data[[#This Row],[Cycle Co2]]</f>
        <v>321.70490719041732</v>
      </c>
      <c r="M111" s="4">
        <f>co2data[[#This Row],[Co2]]-co2data[[#This Row],[Quadratic Trend]]-co2data[[#This Row],[Cycle Co2]]</f>
        <v>2.7150928095826998</v>
      </c>
      <c r="N111" s="4">
        <f>AVERAGEIF(co2data[Month],co2data[Month],co2data[High Frequency])</f>
        <v>2.8344005018881528</v>
      </c>
      <c r="O111" s="4">
        <f>co2data[[#This Row],[S0]]-AVERAGE($N$2:$N$13)</f>
        <v>2.8352191046652715</v>
      </c>
      <c r="P111" s="4">
        <f>co2data[[#This Row],[Co2]]-co2data[[#This Row],[Seasonal]]</f>
        <v>321.58478089533475</v>
      </c>
    </row>
    <row r="112" spans="1:16" x14ac:dyDescent="0.3">
      <c r="A112" s="1">
        <v>1967</v>
      </c>
      <c r="B112" s="1">
        <v>5</v>
      </c>
      <c r="C112" s="6">
        <v>1967.375</v>
      </c>
      <c r="D112" s="6">
        <f>co2data[[#This Row],[DecDate]]^2</f>
        <v>3870564.390625</v>
      </c>
      <c r="E112" s="2">
        <f>DATE(co2data[[#This Row],[Year]],co2data[[#This Row],[Month]],15)</f>
        <v>24607</v>
      </c>
      <c r="F112" s="1">
        <v>325</v>
      </c>
      <c r="G112" s="1">
        <f>$U$17+$U$18*co2data[[#This Row],[DecDate]]</f>
        <v>320.84190772766851</v>
      </c>
      <c r="H112" s="4">
        <f>$U$36+$U$37*co2data[[#This Row],[DecDate]]+$U$38*co2data[[#This Row],[DecDate2]]</f>
        <v>322.714592417331</v>
      </c>
      <c r="I112" s="4">
        <f>co2data[[#This Row],[Co2]]-co2data[[#This Row],[Quadratic Trend]]</f>
        <v>2.285407582668995</v>
      </c>
      <c r="J112">
        <f t="shared" si="1"/>
        <v>-0.80814676537410768</v>
      </c>
      <c r="K112" s="1">
        <v>-5.858942745280396E-2</v>
      </c>
      <c r="L112" s="4">
        <f>co2data[[#This Row],[Quadratic Trend]]+co2data[[#This Row],[Cycle Co2]]</f>
        <v>321.90644565195691</v>
      </c>
      <c r="M112" s="4">
        <f>co2data[[#This Row],[Co2]]-co2data[[#This Row],[Quadratic Trend]]-co2data[[#This Row],[Cycle Co2]]</f>
        <v>3.0935543480431029</v>
      </c>
      <c r="N112" s="4">
        <f>AVERAGEIF(co2data[Month],co2data[Month],co2data[High Frequency])</f>
        <v>3.1805287070170616</v>
      </c>
      <c r="O112" s="4">
        <f>co2data[[#This Row],[S0]]-AVERAGE($N$2:$N$13)</f>
        <v>3.1813473097941802</v>
      </c>
      <c r="P112" s="4">
        <f>co2data[[#This Row],[Co2]]-co2data[[#This Row],[Seasonal]]</f>
        <v>321.81865269020579</v>
      </c>
    </row>
    <row r="113" spans="1:16" x14ac:dyDescent="0.3">
      <c r="A113" s="1">
        <v>1967</v>
      </c>
      <c r="B113" s="1">
        <v>6</v>
      </c>
      <c r="C113" s="6">
        <v>1967.4583333333335</v>
      </c>
      <c r="D113" s="6">
        <f>co2data[[#This Row],[DecDate]]^2</f>
        <v>3870892.2934027785</v>
      </c>
      <c r="E113" s="2">
        <f>DATE(co2data[[#This Row],[Year]],co2data[[#This Row],[Month]],15)</f>
        <v>24638</v>
      </c>
      <c r="F113" s="1">
        <v>324.08999999999997</v>
      </c>
      <c r="G113" s="1">
        <f>$U$17+$U$18*co2data[[#This Row],[DecDate]]</f>
        <v>320.97194609724011</v>
      </c>
      <c r="H113" s="4">
        <f>$U$36+$U$37*co2data[[#This Row],[DecDate]]+$U$38*co2data[[#This Row],[DecDate2]]</f>
        <v>322.79894975890784</v>
      </c>
      <c r="I113" s="4">
        <f>co2data[[#This Row],[Co2]]-co2data[[#This Row],[Quadratic Trend]]</f>
        <v>1.2910502410921367</v>
      </c>
      <c r="J113">
        <f t="shared" si="1"/>
        <v>-0.72558103002394936</v>
      </c>
      <c r="K113" s="1">
        <v>-5.9562138494497083E-2</v>
      </c>
      <c r="L113" s="4">
        <f>co2data[[#This Row],[Quadratic Trend]]+co2data[[#This Row],[Cycle Co2]]</f>
        <v>322.07336872888391</v>
      </c>
      <c r="M113" s="4">
        <f>co2data[[#This Row],[Co2]]-co2data[[#This Row],[Quadratic Trend]]-co2data[[#This Row],[Cycle Co2]]</f>
        <v>2.0166312711160863</v>
      </c>
      <c r="N113" s="4">
        <f>AVERAGEIF(co2data[Month],co2data[Month],co2data[High Frequency])</f>
        <v>2.3803748608627524</v>
      </c>
      <c r="O113" s="4">
        <f>co2data[[#This Row],[S0]]-AVERAGE($N$2:$N$13)</f>
        <v>2.3811934636398711</v>
      </c>
      <c r="P113" s="4">
        <f>co2data[[#This Row],[Co2]]-co2data[[#This Row],[Seasonal]]</f>
        <v>321.7088065363601</v>
      </c>
    </row>
    <row r="114" spans="1:16" x14ac:dyDescent="0.3">
      <c r="A114" s="1">
        <v>1967</v>
      </c>
      <c r="B114" s="1">
        <v>7</v>
      </c>
      <c r="C114" s="6">
        <v>1967.5416666666667</v>
      </c>
      <c r="D114" s="6">
        <f>co2data[[#This Row],[DecDate]]^2</f>
        <v>3871220.210069445</v>
      </c>
      <c r="E114" s="2">
        <f>DATE(co2data[[#This Row],[Year]],co2data[[#This Row],[Month]],15)</f>
        <v>24668</v>
      </c>
      <c r="F114" s="1">
        <v>322.55</v>
      </c>
      <c r="G114" s="1">
        <f>$U$17+$U$18*co2data[[#This Row],[DecDate]]</f>
        <v>321.10198446681125</v>
      </c>
      <c r="H114" s="4">
        <f>$U$36+$U$37*co2data[[#This Row],[DecDate]]+$U$38*co2data[[#This Row],[DecDate2]]</f>
        <v>322.8834851941574</v>
      </c>
      <c r="I114" s="4">
        <f>co2data[[#This Row],[Co2]]-co2data[[#This Row],[Quadratic Trend]]</f>
        <v>-0.3334851941573902</v>
      </c>
      <c r="J114">
        <f t="shared" si="1"/>
        <v>-0.69550108065812732</v>
      </c>
      <c r="K114" s="1">
        <v>-8.0536281969632625E-2</v>
      </c>
      <c r="L114" s="4">
        <f>co2data[[#This Row],[Quadratic Trend]]+co2data[[#This Row],[Cycle Co2]]</f>
        <v>322.18798411349928</v>
      </c>
      <c r="M114" s="4">
        <f>co2data[[#This Row],[Co2]]-co2data[[#This Row],[Quadratic Trend]]-co2data[[#This Row],[Cycle Co2]]</f>
        <v>0.36201588650073713</v>
      </c>
      <c r="N114" s="4">
        <f>AVERAGEIF(co2data[Month],co2data[Month],co2data[High Frequency])</f>
        <v>0.68088768137521938</v>
      </c>
      <c r="O114" s="4">
        <f>co2data[[#This Row],[S0]]-AVERAGE($N$2:$N$13)</f>
        <v>0.68170628415233803</v>
      </c>
      <c r="P114" s="4">
        <f>co2data[[#This Row],[Co2]]-co2data[[#This Row],[Seasonal]]</f>
        <v>321.8682937158477</v>
      </c>
    </row>
    <row r="115" spans="1:16" x14ac:dyDescent="0.3">
      <c r="A115" s="1">
        <v>1967</v>
      </c>
      <c r="B115" s="1">
        <v>8</v>
      </c>
      <c r="C115" s="6">
        <v>1967.625</v>
      </c>
      <c r="D115" s="6">
        <f>co2data[[#This Row],[DecDate]]^2</f>
        <v>3871548.140625</v>
      </c>
      <c r="E115" s="2">
        <f>DATE(co2data[[#This Row],[Year]],co2data[[#This Row],[Month]],15)</f>
        <v>24699</v>
      </c>
      <c r="F115" s="1">
        <v>320.92</v>
      </c>
      <c r="G115" s="1">
        <f>$U$17+$U$18*co2data[[#This Row],[DecDate]]</f>
        <v>321.23202283638238</v>
      </c>
      <c r="H115" s="4">
        <f>$U$36+$U$37*co2data[[#This Row],[DecDate]]+$U$38*co2data[[#This Row],[DecDate2]]</f>
        <v>322.96819872307969</v>
      </c>
      <c r="I115" s="4">
        <f>co2data[[#This Row],[Co2]]-co2data[[#This Row],[Quadratic Trend]]</f>
        <v>-2.048198723079679</v>
      </c>
      <c r="J115">
        <f t="shared" si="1"/>
        <v>-0.69713768650685692</v>
      </c>
      <c r="K115" s="1">
        <v>-8.0742627108992951E-2</v>
      </c>
      <c r="L115" s="4">
        <f>co2data[[#This Row],[Quadratic Trend]]+co2data[[#This Row],[Cycle Co2]]</f>
        <v>322.27106103657286</v>
      </c>
      <c r="M115" s="4">
        <f>co2data[[#This Row],[Co2]]-co2data[[#This Row],[Quadratic Trend]]-co2data[[#This Row],[Cycle Co2]]</f>
        <v>-1.3510610365728222</v>
      </c>
      <c r="N115" s="4">
        <f>AVERAGEIF(co2data[Month],co2data[Month],co2data[High Frequency])</f>
        <v>-1.5319969340082413</v>
      </c>
      <c r="O115" s="4">
        <f>co2data[[#This Row],[S0]]-AVERAGE($N$2:$N$13)</f>
        <v>-1.5311783312311227</v>
      </c>
      <c r="P115" s="4">
        <f>co2data[[#This Row],[Co2]]-co2data[[#This Row],[Seasonal]]</f>
        <v>322.45117833123112</v>
      </c>
    </row>
    <row r="116" spans="1:16" x14ac:dyDescent="0.3">
      <c r="A116" s="1">
        <v>1967</v>
      </c>
      <c r="B116" s="1">
        <v>9</v>
      </c>
      <c r="C116" s="6">
        <v>1967.7083333333335</v>
      </c>
      <c r="D116" s="6">
        <f>co2data[[#This Row],[DecDate]]^2</f>
        <v>3871876.085069445</v>
      </c>
      <c r="E116" s="2">
        <f>DATE(co2data[[#This Row],[Year]],co2data[[#This Row],[Month]],15)</f>
        <v>24730</v>
      </c>
      <c r="F116" s="1">
        <v>319.31</v>
      </c>
      <c r="G116" s="1">
        <f>$U$17+$U$18*co2data[[#This Row],[DecDate]]</f>
        <v>321.36206120595398</v>
      </c>
      <c r="H116" s="4">
        <f>$U$36+$U$37*co2data[[#This Row],[DecDate]]+$U$38*co2data[[#This Row],[DecDate2]]</f>
        <v>323.05309034568199</v>
      </c>
      <c r="I116" s="4">
        <f>co2data[[#This Row],[Co2]]-co2data[[#This Row],[Quadratic Trend]]</f>
        <v>-3.7430903456819919</v>
      </c>
      <c r="J116">
        <f t="shared" si="1"/>
        <v>-0.67510623218552068</v>
      </c>
      <c r="K116" s="1">
        <v>-1.9411943143334161E-2</v>
      </c>
      <c r="L116" s="4">
        <f>co2data[[#This Row],[Quadratic Trend]]+co2data[[#This Row],[Cycle Co2]]</f>
        <v>322.3779841134965</v>
      </c>
      <c r="M116" s="4">
        <f>co2data[[#This Row],[Co2]]-co2data[[#This Row],[Quadratic Trend]]-co2data[[#This Row],[Cycle Co2]]</f>
        <v>-3.0679841134964714</v>
      </c>
      <c r="N116" s="4">
        <f>AVERAGEIF(co2data[Month],co2data[Month],co2data[High Frequency])</f>
        <v>-3.2690433820966329</v>
      </c>
      <c r="O116" s="4">
        <f>co2data[[#This Row],[S0]]-AVERAGE($N$2:$N$13)</f>
        <v>-3.2682247793195143</v>
      </c>
      <c r="P116" s="4">
        <f>co2data[[#This Row],[Co2]]-co2data[[#This Row],[Seasonal]]</f>
        <v>322.5782247793195</v>
      </c>
    </row>
    <row r="117" spans="1:16" x14ac:dyDescent="0.3">
      <c r="A117" s="1">
        <v>1967</v>
      </c>
      <c r="B117" s="1">
        <v>10</v>
      </c>
      <c r="C117" s="6">
        <v>1967.7916666666667</v>
      </c>
      <c r="D117" s="6">
        <f>co2data[[#This Row],[DecDate]]^2</f>
        <v>3872204.043402778</v>
      </c>
      <c r="E117" s="2">
        <f>DATE(co2data[[#This Row],[Year]],co2data[[#This Row],[Month]],15)</f>
        <v>24760</v>
      </c>
      <c r="F117" s="1">
        <v>319.31</v>
      </c>
      <c r="G117" s="1">
        <f>$U$17+$U$18*co2data[[#This Row],[DecDate]]</f>
        <v>321.49209957552512</v>
      </c>
      <c r="H117" s="4">
        <f>$U$36+$U$37*co2data[[#This Row],[DecDate]]+$U$38*co2data[[#This Row],[DecDate2]]</f>
        <v>323.13816006195702</v>
      </c>
      <c r="I117" s="4">
        <f>co2data[[#This Row],[Co2]]-co2data[[#This Row],[Quadratic Trend]]</f>
        <v>-3.8281600619570213</v>
      </c>
      <c r="J117">
        <f t="shared" si="1"/>
        <v>-0.60786825615621887</v>
      </c>
      <c r="K117" s="1">
        <v>-3.8082691611130912E-2</v>
      </c>
      <c r="L117" s="4">
        <f>co2data[[#This Row],[Quadratic Trend]]+co2data[[#This Row],[Cycle Co2]]</f>
        <v>322.5302918058008</v>
      </c>
      <c r="M117" s="4">
        <f>co2data[[#This Row],[Co2]]-co2data[[#This Row],[Quadratic Trend]]-co2data[[#This Row],[Cycle Co2]]</f>
        <v>-3.2202918058008025</v>
      </c>
      <c r="N117" s="4">
        <f>AVERAGEIF(co2data[Month],co2data[Month],co2data[High Frequency])</f>
        <v>-3.4480093341772475</v>
      </c>
      <c r="O117" s="4">
        <f>co2data[[#This Row],[S0]]-AVERAGE($N$2:$N$13)</f>
        <v>-3.4471907314001289</v>
      </c>
      <c r="P117" s="4">
        <f>co2data[[#This Row],[Co2]]-co2data[[#This Row],[Seasonal]]</f>
        <v>322.75719073140016</v>
      </c>
    </row>
    <row r="118" spans="1:16" x14ac:dyDescent="0.3">
      <c r="A118" s="1">
        <v>1967</v>
      </c>
      <c r="B118" s="1">
        <v>11</v>
      </c>
      <c r="C118" s="6">
        <v>1967.875</v>
      </c>
      <c r="D118" s="6">
        <f>co2data[[#This Row],[DecDate]]^2</f>
        <v>3872532.015625</v>
      </c>
      <c r="E118" s="2">
        <f>DATE(co2data[[#This Row],[Year]],co2data[[#This Row],[Month]],15)</f>
        <v>24791</v>
      </c>
      <c r="F118" s="1">
        <v>320.72000000000003</v>
      </c>
      <c r="G118" s="1">
        <f>$U$17+$U$18*co2data[[#This Row],[DecDate]]</f>
        <v>321.62213794509626</v>
      </c>
      <c r="H118" s="4">
        <f>$U$36+$U$37*co2data[[#This Row],[DecDate]]+$U$38*co2data[[#This Row],[DecDate2]]</f>
        <v>323.22340787191206</v>
      </c>
      <c r="I118" s="4">
        <f>co2data[[#This Row],[Co2]]-co2data[[#This Row],[Quadratic Trend]]</f>
        <v>-2.5034078719120316</v>
      </c>
      <c r="J118">
        <f t="shared" si="1"/>
        <v>-0.6046545276497175</v>
      </c>
      <c r="K118" s="1">
        <v>-4.7524103281600852E-2</v>
      </c>
      <c r="L118" s="4">
        <f>co2data[[#This Row],[Quadratic Trend]]+co2data[[#This Row],[Cycle Co2]]</f>
        <v>322.61875334426236</v>
      </c>
      <c r="M118" s="4">
        <f>co2data[[#This Row],[Co2]]-co2data[[#This Row],[Quadratic Trend]]-co2data[[#This Row],[Cycle Co2]]</f>
        <v>-1.8987533442623141</v>
      </c>
      <c r="N118" s="4">
        <f>AVERAGEIF(co2data[Month],co2data[Month],co2data[High Frequency])</f>
        <v>-2.2829904186651309</v>
      </c>
      <c r="O118" s="4">
        <f>co2data[[#This Row],[S0]]-AVERAGE($N$2:$N$13)</f>
        <v>-2.2821718158880122</v>
      </c>
      <c r="P118" s="4">
        <f>co2data[[#This Row],[Co2]]-co2data[[#This Row],[Seasonal]]</f>
        <v>323.00217181588806</v>
      </c>
    </row>
    <row r="119" spans="1:16" x14ac:dyDescent="0.3">
      <c r="A119" s="1">
        <v>1967</v>
      </c>
      <c r="B119" s="1">
        <v>12</v>
      </c>
      <c r="C119" s="6">
        <v>1967.9583333333335</v>
      </c>
      <c r="D119" s="6">
        <f>co2data[[#This Row],[DecDate]]^2</f>
        <v>3872860.0017361119</v>
      </c>
      <c r="E119" s="2">
        <f>DATE(co2data[[#This Row],[Year]],co2data[[#This Row],[Month]],15)</f>
        <v>24821</v>
      </c>
      <c r="F119" s="1">
        <v>321.95999999999998</v>
      </c>
      <c r="G119" s="1">
        <f>$U$17+$U$18*co2data[[#This Row],[DecDate]]</f>
        <v>321.75217631466785</v>
      </c>
      <c r="H119" s="4">
        <f>$U$36+$U$37*co2data[[#This Row],[DecDate]]+$U$38*co2data[[#This Row],[DecDate2]]</f>
        <v>323.3088337755471</v>
      </c>
      <c r="I119" s="4">
        <f>co2data[[#This Row],[Co2]]-co2data[[#This Row],[Quadratic Trend]]</f>
        <v>-1.3488337755471207</v>
      </c>
      <c r="J119">
        <f t="shared" si="1"/>
        <v>-0.66238812358853216</v>
      </c>
      <c r="K119" s="1">
        <v>-6.7736178154757104E-2</v>
      </c>
      <c r="L119" s="4">
        <f>co2data[[#This Row],[Quadratic Trend]]+co2data[[#This Row],[Cycle Co2]]</f>
        <v>322.64644565195857</v>
      </c>
      <c r="M119" s="4">
        <f>co2data[[#This Row],[Co2]]-co2data[[#This Row],[Quadratic Trend]]-co2data[[#This Row],[Cycle Co2]]</f>
        <v>-0.68644565195858853</v>
      </c>
      <c r="N119" s="4">
        <f>AVERAGEIF(co2data[Month],co2data[Month],co2data[High Frequency])</f>
        <v>-1.0548815493936836</v>
      </c>
      <c r="O119" s="4">
        <f>co2data[[#This Row],[S0]]-AVERAGE($N$2:$N$13)</f>
        <v>-1.054062946616565</v>
      </c>
      <c r="P119" s="4">
        <f>co2data[[#This Row],[Co2]]-co2data[[#This Row],[Seasonal]]</f>
        <v>323.01406294661655</v>
      </c>
    </row>
    <row r="120" spans="1:16" x14ac:dyDescent="0.3">
      <c r="A120" s="1">
        <v>1968</v>
      </c>
      <c r="B120" s="1">
        <v>1</v>
      </c>
      <c r="C120" s="6">
        <v>1968.0416666666667</v>
      </c>
      <c r="D120" s="6">
        <f>co2data[[#This Row],[DecDate]]^2</f>
        <v>3873188.0017361115</v>
      </c>
      <c r="E120" s="2">
        <f>DATE(co2data[[#This Row],[Year]],co2data[[#This Row],[Month]],15)</f>
        <v>24852</v>
      </c>
      <c r="F120" s="1">
        <v>322.57</v>
      </c>
      <c r="G120" s="1">
        <f>$U$17+$U$18*co2data[[#This Row],[DecDate]]</f>
        <v>321.88221468423899</v>
      </c>
      <c r="H120" s="4">
        <f>$U$36+$U$37*co2data[[#This Row],[DecDate]]+$U$38*co2data[[#This Row],[DecDate2]]</f>
        <v>323.39443777285487</v>
      </c>
      <c r="I120" s="4">
        <f>co2data[[#This Row],[Co2]]-co2data[[#This Row],[Quadratic Trend]]</f>
        <v>-0.8244377728548784</v>
      </c>
      <c r="J120">
        <f t="shared" si="1"/>
        <v>-0.74414596704958913</v>
      </c>
      <c r="K120" s="1">
        <v>-7.0257377769048085E-2</v>
      </c>
      <c r="L120" s="4">
        <f>co2data[[#This Row],[Quadratic Trend]]+co2data[[#This Row],[Cycle Co2]]</f>
        <v>322.6502918058053</v>
      </c>
      <c r="M120" s="4">
        <f>co2data[[#This Row],[Co2]]-co2data[[#This Row],[Quadratic Trend]]-co2data[[#This Row],[Cycle Co2]]</f>
        <v>-8.0291805805289274E-2</v>
      </c>
      <c r="N120" s="4">
        <f>AVERAGEIF(co2data[Month],co2data[Month],co2data[High Frequency])</f>
        <v>7.1953736839272886E-3</v>
      </c>
      <c r="O120" s="4">
        <f>co2data[[#This Row],[S0]]-AVERAGE($N$2:$N$13)</f>
        <v>8.0139764610459747E-3</v>
      </c>
      <c r="P120" s="4">
        <f>co2data[[#This Row],[Co2]]-co2data[[#This Row],[Seasonal]]</f>
        <v>322.56198602353896</v>
      </c>
    </row>
    <row r="121" spans="1:16" x14ac:dyDescent="0.3">
      <c r="A121" s="1">
        <v>1968</v>
      </c>
      <c r="B121" s="1">
        <v>2</v>
      </c>
      <c r="C121" s="6">
        <v>1968.125</v>
      </c>
      <c r="D121" s="6">
        <f>co2data[[#This Row],[DecDate]]^2</f>
        <v>3873516.015625</v>
      </c>
      <c r="E121" s="2">
        <f>DATE(co2data[[#This Row],[Year]],co2data[[#This Row],[Month]],15)</f>
        <v>24883</v>
      </c>
      <c r="F121" s="1">
        <v>323.14999999999998</v>
      </c>
      <c r="G121" s="1">
        <f>$U$17+$U$18*co2data[[#This Row],[DecDate]]</f>
        <v>322.01225305381013</v>
      </c>
      <c r="H121" s="4">
        <f>$U$36+$U$37*co2data[[#This Row],[DecDate]]+$U$38*co2data[[#This Row],[DecDate2]]</f>
        <v>323.48021986383537</v>
      </c>
      <c r="I121" s="4">
        <f>co2data[[#This Row],[Co2]]-co2data[[#This Row],[Quadratic Trend]]</f>
        <v>-0.3302198638353957</v>
      </c>
      <c r="J121">
        <f t="shared" si="1"/>
        <v>-0.86992805803345163</v>
      </c>
      <c r="K121" s="1">
        <v>-8.1241548278333089E-2</v>
      </c>
      <c r="L121" s="4">
        <f>co2data[[#This Row],[Quadratic Trend]]+co2data[[#This Row],[Cycle Co2]]</f>
        <v>322.61029180580192</v>
      </c>
      <c r="M121" s="4">
        <f>co2data[[#This Row],[Co2]]-co2data[[#This Row],[Quadratic Trend]]-co2data[[#This Row],[Cycle Co2]]</f>
        <v>0.53970819419805593</v>
      </c>
      <c r="N121" s="4">
        <f>AVERAGEIF(co2data[Month],co2data[Month],co2data[High Frequency])</f>
        <v>0.80215691214584883</v>
      </c>
      <c r="O121" s="4">
        <f>co2data[[#This Row],[S0]]-AVERAGE($N$2:$N$13)</f>
        <v>0.80297551492296748</v>
      </c>
      <c r="P121" s="4">
        <f>co2data[[#This Row],[Co2]]-co2data[[#This Row],[Seasonal]]</f>
        <v>322.34702448507699</v>
      </c>
    </row>
    <row r="122" spans="1:16" x14ac:dyDescent="0.3">
      <c r="A122" s="1">
        <v>1968</v>
      </c>
      <c r="B122" s="1">
        <v>3</v>
      </c>
      <c r="C122" s="6">
        <v>1968.2083333333335</v>
      </c>
      <c r="D122" s="6">
        <f>co2data[[#This Row],[DecDate]]^2</f>
        <v>3873844.0434027785</v>
      </c>
      <c r="E122" s="2">
        <f>DATE(co2data[[#This Row],[Year]],co2data[[#This Row],[Month]],15)</f>
        <v>24912</v>
      </c>
      <c r="F122" s="1">
        <v>323.89</v>
      </c>
      <c r="G122" s="1">
        <f>$U$17+$U$18*co2data[[#This Row],[DecDate]]</f>
        <v>322.14229142338127</v>
      </c>
      <c r="H122" s="4">
        <f>$U$36+$U$37*co2data[[#This Row],[DecDate]]+$U$38*co2data[[#This Row],[DecDate2]]</f>
        <v>323.56618004849588</v>
      </c>
      <c r="I122" s="4">
        <f>co2data[[#This Row],[Co2]]-co2data[[#This Row],[Quadratic Trend]]</f>
        <v>0.32381995150410603</v>
      </c>
      <c r="J122">
        <f t="shared" si="1"/>
        <v>-0.99511901192472751</v>
      </c>
      <c r="K122" s="1">
        <v>-9.1457920451829752E-2</v>
      </c>
      <c r="L122" s="4">
        <f>co2data[[#This Row],[Quadratic Trend]]+co2data[[#This Row],[Cycle Co2]]</f>
        <v>322.57106103657117</v>
      </c>
      <c r="M122" s="4">
        <f>co2data[[#This Row],[Co2]]-co2data[[#This Row],[Quadratic Trend]]-co2data[[#This Row],[Cycle Co2]]</f>
        <v>1.3189389634288335</v>
      </c>
      <c r="N122" s="4">
        <f>AVERAGEIF(co2data[Month],co2data[Month],co2data[High Frequency])</f>
        <v>1.6915543480425499</v>
      </c>
      <c r="O122" s="4">
        <f>co2data[[#This Row],[S0]]-AVERAGE($N$2:$N$13)</f>
        <v>1.6923729508196685</v>
      </c>
      <c r="P122" s="4">
        <f>co2data[[#This Row],[Co2]]-co2data[[#This Row],[Seasonal]]</f>
        <v>322.19762704918031</v>
      </c>
    </row>
    <row r="123" spans="1:16" x14ac:dyDescent="0.3">
      <c r="A123" s="1">
        <v>1968</v>
      </c>
      <c r="B123" s="1">
        <v>4</v>
      </c>
      <c r="C123" s="6">
        <v>1968.2916666666667</v>
      </c>
      <c r="D123" s="6">
        <f>co2data[[#This Row],[DecDate]]^2</f>
        <v>3874172.085069445</v>
      </c>
      <c r="E123" s="2">
        <f>DATE(co2data[[#This Row],[Year]],co2data[[#This Row],[Month]],15)</f>
        <v>24943</v>
      </c>
      <c r="F123" s="1">
        <v>325.02</v>
      </c>
      <c r="G123" s="1">
        <f>$U$17+$U$18*co2data[[#This Row],[DecDate]]</f>
        <v>322.27232979295241</v>
      </c>
      <c r="H123" s="4">
        <f>$U$36+$U$37*co2data[[#This Row],[DecDate]]+$U$38*co2data[[#This Row],[DecDate2]]</f>
        <v>323.65231832683639</v>
      </c>
      <c r="I123" s="4">
        <f>co2data[[#This Row],[Co2]]-co2data[[#This Row],[Quadratic Trend]]</f>
        <v>1.3676816731635881</v>
      </c>
      <c r="J123">
        <f t="shared" si="1"/>
        <v>-1.0089495979536309</v>
      </c>
      <c r="K123" s="1">
        <v>-9.0137263520324779E-2</v>
      </c>
      <c r="L123" s="4">
        <f>co2data[[#This Row],[Quadratic Trend]]+co2data[[#This Row],[Cycle Co2]]</f>
        <v>322.64336872888276</v>
      </c>
      <c r="M123" s="4">
        <f>co2data[[#This Row],[Co2]]-co2data[[#This Row],[Quadratic Trend]]-co2data[[#This Row],[Cycle Co2]]</f>
        <v>2.3766312711172191</v>
      </c>
      <c r="N123" s="4">
        <f>AVERAGEIF(co2data[Month],co2data[Month],co2data[High Frequency])</f>
        <v>2.8344005018881528</v>
      </c>
      <c r="O123" s="4">
        <f>co2data[[#This Row],[S0]]-AVERAGE($N$2:$N$13)</f>
        <v>2.8352191046652715</v>
      </c>
      <c r="P123" s="4">
        <f>co2data[[#This Row],[Co2]]-co2data[[#This Row],[Seasonal]]</f>
        <v>322.18478089533471</v>
      </c>
    </row>
    <row r="124" spans="1:16" x14ac:dyDescent="0.3">
      <c r="A124" s="1">
        <v>1968</v>
      </c>
      <c r="B124" s="1">
        <v>5</v>
      </c>
      <c r="C124" s="6">
        <v>1968.375</v>
      </c>
      <c r="D124" s="6">
        <f>co2data[[#This Row],[DecDate]]^2</f>
        <v>3874500.140625</v>
      </c>
      <c r="E124" s="2">
        <f>DATE(co2data[[#This Row],[Year]],co2data[[#This Row],[Month]],15)</f>
        <v>24973</v>
      </c>
      <c r="F124" s="1">
        <v>325.57</v>
      </c>
      <c r="G124" s="1">
        <f>$U$17+$U$18*co2data[[#This Row],[DecDate]]</f>
        <v>322.40236816252354</v>
      </c>
      <c r="H124" s="4">
        <f>$U$36+$U$37*co2data[[#This Row],[DecDate]]+$U$38*co2data[[#This Row],[DecDate2]]</f>
        <v>323.73863469884964</v>
      </c>
      <c r="I124" s="4">
        <f>co2data[[#This Row],[Co2]]-co2data[[#This Row],[Quadratic Trend]]</f>
        <v>1.8313653011503561</v>
      </c>
      <c r="J124">
        <f t="shared" si="1"/>
        <v>-0.94141981612072045</v>
      </c>
      <c r="K124" s="1">
        <v>-0.13112573132995015</v>
      </c>
      <c r="L124" s="4">
        <f>co2data[[#This Row],[Quadratic Trend]]+co2data[[#This Row],[Cycle Co2]]</f>
        <v>322.79721488272889</v>
      </c>
      <c r="M124" s="4">
        <f>co2data[[#This Row],[Co2]]-co2data[[#This Row],[Quadratic Trend]]-co2data[[#This Row],[Cycle Co2]]</f>
        <v>2.7727851172710767</v>
      </c>
      <c r="N124" s="4">
        <f>AVERAGEIF(co2data[Month],co2data[Month],co2data[High Frequency])</f>
        <v>3.1805287070170616</v>
      </c>
      <c r="O124" s="4">
        <f>co2data[[#This Row],[S0]]-AVERAGE($N$2:$N$13)</f>
        <v>3.1813473097941802</v>
      </c>
      <c r="P124" s="4">
        <f>co2data[[#This Row],[Co2]]-co2data[[#This Row],[Seasonal]]</f>
        <v>322.38865269020579</v>
      </c>
    </row>
    <row r="125" spans="1:16" x14ac:dyDescent="0.3">
      <c r="A125" s="1">
        <v>1968</v>
      </c>
      <c r="B125" s="1">
        <v>6</v>
      </c>
      <c r="C125" s="6">
        <v>1968.4583333333335</v>
      </c>
      <c r="D125" s="6">
        <f>co2data[[#This Row],[DecDate]]^2</f>
        <v>3874828.210069445</v>
      </c>
      <c r="E125" s="2">
        <f>DATE(co2data[[#This Row],[Year]],co2data[[#This Row],[Month]],15)</f>
        <v>25004</v>
      </c>
      <c r="F125" s="1">
        <v>325.36</v>
      </c>
      <c r="G125" s="1">
        <f>$U$17+$U$18*co2data[[#This Row],[DecDate]]</f>
        <v>322.53240653209514</v>
      </c>
      <c r="H125" s="4">
        <f>$U$36+$U$37*co2data[[#This Row],[DecDate]]+$U$38*co2data[[#This Row],[DecDate2]]</f>
        <v>323.82512916453561</v>
      </c>
      <c r="I125" s="4">
        <f>co2data[[#This Row],[Co2]]-co2data[[#This Row],[Quadratic Trend]]</f>
        <v>1.5348708354644032</v>
      </c>
      <c r="J125">
        <f t="shared" si="1"/>
        <v>-0.86483735873369261</v>
      </c>
      <c r="K125" s="1">
        <v>-0.16057717003457392</v>
      </c>
      <c r="L125" s="4">
        <f>co2data[[#This Row],[Quadratic Trend]]+co2data[[#This Row],[Cycle Co2]]</f>
        <v>322.96029180580194</v>
      </c>
      <c r="M125" s="4">
        <f>co2data[[#This Row],[Co2]]-co2data[[#This Row],[Quadratic Trend]]-co2data[[#This Row],[Cycle Co2]]</f>
        <v>2.3997081941980958</v>
      </c>
      <c r="N125" s="4">
        <f>AVERAGEIF(co2data[Month],co2data[Month],co2data[High Frequency])</f>
        <v>2.3803748608627524</v>
      </c>
      <c r="O125" s="4">
        <f>co2data[[#This Row],[S0]]-AVERAGE($N$2:$N$13)</f>
        <v>2.3811934636398711</v>
      </c>
      <c r="P125" s="4">
        <f>co2data[[#This Row],[Co2]]-co2data[[#This Row],[Seasonal]]</f>
        <v>322.97880653636014</v>
      </c>
    </row>
    <row r="126" spans="1:16" x14ac:dyDescent="0.3">
      <c r="A126" s="1">
        <v>1968</v>
      </c>
      <c r="B126" s="1">
        <v>7</v>
      </c>
      <c r="C126" s="6">
        <v>1968.5416666666667</v>
      </c>
      <c r="D126" s="6">
        <f>co2data[[#This Row],[DecDate]]^2</f>
        <v>3875156.293402778</v>
      </c>
      <c r="E126" s="2">
        <f>DATE(co2data[[#This Row],[Year]],co2data[[#This Row],[Month]],15)</f>
        <v>25034</v>
      </c>
      <c r="F126" s="1">
        <v>324.14</v>
      </c>
      <c r="G126" s="1">
        <f>$U$17+$U$18*co2data[[#This Row],[DecDate]]</f>
        <v>322.66244490166628</v>
      </c>
      <c r="H126" s="4">
        <f>$U$36+$U$37*co2data[[#This Row],[DecDate]]+$U$38*co2data[[#This Row],[DecDate2]]</f>
        <v>323.91180172390159</v>
      </c>
      <c r="I126" s="4">
        <f>co2data[[#This Row],[Co2]]-co2data[[#This Row],[Quadratic Trend]]</f>
        <v>0.22819827609839649</v>
      </c>
      <c r="J126">
        <f t="shared" si="1"/>
        <v>-0.79458684117659351</v>
      </c>
      <c r="K126" s="1">
        <v>-0.19618388732648187</v>
      </c>
      <c r="L126" s="4">
        <f>co2data[[#This Row],[Quadratic Trend]]+co2data[[#This Row],[Cycle Co2]]</f>
        <v>323.11721488272502</v>
      </c>
      <c r="M126" s="4">
        <f>co2data[[#This Row],[Co2]]-co2data[[#This Row],[Quadratic Trend]]-co2data[[#This Row],[Cycle Co2]]</f>
        <v>1.02278511727499</v>
      </c>
      <c r="N126" s="4">
        <f>AVERAGEIF(co2data[Month],co2data[Month],co2data[High Frequency])</f>
        <v>0.68088768137521938</v>
      </c>
      <c r="O126" s="4">
        <f>co2data[[#This Row],[S0]]-AVERAGE($N$2:$N$13)</f>
        <v>0.68170628415233803</v>
      </c>
      <c r="P126" s="4">
        <f>co2data[[#This Row],[Co2]]-co2data[[#This Row],[Seasonal]]</f>
        <v>323.45829371584767</v>
      </c>
    </row>
    <row r="127" spans="1:16" x14ac:dyDescent="0.3">
      <c r="A127" s="1">
        <v>1968</v>
      </c>
      <c r="B127" s="1">
        <v>8</v>
      </c>
      <c r="C127" s="6">
        <v>1968.625</v>
      </c>
      <c r="D127" s="6">
        <f>co2data[[#This Row],[DecDate]]^2</f>
        <v>3875484.390625</v>
      </c>
      <c r="E127" s="2">
        <f>DATE(co2data[[#This Row],[Year]],co2data[[#This Row],[Month]],15)</f>
        <v>25065</v>
      </c>
      <c r="F127" s="1">
        <v>322.02999999999997</v>
      </c>
      <c r="G127" s="1">
        <f>$U$17+$U$18*co2data[[#This Row],[DecDate]]</f>
        <v>322.79248327123742</v>
      </c>
      <c r="H127" s="4">
        <f>$U$36+$U$37*co2data[[#This Row],[DecDate]]+$U$38*co2data[[#This Row],[DecDate2]]</f>
        <v>323.99865237694758</v>
      </c>
      <c r="I127" s="4">
        <f>co2data[[#This Row],[Co2]]-co2data[[#This Row],[Quadratic Trend]]</f>
        <v>-1.9686523769476025</v>
      </c>
      <c r="J127">
        <f t="shared" si="1"/>
        <v>-0.739129801910967</v>
      </c>
      <c r="K127" s="1">
        <v>-0.21025357551337945</v>
      </c>
      <c r="L127" s="4">
        <f>co2data[[#This Row],[Quadratic Trend]]+co2data[[#This Row],[Cycle Co2]]</f>
        <v>323.25952257503661</v>
      </c>
      <c r="M127" s="4">
        <f>co2data[[#This Row],[Co2]]-co2data[[#This Row],[Quadratic Trend]]-co2data[[#This Row],[Cycle Co2]]</f>
        <v>-1.2295225750366354</v>
      </c>
      <c r="N127" s="4">
        <f>AVERAGEIF(co2data[Month],co2data[Month],co2data[High Frequency])</f>
        <v>-1.5319969340082413</v>
      </c>
      <c r="O127" s="4">
        <f>co2data[[#This Row],[S0]]-AVERAGE($N$2:$N$13)</f>
        <v>-1.5311783312311227</v>
      </c>
      <c r="P127" s="4">
        <f>co2data[[#This Row],[Co2]]-co2data[[#This Row],[Seasonal]]</f>
        <v>323.56117833123108</v>
      </c>
    </row>
    <row r="128" spans="1:16" x14ac:dyDescent="0.3">
      <c r="A128" s="1">
        <v>1968</v>
      </c>
      <c r="B128" s="1">
        <v>9</v>
      </c>
      <c r="C128" s="6">
        <v>1968.7083333333335</v>
      </c>
      <c r="D128" s="6">
        <f>co2data[[#This Row],[DecDate]]^2</f>
        <v>3875812.5017361119</v>
      </c>
      <c r="E128" s="2">
        <f>DATE(co2data[[#This Row],[Year]],co2data[[#This Row],[Month]],15)</f>
        <v>25096</v>
      </c>
      <c r="F128" s="1">
        <v>320.41000000000003</v>
      </c>
      <c r="G128" s="1">
        <f>$U$17+$U$18*co2data[[#This Row],[DecDate]]</f>
        <v>322.92252164080901</v>
      </c>
      <c r="H128" s="4">
        <f>$U$36+$U$37*co2data[[#This Row],[DecDate]]+$U$38*co2data[[#This Row],[DecDate2]]</f>
        <v>324.08568112366629</v>
      </c>
      <c r="I128" s="4">
        <f>co2data[[#This Row],[Co2]]-co2data[[#This Row],[Quadratic Trend]]</f>
        <v>-3.6756811236662656</v>
      </c>
      <c r="J128">
        <f t="shared" si="1"/>
        <v>-0.6346200870912202</v>
      </c>
      <c r="K128" s="1">
        <v>-0.21432469613372826</v>
      </c>
      <c r="L128" s="4">
        <f>co2data[[#This Row],[Quadratic Trend]]+co2data[[#This Row],[Cycle Co2]]</f>
        <v>323.45106103657508</v>
      </c>
      <c r="M128" s="4">
        <f>co2data[[#This Row],[Co2]]-co2data[[#This Row],[Quadratic Trend]]-co2data[[#This Row],[Cycle Co2]]</f>
        <v>-3.0410610365750452</v>
      </c>
      <c r="N128" s="4">
        <f>AVERAGEIF(co2data[Month],co2data[Month],co2data[High Frequency])</f>
        <v>-3.2690433820966329</v>
      </c>
      <c r="O128" s="4">
        <f>co2data[[#This Row],[S0]]-AVERAGE($N$2:$N$13)</f>
        <v>-3.2682247793195143</v>
      </c>
      <c r="P128" s="4">
        <f>co2data[[#This Row],[Co2]]-co2data[[#This Row],[Seasonal]]</f>
        <v>323.67822477931952</v>
      </c>
    </row>
    <row r="129" spans="1:16" x14ac:dyDescent="0.3">
      <c r="A129" s="1">
        <v>1968</v>
      </c>
      <c r="B129" s="1">
        <v>10</v>
      </c>
      <c r="C129" s="6">
        <v>1968.7916666666667</v>
      </c>
      <c r="D129" s="6">
        <f>co2data[[#This Row],[DecDate]]^2</f>
        <v>3876140.6267361115</v>
      </c>
      <c r="E129" s="2">
        <f>DATE(co2data[[#This Row],[Year]],co2data[[#This Row],[Month]],15)</f>
        <v>25126</v>
      </c>
      <c r="F129" s="1">
        <v>320.25</v>
      </c>
      <c r="G129" s="1">
        <f>$U$17+$U$18*co2data[[#This Row],[DecDate]]</f>
        <v>323.05256001038015</v>
      </c>
      <c r="H129" s="4">
        <f>$U$36+$U$37*co2data[[#This Row],[DecDate]]+$U$38*co2data[[#This Row],[DecDate2]]</f>
        <v>324.17288796405774</v>
      </c>
      <c r="I129" s="4">
        <f>co2data[[#This Row],[Co2]]-co2data[[#This Row],[Quadratic Trend]]</f>
        <v>-3.9228879640577361</v>
      </c>
      <c r="J129">
        <f t="shared" si="1"/>
        <v>-0.50875000440965745</v>
      </c>
      <c r="K129" s="1">
        <v>-0.24685878764907104</v>
      </c>
      <c r="L129" s="4">
        <f>co2data[[#This Row],[Quadratic Trend]]+co2data[[#This Row],[Cycle Co2]]</f>
        <v>323.66413795964809</v>
      </c>
      <c r="M129" s="4">
        <f>co2data[[#This Row],[Co2]]-co2data[[#This Row],[Quadratic Trend]]-co2data[[#This Row],[Cycle Co2]]</f>
        <v>-3.4141379596480785</v>
      </c>
      <c r="N129" s="4">
        <f>AVERAGEIF(co2data[Month],co2data[Month],co2data[High Frequency])</f>
        <v>-3.4480093341772475</v>
      </c>
      <c r="O129" s="4">
        <f>co2data[[#This Row],[S0]]-AVERAGE($N$2:$N$13)</f>
        <v>-3.4471907314001289</v>
      </c>
      <c r="P129" s="4">
        <f>co2data[[#This Row],[Co2]]-co2data[[#This Row],[Seasonal]]</f>
        <v>323.69719073140016</v>
      </c>
    </row>
    <row r="130" spans="1:16" x14ac:dyDescent="0.3">
      <c r="A130" s="1">
        <v>1968</v>
      </c>
      <c r="B130" s="1">
        <v>11</v>
      </c>
      <c r="C130" s="6">
        <v>1968.875</v>
      </c>
      <c r="D130" s="6">
        <f>co2data[[#This Row],[DecDate]]^2</f>
        <v>3876468.765625</v>
      </c>
      <c r="E130" s="2">
        <f>DATE(co2data[[#This Row],[Year]],co2data[[#This Row],[Month]],15)</f>
        <v>25157</v>
      </c>
      <c r="F130" s="1">
        <v>321.31</v>
      </c>
      <c r="G130" s="1">
        <f>$U$17+$U$18*co2data[[#This Row],[DecDate]]</f>
        <v>323.18259837995129</v>
      </c>
      <c r="H130" s="4">
        <f>$U$36+$U$37*co2data[[#This Row],[DecDate]]+$U$38*co2data[[#This Row],[DecDate2]]</f>
        <v>324.26027289812919</v>
      </c>
      <c r="I130" s="4">
        <f>co2data[[#This Row],[Co2]]-co2data[[#This Row],[Quadratic Trend]]</f>
        <v>-2.9502728981291853</v>
      </c>
      <c r="J130">
        <f t="shared" si="1"/>
        <v>-0.41767340001957093</v>
      </c>
      <c r="K130" s="1">
        <v>-0.23939431159785626</v>
      </c>
      <c r="L130" s="4">
        <f>co2data[[#This Row],[Quadratic Trend]]+co2data[[#This Row],[Cycle Co2]]</f>
        <v>323.84259949810962</v>
      </c>
      <c r="M130" s="4">
        <f>co2data[[#This Row],[Co2]]-co2data[[#This Row],[Quadratic Trend]]-co2data[[#This Row],[Cycle Co2]]</f>
        <v>-2.5325994981096143</v>
      </c>
      <c r="N130" s="4">
        <f>AVERAGEIF(co2data[Month],co2data[Month],co2data[High Frequency])</f>
        <v>-2.2829904186651309</v>
      </c>
      <c r="O130" s="4">
        <f>co2data[[#This Row],[S0]]-AVERAGE($N$2:$N$13)</f>
        <v>-2.2821718158880122</v>
      </c>
      <c r="P130" s="4">
        <f>co2data[[#This Row],[Co2]]-co2data[[#This Row],[Seasonal]]</f>
        <v>323.59217181588804</v>
      </c>
    </row>
    <row r="131" spans="1:16" x14ac:dyDescent="0.3">
      <c r="A131" s="1">
        <v>1968</v>
      </c>
      <c r="B131" s="1">
        <v>12</v>
      </c>
      <c r="C131" s="6">
        <v>1968.9583333333335</v>
      </c>
      <c r="D131" s="6">
        <f>co2data[[#This Row],[DecDate]]^2</f>
        <v>3876796.9184027785</v>
      </c>
      <c r="E131" s="2">
        <f>DATE(co2data[[#This Row],[Year]],co2data[[#This Row],[Month]],15)</f>
        <v>25187</v>
      </c>
      <c r="F131" s="1">
        <v>322.83999999999997</v>
      </c>
      <c r="G131" s="1">
        <f>$U$17+$U$18*co2data[[#This Row],[DecDate]]</f>
        <v>323.31263674952288</v>
      </c>
      <c r="H131" s="4">
        <f>$U$36+$U$37*co2data[[#This Row],[DecDate]]+$U$38*co2data[[#This Row],[DecDate2]]</f>
        <v>324.34783592588064</v>
      </c>
      <c r="I131" s="4">
        <f>co2data[[#This Row],[Co2]]-co2data[[#This Row],[Quadratic Trend]]</f>
        <v>-1.5078359258806699</v>
      </c>
      <c r="J131">
        <f t="shared" si="1"/>
        <v>-0.41369796622920885</v>
      </c>
      <c r="K131" s="1">
        <v>-0.23885434490317831</v>
      </c>
      <c r="L131" s="4">
        <f>co2data[[#This Row],[Quadratic Trend]]+co2data[[#This Row],[Cycle Co2]]</f>
        <v>323.93413795965142</v>
      </c>
      <c r="M131" s="4">
        <f>co2data[[#This Row],[Co2]]-co2data[[#This Row],[Quadratic Trend]]-co2data[[#This Row],[Cycle Co2]]</f>
        <v>-1.0941379596514611</v>
      </c>
      <c r="N131" s="4">
        <f>AVERAGEIF(co2data[Month],co2data[Month],co2data[High Frequency])</f>
        <v>-1.0548815493936836</v>
      </c>
      <c r="O131" s="4">
        <f>co2data[[#This Row],[S0]]-AVERAGE($N$2:$N$13)</f>
        <v>-1.054062946616565</v>
      </c>
      <c r="P131" s="4">
        <f>co2data[[#This Row],[Co2]]-co2data[[#This Row],[Seasonal]]</f>
        <v>323.89406294661654</v>
      </c>
    </row>
    <row r="132" spans="1:16" x14ac:dyDescent="0.3">
      <c r="A132" s="1">
        <v>1969</v>
      </c>
      <c r="B132" s="1">
        <v>1</v>
      </c>
      <c r="C132" s="6">
        <v>1969.0416666666667</v>
      </c>
      <c r="D132" s="6">
        <f>co2data[[#This Row],[DecDate]]^2</f>
        <v>3877125.085069445</v>
      </c>
      <c r="E132" s="2">
        <f>DATE(co2data[[#This Row],[Year]],co2data[[#This Row],[Month]],15)</f>
        <v>25218</v>
      </c>
      <c r="F132" s="1">
        <v>324</v>
      </c>
      <c r="G132" s="1">
        <f>$U$17+$U$18*co2data[[#This Row],[DecDate]]</f>
        <v>323.44267511909402</v>
      </c>
      <c r="H132" s="4">
        <f>$U$36+$U$37*co2data[[#This Row],[DecDate]]+$U$38*co2data[[#This Row],[DecDate2]]</f>
        <v>324.43557704730483</v>
      </c>
      <c r="I132" s="4">
        <f>co2data[[#This Row],[Co2]]-co2data[[#This Row],[Quadratic Trend]]</f>
        <v>-0.43557704730483238</v>
      </c>
      <c r="J132">
        <f t="shared" si="1"/>
        <v>-0.46143908765395736</v>
      </c>
      <c r="K132" s="1">
        <v>-0.23216196448809659</v>
      </c>
      <c r="L132" s="4">
        <f>co2data[[#This Row],[Quadratic Trend]]+co2data[[#This Row],[Cycle Co2]]</f>
        <v>323.97413795965088</v>
      </c>
      <c r="M132" s="4">
        <f>co2data[[#This Row],[Co2]]-co2data[[#This Row],[Quadratic Trend]]-co2data[[#This Row],[Cycle Co2]]</f>
        <v>2.5862040349124982E-2</v>
      </c>
      <c r="N132" s="4">
        <f>AVERAGEIF(co2data[Month],co2data[Month],co2data[High Frequency])</f>
        <v>7.1953736839272886E-3</v>
      </c>
      <c r="O132" s="4">
        <f>co2data[[#This Row],[S0]]-AVERAGE($N$2:$N$13)</f>
        <v>8.0139764610459747E-3</v>
      </c>
      <c r="P132" s="4">
        <f>co2data[[#This Row],[Co2]]-co2data[[#This Row],[Seasonal]]</f>
        <v>323.99198602353897</v>
      </c>
    </row>
    <row r="133" spans="1:16" x14ac:dyDescent="0.3">
      <c r="A133" s="1">
        <v>1969</v>
      </c>
      <c r="B133" s="1">
        <v>2</v>
      </c>
      <c r="C133" s="6">
        <v>1969.125</v>
      </c>
      <c r="D133" s="6">
        <f>co2data[[#This Row],[DecDate]]^2</f>
        <v>3877453.265625</v>
      </c>
      <c r="E133" s="2">
        <f>DATE(co2data[[#This Row],[Year]],co2data[[#This Row],[Month]],15)</f>
        <v>25249</v>
      </c>
      <c r="F133" s="1">
        <v>324.42</v>
      </c>
      <c r="G133" s="1">
        <f>$U$17+$U$18*co2data[[#This Row],[DecDate]]</f>
        <v>323.57271348866516</v>
      </c>
      <c r="H133" s="4">
        <f>$U$36+$U$37*co2data[[#This Row],[DecDate]]+$U$38*co2data[[#This Row],[DecDate2]]</f>
        <v>324.52349626240175</v>
      </c>
      <c r="I133" s="4">
        <f>co2data[[#This Row],[Co2]]-co2data[[#This Row],[Quadratic Trend]]</f>
        <v>-0.10349626240173393</v>
      </c>
      <c r="J133">
        <f t="shared" si="1"/>
        <v>-0.58551214890863656</v>
      </c>
      <c r="K133" s="1">
        <v>-0.22316332419876941</v>
      </c>
      <c r="L133" s="4">
        <f>co2data[[#This Row],[Quadratic Trend]]+co2data[[#This Row],[Cycle Co2]]</f>
        <v>323.93798411349309</v>
      </c>
      <c r="M133" s="4">
        <f>co2data[[#This Row],[Co2]]-co2data[[#This Row],[Quadratic Trend]]-co2data[[#This Row],[Cycle Co2]]</f>
        <v>0.48201588650690264</v>
      </c>
      <c r="N133" s="4">
        <f>AVERAGEIF(co2data[Month],co2data[Month],co2data[High Frequency])</f>
        <v>0.80215691214584883</v>
      </c>
      <c r="O133" s="4">
        <f>co2data[[#This Row],[S0]]-AVERAGE($N$2:$N$13)</f>
        <v>0.80297551492296748</v>
      </c>
      <c r="P133" s="4">
        <f>co2data[[#This Row],[Co2]]-co2data[[#This Row],[Seasonal]]</f>
        <v>323.61702448507702</v>
      </c>
    </row>
    <row r="134" spans="1:16" x14ac:dyDescent="0.3">
      <c r="A134" s="1">
        <v>1969</v>
      </c>
      <c r="B134" s="1">
        <v>3</v>
      </c>
      <c r="C134" s="6">
        <v>1969.2083333333335</v>
      </c>
      <c r="D134" s="6">
        <f>co2data[[#This Row],[DecDate]]^2</f>
        <v>3877781.460069445</v>
      </c>
      <c r="E134" s="2">
        <f>DATE(co2data[[#This Row],[Year]],co2data[[#This Row],[Month]],15)</f>
        <v>25277</v>
      </c>
      <c r="F134" s="1">
        <v>325.64</v>
      </c>
      <c r="G134" s="1">
        <f>$U$17+$U$18*co2data[[#This Row],[DecDate]]</f>
        <v>323.70275185823675</v>
      </c>
      <c r="H134" s="4">
        <f>$U$36+$U$37*co2data[[#This Row],[DecDate]]+$U$38*co2data[[#This Row],[DecDate2]]</f>
        <v>324.61159357117867</v>
      </c>
      <c r="I134" s="4">
        <f>co2data[[#This Row],[Co2]]-co2data[[#This Row],[Quadratic Trend]]</f>
        <v>1.0284064288213131</v>
      </c>
      <c r="J134">
        <f t="shared" si="1"/>
        <v>-0.64668638076248131</v>
      </c>
      <c r="K134" s="1">
        <v>-0.21493534711211978</v>
      </c>
      <c r="L134" s="4">
        <f>co2data[[#This Row],[Quadratic Trend]]+co2data[[#This Row],[Cycle Co2]]</f>
        <v>323.96490719041617</v>
      </c>
      <c r="M134" s="4">
        <f>co2data[[#This Row],[Co2]]-co2data[[#This Row],[Quadratic Trend]]-co2data[[#This Row],[Cycle Co2]]</f>
        <v>1.6750928095837945</v>
      </c>
      <c r="N134" s="4">
        <f>AVERAGEIF(co2data[Month],co2data[Month],co2data[High Frequency])</f>
        <v>1.6915543480425499</v>
      </c>
      <c r="O134" s="4">
        <f>co2data[[#This Row],[S0]]-AVERAGE($N$2:$N$13)</f>
        <v>1.6923729508196685</v>
      </c>
      <c r="P134" s="4">
        <f>co2data[[#This Row],[Co2]]-co2data[[#This Row],[Seasonal]]</f>
        <v>323.94762704918031</v>
      </c>
    </row>
    <row r="135" spans="1:16" x14ac:dyDescent="0.3">
      <c r="A135" s="1">
        <v>1969</v>
      </c>
      <c r="B135" s="1">
        <v>4</v>
      </c>
      <c r="C135" s="6">
        <v>1969.2916666666667</v>
      </c>
      <c r="D135" s="6">
        <f>co2data[[#This Row],[DecDate]]^2</f>
        <v>3878109.668402778</v>
      </c>
      <c r="E135" s="2">
        <f>DATE(co2data[[#This Row],[Year]],co2data[[#This Row],[Month]],15)</f>
        <v>25308</v>
      </c>
      <c r="F135" s="1">
        <v>326.66000000000003</v>
      </c>
      <c r="G135" s="1">
        <f>$U$17+$U$18*co2data[[#This Row],[DecDate]]</f>
        <v>323.83279022780789</v>
      </c>
      <c r="H135" s="4">
        <f>$U$36+$U$37*co2data[[#This Row],[DecDate]]+$U$38*co2data[[#This Row],[DecDate2]]</f>
        <v>324.6998689736356</v>
      </c>
      <c r="I135" s="4">
        <f>co2data[[#This Row],[Co2]]-co2data[[#This Row],[Quadratic Trend]]</f>
        <v>1.9601310263644223</v>
      </c>
      <c r="J135">
        <f t="shared" si="1"/>
        <v>-0.62957716783144124</v>
      </c>
      <c r="K135" s="1">
        <v>-0.2097857255358444</v>
      </c>
      <c r="L135" s="4">
        <f>co2data[[#This Row],[Quadratic Trend]]+co2data[[#This Row],[Cycle Co2]]</f>
        <v>324.07029180580417</v>
      </c>
      <c r="M135" s="4">
        <f>co2data[[#This Row],[Co2]]-co2data[[#This Row],[Quadratic Trend]]-co2data[[#This Row],[Cycle Co2]]</f>
        <v>2.5897081941958637</v>
      </c>
      <c r="N135" s="4">
        <f>AVERAGEIF(co2data[Month],co2data[Month],co2data[High Frequency])</f>
        <v>2.8344005018881528</v>
      </c>
      <c r="O135" s="4">
        <f>co2data[[#This Row],[S0]]-AVERAGE($N$2:$N$13)</f>
        <v>2.8352191046652715</v>
      </c>
      <c r="P135" s="4">
        <f>co2data[[#This Row],[Co2]]-co2data[[#This Row],[Seasonal]]</f>
        <v>323.82478089533475</v>
      </c>
    </row>
    <row r="136" spans="1:16" x14ac:dyDescent="0.3">
      <c r="A136" s="1">
        <v>1969</v>
      </c>
      <c r="B136" s="1">
        <v>5</v>
      </c>
      <c r="C136" s="6">
        <v>1969.375</v>
      </c>
      <c r="D136" s="6">
        <f>co2data[[#This Row],[DecDate]]^2</f>
        <v>3878437.890625</v>
      </c>
      <c r="E136" s="2">
        <f>DATE(co2data[[#This Row],[Year]],co2data[[#This Row],[Month]],15)</f>
        <v>25338</v>
      </c>
      <c r="F136" s="1">
        <v>327.33999999999997</v>
      </c>
      <c r="G136" s="1">
        <f>$U$17+$U$18*co2data[[#This Row],[DecDate]]</f>
        <v>323.96282859737903</v>
      </c>
      <c r="H136" s="4">
        <f>$U$36+$U$37*co2data[[#This Row],[DecDate]]+$U$38*co2data[[#This Row],[DecDate2]]</f>
        <v>324.78832246976526</v>
      </c>
      <c r="I136" s="4">
        <f>co2data[[#This Row],[Co2]]-co2data[[#This Row],[Quadratic Trend]]</f>
        <v>2.5516775302347128</v>
      </c>
      <c r="J136">
        <f t="shared" si="1"/>
        <v>-0.51803066396165864</v>
      </c>
      <c r="K136" s="1">
        <v>-0.19925292100840045</v>
      </c>
      <c r="L136" s="4">
        <f>co2data[[#This Row],[Quadratic Trend]]+co2data[[#This Row],[Cycle Co2]]</f>
        <v>324.27029180580359</v>
      </c>
      <c r="M136" s="4">
        <f>co2data[[#This Row],[Co2]]-co2data[[#This Row],[Quadratic Trend]]-co2data[[#This Row],[Cycle Co2]]</f>
        <v>3.0697081941963713</v>
      </c>
      <c r="N136" s="4">
        <f>AVERAGEIF(co2data[Month],co2data[Month],co2data[High Frequency])</f>
        <v>3.1805287070170616</v>
      </c>
      <c r="O136" s="4">
        <f>co2data[[#This Row],[S0]]-AVERAGE($N$2:$N$13)</f>
        <v>3.1813473097941802</v>
      </c>
      <c r="P136" s="4">
        <f>co2data[[#This Row],[Co2]]-co2data[[#This Row],[Seasonal]]</f>
        <v>324.15865269020577</v>
      </c>
    </row>
    <row r="137" spans="1:16" x14ac:dyDescent="0.3">
      <c r="A137" s="1">
        <v>1969</v>
      </c>
      <c r="B137" s="1">
        <v>6</v>
      </c>
      <c r="C137" s="6">
        <v>1969.4583333333335</v>
      </c>
      <c r="D137" s="6">
        <f>co2data[[#This Row],[DecDate]]^2</f>
        <v>3878766.1267361119</v>
      </c>
      <c r="E137" s="2">
        <f>DATE(co2data[[#This Row],[Year]],co2data[[#This Row],[Month]],15)</f>
        <v>25369</v>
      </c>
      <c r="F137" s="1">
        <v>326.76</v>
      </c>
      <c r="G137" s="1">
        <f>$U$17+$U$18*co2data[[#This Row],[DecDate]]</f>
        <v>324.09286696695062</v>
      </c>
      <c r="H137" s="4">
        <f>$U$36+$U$37*co2data[[#This Row],[DecDate]]+$U$38*co2data[[#This Row],[DecDate2]]</f>
        <v>324.87695405957493</v>
      </c>
      <c r="I137" s="4">
        <f>co2data[[#This Row],[Co2]]-co2data[[#This Row],[Quadratic Trend]]</f>
        <v>1.8830459404250632</v>
      </c>
      <c r="J137">
        <f t="shared" ref="J137:K200" si="2">AVERAGE(I131:I143)</f>
        <v>-0.39127763838334972</v>
      </c>
      <c r="K137" s="1">
        <v>-0.16026001045287788</v>
      </c>
      <c r="L137" s="4">
        <f>co2data[[#This Row],[Quadratic Trend]]+co2data[[#This Row],[Cycle Co2]]</f>
        <v>324.48567642119156</v>
      </c>
      <c r="M137" s="4">
        <f>co2data[[#This Row],[Co2]]-co2data[[#This Row],[Quadratic Trend]]-co2data[[#This Row],[Cycle Co2]]</f>
        <v>2.2743235788084131</v>
      </c>
      <c r="N137" s="4">
        <f>AVERAGEIF(co2data[Month],co2data[Month],co2data[High Frequency])</f>
        <v>2.3803748608627524</v>
      </c>
      <c r="O137" s="4">
        <f>co2data[[#This Row],[S0]]-AVERAGE($N$2:$N$13)</f>
        <v>2.3811934636398711</v>
      </c>
      <c r="P137" s="4">
        <f>co2data[[#This Row],[Co2]]-co2data[[#This Row],[Seasonal]]</f>
        <v>324.37880653636012</v>
      </c>
    </row>
    <row r="138" spans="1:16" x14ac:dyDescent="0.3">
      <c r="A138" s="1">
        <v>1969</v>
      </c>
      <c r="B138" s="1">
        <v>7</v>
      </c>
      <c r="C138" s="6">
        <v>1969.5416666666667</v>
      </c>
      <c r="D138" s="6">
        <f>co2data[[#This Row],[DecDate]]^2</f>
        <v>3879094.3767361115</v>
      </c>
      <c r="E138" s="2">
        <f>DATE(co2data[[#This Row],[Year]],co2data[[#This Row],[Month]],15)</f>
        <v>25399</v>
      </c>
      <c r="F138" s="1">
        <v>325.88</v>
      </c>
      <c r="G138" s="1">
        <f>$U$17+$U$18*co2data[[#This Row],[DecDate]]</f>
        <v>324.22290533652176</v>
      </c>
      <c r="H138" s="4">
        <f>$U$36+$U$37*co2data[[#This Row],[DecDate]]+$U$38*co2data[[#This Row],[DecDate2]]</f>
        <v>324.96576374305732</v>
      </c>
      <c r="I138" s="4">
        <f>co2data[[#This Row],[Co2]]-co2data[[#This Row],[Quadratic Trend]]</f>
        <v>0.9142362569426723</v>
      </c>
      <c r="J138">
        <f t="shared" si="2"/>
        <v>-0.3116257834047666</v>
      </c>
      <c r="K138" s="1">
        <v>-0.13742237848464389</v>
      </c>
      <c r="L138" s="4">
        <f>co2data[[#This Row],[Quadratic Trend]]+co2data[[#This Row],[Cycle Co2]]</f>
        <v>324.65413795965253</v>
      </c>
      <c r="M138" s="4">
        <f>co2data[[#This Row],[Co2]]-co2data[[#This Row],[Quadratic Trend]]-co2data[[#This Row],[Cycle Co2]]</f>
        <v>1.225862040347439</v>
      </c>
      <c r="N138" s="4">
        <f>AVERAGEIF(co2data[Month],co2data[Month],co2data[High Frequency])</f>
        <v>0.68088768137521938</v>
      </c>
      <c r="O138" s="4">
        <f>co2data[[#This Row],[S0]]-AVERAGE($N$2:$N$13)</f>
        <v>0.68170628415233803</v>
      </c>
      <c r="P138" s="4">
        <f>co2data[[#This Row],[Co2]]-co2data[[#This Row],[Seasonal]]</f>
        <v>325.19829371584768</v>
      </c>
    </row>
    <row r="139" spans="1:16" x14ac:dyDescent="0.3">
      <c r="A139" s="1">
        <v>1969</v>
      </c>
      <c r="B139" s="1">
        <v>8</v>
      </c>
      <c r="C139" s="6">
        <v>1969.625</v>
      </c>
      <c r="D139" s="6">
        <f>co2data[[#This Row],[DecDate]]^2</f>
        <v>3879422.640625</v>
      </c>
      <c r="E139" s="2">
        <f>DATE(co2data[[#This Row],[Year]],co2data[[#This Row],[Month]],15)</f>
        <v>25430</v>
      </c>
      <c r="F139" s="1">
        <v>323.67</v>
      </c>
      <c r="G139" s="1">
        <f>$U$17+$U$18*co2data[[#This Row],[DecDate]]</f>
        <v>324.3529437060929</v>
      </c>
      <c r="H139" s="4">
        <f>$U$36+$U$37*co2data[[#This Row],[DecDate]]+$U$38*co2data[[#This Row],[DecDate2]]</f>
        <v>325.05475152021245</v>
      </c>
      <c r="I139" s="4">
        <f>co2data[[#This Row],[Co2]]-co2data[[#This Row],[Quadratic Trend]]</f>
        <v>-1.3847515202124328</v>
      </c>
      <c r="J139">
        <f t="shared" si="2"/>
        <v>-0.24753663748688617</v>
      </c>
      <c r="K139" s="1">
        <v>-8.4586178949856747E-2</v>
      </c>
      <c r="L139" s="4">
        <f>co2data[[#This Row],[Quadratic Trend]]+co2data[[#This Row],[Cycle Co2]]</f>
        <v>324.80721488272559</v>
      </c>
      <c r="M139" s="4">
        <f>co2data[[#This Row],[Co2]]-co2data[[#This Row],[Quadratic Trend]]-co2data[[#This Row],[Cycle Co2]]</f>
        <v>-1.1372148827255466</v>
      </c>
      <c r="N139" s="4">
        <f>AVERAGEIF(co2data[Month],co2data[Month],co2data[High Frequency])</f>
        <v>-1.5319969340082413</v>
      </c>
      <c r="O139" s="4">
        <f>co2data[[#This Row],[S0]]-AVERAGE($N$2:$N$13)</f>
        <v>-1.5311783312311227</v>
      </c>
      <c r="P139" s="4">
        <f>co2data[[#This Row],[Co2]]-co2data[[#This Row],[Seasonal]]</f>
        <v>325.20117833123112</v>
      </c>
    </row>
    <row r="140" spans="1:16" x14ac:dyDescent="0.3">
      <c r="A140" s="1">
        <v>1969</v>
      </c>
      <c r="B140" s="1">
        <v>9</v>
      </c>
      <c r="C140" s="6">
        <v>1969.7083333333335</v>
      </c>
      <c r="D140" s="6">
        <f>co2data[[#This Row],[DecDate]]^2</f>
        <v>3879750.9184027785</v>
      </c>
      <c r="E140" s="2">
        <f>DATE(co2data[[#This Row],[Year]],co2data[[#This Row],[Month]],15)</f>
        <v>25461</v>
      </c>
      <c r="F140" s="1">
        <v>322.38</v>
      </c>
      <c r="G140" s="1">
        <f>$U$17+$U$18*co2data[[#This Row],[DecDate]]</f>
        <v>324.48298207566404</v>
      </c>
      <c r="H140" s="4">
        <f>$U$36+$U$37*co2data[[#This Row],[DecDate]]+$U$38*co2data[[#This Row],[DecDate2]]</f>
        <v>325.14391739104758</v>
      </c>
      <c r="I140" s="4">
        <f>co2data[[#This Row],[Co2]]-co2data[[#This Row],[Quadratic Trend]]</f>
        <v>-2.7639173910475847</v>
      </c>
      <c r="J140">
        <f t="shared" si="2"/>
        <v>-0.14824096986159946</v>
      </c>
      <c r="K140" s="1">
        <v>-5.5597565694683389E-2</v>
      </c>
      <c r="L140" s="4">
        <f>co2data[[#This Row],[Quadratic Trend]]+co2data[[#This Row],[Cycle Co2]]</f>
        <v>324.99567642118598</v>
      </c>
      <c r="M140" s="4">
        <f>co2data[[#This Row],[Co2]]-co2data[[#This Row],[Quadratic Trend]]-co2data[[#This Row],[Cycle Co2]]</f>
        <v>-2.6156764211859853</v>
      </c>
      <c r="N140" s="4">
        <f>AVERAGEIF(co2data[Month],co2data[Month],co2data[High Frequency])</f>
        <v>-3.2690433820966329</v>
      </c>
      <c r="O140" s="4">
        <f>co2data[[#This Row],[S0]]-AVERAGE($N$2:$N$13)</f>
        <v>-3.2682247793195143</v>
      </c>
      <c r="P140" s="4">
        <f>co2data[[#This Row],[Co2]]-co2data[[#This Row],[Seasonal]]</f>
        <v>325.64822477931949</v>
      </c>
    </row>
    <row r="141" spans="1:16" x14ac:dyDescent="0.3">
      <c r="A141" s="1">
        <v>1969</v>
      </c>
      <c r="B141" s="1">
        <v>10</v>
      </c>
      <c r="C141" s="6">
        <v>1969.7916666666667</v>
      </c>
      <c r="D141" s="6">
        <f>co2data[[#This Row],[DecDate]]^2</f>
        <v>3880079.210069445</v>
      </c>
      <c r="E141" s="2">
        <f>DATE(co2data[[#This Row],[Year]],co2data[[#This Row],[Month]],15)</f>
        <v>25491</v>
      </c>
      <c r="F141" s="1">
        <v>321.77999999999997</v>
      </c>
      <c r="G141" s="1">
        <f>$U$17+$U$18*co2data[[#This Row],[DecDate]]</f>
        <v>324.61302044523518</v>
      </c>
      <c r="H141" s="4">
        <f>$U$36+$U$37*co2data[[#This Row],[DecDate]]+$U$38*co2data[[#This Row],[DecDate2]]</f>
        <v>325.23326135556272</v>
      </c>
      <c r="I141" s="4">
        <f>co2data[[#This Row],[Co2]]-co2data[[#This Row],[Quadratic Trend]]</f>
        <v>-3.4532613555627449</v>
      </c>
      <c r="J141">
        <f t="shared" si="2"/>
        <v>-4.6046472835476276E-2</v>
      </c>
      <c r="K141" s="1">
        <v>-4.276423102679857E-2</v>
      </c>
      <c r="L141" s="4">
        <f>co2data[[#This Row],[Quadratic Trend]]+co2data[[#This Row],[Cycle Co2]]</f>
        <v>325.18721488272723</v>
      </c>
      <c r="M141" s="4">
        <f>co2data[[#This Row],[Co2]]-co2data[[#This Row],[Quadratic Trend]]-co2data[[#This Row],[Cycle Co2]]</f>
        <v>-3.4072148827272688</v>
      </c>
      <c r="N141" s="4">
        <f>AVERAGEIF(co2data[Month],co2data[Month],co2data[High Frequency])</f>
        <v>-3.4480093341772475</v>
      </c>
      <c r="O141" s="4">
        <f>co2data[[#This Row],[S0]]-AVERAGE($N$2:$N$13)</f>
        <v>-3.4471907314001289</v>
      </c>
      <c r="P141" s="4">
        <f>co2data[[#This Row],[Co2]]-co2data[[#This Row],[Seasonal]]</f>
        <v>325.22719073140013</v>
      </c>
    </row>
    <row r="142" spans="1:16" x14ac:dyDescent="0.3">
      <c r="A142" s="1">
        <v>1969</v>
      </c>
      <c r="B142" s="1">
        <v>11</v>
      </c>
      <c r="C142" s="6">
        <v>1969.875</v>
      </c>
      <c r="D142" s="6">
        <f>co2data[[#This Row],[DecDate]]^2</f>
        <v>3880407.515625</v>
      </c>
      <c r="E142" s="2">
        <f>DATE(co2data[[#This Row],[Year]],co2data[[#This Row],[Month]],15)</f>
        <v>25522</v>
      </c>
      <c r="F142" s="1">
        <v>322.85000000000002</v>
      </c>
      <c r="G142" s="1">
        <f>$U$17+$U$18*co2data[[#This Row],[DecDate]]</f>
        <v>324.74305881480632</v>
      </c>
      <c r="H142" s="4">
        <f>$U$36+$U$37*co2data[[#This Row],[DecDate]]+$U$38*co2data[[#This Row],[DecDate2]]</f>
        <v>325.32278341375059</v>
      </c>
      <c r="I142" s="4">
        <f>co2data[[#This Row],[Co2]]-co2data[[#This Row],[Quadratic Trend]]</f>
        <v>-2.4727834137505624</v>
      </c>
      <c r="J142">
        <f t="shared" si="2"/>
        <v>-2.7106992562367465E-2</v>
      </c>
      <c r="K142" s="1">
        <v>-4.6086174946206718E-2</v>
      </c>
      <c r="L142" s="4">
        <f>co2data[[#This Row],[Quadratic Trend]]+co2data[[#This Row],[Cycle Co2]]</f>
        <v>325.2956764211882</v>
      </c>
      <c r="M142" s="4">
        <f>co2data[[#This Row],[Co2]]-co2data[[#This Row],[Quadratic Trend]]-co2data[[#This Row],[Cycle Co2]]</f>
        <v>-2.4456764211881952</v>
      </c>
      <c r="N142" s="4">
        <f>AVERAGEIF(co2data[Month],co2data[Month],co2data[High Frequency])</f>
        <v>-2.2829904186651309</v>
      </c>
      <c r="O142" s="4">
        <f>co2data[[#This Row],[S0]]-AVERAGE($N$2:$N$13)</f>
        <v>-2.2821718158880122</v>
      </c>
      <c r="P142" s="4">
        <f>co2data[[#This Row],[Co2]]-co2data[[#This Row],[Seasonal]]</f>
        <v>325.13217181588806</v>
      </c>
    </row>
    <row r="143" spans="1:16" x14ac:dyDescent="0.3">
      <c r="A143" s="1">
        <v>1969</v>
      </c>
      <c r="B143" s="1">
        <v>12</v>
      </c>
      <c r="C143" s="6">
        <v>1969.9583333333335</v>
      </c>
      <c r="D143" s="6">
        <f>co2data[[#This Row],[DecDate]]^2</f>
        <v>3880735.835069445</v>
      </c>
      <c r="E143" s="2">
        <f>DATE(co2data[[#This Row],[Year]],co2data[[#This Row],[Month]],15)</f>
        <v>25552</v>
      </c>
      <c r="F143" s="1">
        <v>324.11</v>
      </c>
      <c r="G143" s="1">
        <f>$U$17+$U$18*co2data[[#This Row],[DecDate]]</f>
        <v>324.87309718437791</v>
      </c>
      <c r="H143" s="4">
        <f>$U$36+$U$37*co2data[[#This Row],[DecDate]]+$U$38*co2data[[#This Row],[DecDate2]]</f>
        <v>325.41248356561118</v>
      </c>
      <c r="I143" s="4">
        <f>co2data[[#This Row],[Co2]]-co2data[[#This Row],[Quadratic Trend]]</f>
        <v>-1.3024835656111691</v>
      </c>
      <c r="J143">
        <f t="shared" si="2"/>
        <v>-9.2191759812054061E-2</v>
      </c>
      <c r="K143" s="1">
        <v>-5.4024935914446279E-2</v>
      </c>
      <c r="L143" s="4">
        <f>co2data[[#This Row],[Quadratic Trend]]+co2data[[#This Row],[Cycle Co2]]</f>
        <v>325.32029180579912</v>
      </c>
      <c r="M143" s="4">
        <f>co2data[[#This Row],[Co2]]-co2data[[#This Row],[Quadratic Trend]]-co2data[[#This Row],[Cycle Co2]]</f>
        <v>-1.210291805799115</v>
      </c>
      <c r="N143" s="4">
        <f>AVERAGEIF(co2data[Month],co2data[Month],co2data[High Frequency])</f>
        <v>-1.0548815493936836</v>
      </c>
      <c r="O143" s="4">
        <f>co2data[[#This Row],[S0]]-AVERAGE($N$2:$N$13)</f>
        <v>-1.054062946616565</v>
      </c>
      <c r="P143" s="4">
        <f>co2data[[#This Row],[Co2]]-co2data[[#This Row],[Seasonal]]</f>
        <v>325.16406294661658</v>
      </c>
    </row>
    <row r="144" spans="1:16" x14ac:dyDescent="0.3">
      <c r="A144" s="1">
        <v>1970</v>
      </c>
      <c r="B144" s="1">
        <v>1</v>
      </c>
      <c r="C144" s="6">
        <v>1970.0416666666667</v>
      </c>
      <c r="D144" s="6">
        <f>co2data[[#This Row],[DecDate]]^2</f>
        <v>3881064.168402778</v>
      </c>
      <c r="E144" s="2">
        <f>DATE(co2data[[#This Row],[Year]],co2data[[#This Row],[Month]],15)</f>
        <v>25583</v>
      </c>
      <c r="F144" s="1">
        <v>325.02999999999997</v>
      </c>
      <c r="G144" s="1">
        <f>$U$17+$U$18*co2data[[#This Row],[DecDate]]</f>
        <v>325.00313555394905</v>
      </c>
      <c r="H144" s="4">
        <f>$U$36+$U$37*co2data[[#This Row],[DecDate]]+$U$38*co2data[[#This Row],[DecDate2]]</f>
        <v>325.50236181115906</v>
      </c>
      <c r="I144" s="4">
        <f>co2data[[#This Row],[Co2]]-co2data[[#This Row],[Quadratic Trend]]</f>
        <v>-0.47236181115908948</v>
      </c>
      <c r="J144">
        <f t="shared" si="2"/>
        <v>-0.21360846689167637</v>
      </c>
      <c r="K144" s="1">
        <v>-5.5042052393060099E-2</v>
      </c>
      <c r="L144" s="4">
        <f>co2data[[#This Row],[Quadratic Trend]]+co2data[[#This Row],[Cycle Co2]]</f>
        <v>325.28875334426738</v>
      </c>
      <c r="M144" s="4">
        <f>co2data[[#This Row],[Co2]]-co2data[[#This Row],[Quadratic Trend]]-co2data[[#This Row],[Cycle Co2]]</f>
        <v>-0.25875334426741314</v>
      </c>
      <c r="N144" s="4">
        <f>AVERAGEIF(co2data[Month],co2data[Month],co2data[High Frequency])</f>
        <v>7.1953736839272886E-3</v>
      </c>
      <c r="O144" s="4">
        <f>co2data[[#This Row],[S0]]-AVERAGE($N$2:$N$13)</f>
        <v>8.0139764610459747E-3</v>
      </c>
      <c r="P144" s="4">
        <f>co2data[[#This Row],[Co2]]-co2data[[#This Row],[Seasonal]]</f>
        <v>325.02198602353894</v>
      </c>
    </row>
    <row r="145" spans="1:16" x14ac:dyDescent="0.3">
      <c r="A145" s="1">
        <v>1970</v>
      </c>
      <c r="B145" s="1">
        <v>2</v>
      </c>
      <c r="C145" s="6">
        <v>1970.125</v>
      </c>
      <c r="D145" s="6">
        <f>co2data[[#This Row],[DecDate]]^2</f>
        <v>3881392.515625</v>
      </c>
      <c r="E145" s="2">
        <f>DATE(co2data[[#This Row],[Year]],co2data[[#This Row],[Month]],15)</f>
        <v>25614</v>
      </c>
      <c r="F145" s="1">
        <v>325.99</v>
      </c>
      <c r="G145" s="1">
        <f>$U$17+$U$18*co2data[[#This Row],[DecDate]]</f>
        <v>325.13317392352019</v>
      </c>
      <c r="H145" s="4">
        <f>$U$36+$U$37*co2data[[#This Row],[DecDate]]+$U$38*co2data[[#This Row],[DecDate2]]</f>
        <v>325.5924181503724</v>
      </c>
      <c r="I145" s="4">
        <f>co2data[[#This Row],[Co2]]-co2data[[#This Row],[Quadratic Trend]]</f>
        <v>0.39758184962761334</v>
      </c>
      <c r="J145">
        <f t="shared" si="2"/>
        <v>-0.39520326764794877</v>
      </c>
      <c r="K145" s="1">
        <v>-6.4522139766663544E-2</v>
      </c>
      <c r="L145" s="4">
        <f>co2data[[#This Row],[Quadratic Trend]]+co2data[[#This Row],[Cycle Co2]]</f>
        <v>325.19721488272444</v>
      </c>
      <c r="M145" s="4">
        <f>co2data[[#This Row],[Co2]]-co2data[[#This Row],[Quadratic Trend]]-co2data[[#This Row],[Cycle Co2]]</f>
        <v>0.79278511727556211</v>
      </c>
      <c r="N145" s="4">
        <f>AVERAGEIF(co2data[Month],co2data[Month],co2data[High Frequency])</f>
        <v>0.80215691214584883</v>
      </c>
      <c r="O145" s="4">
        <f>co2data[[#This Row],[S0]]-AVERAGE($N$2:$N$13)</f>
        <v>0.80297551492296748</v>
      </c>
      <c r="P145" s="4">
        <f>co2data[[#This Row],[Co2]]-co2data[[#This Row],[Seasonal]]</f>
        <v>325.18702448507702</v>
      </c>
    </row>
    <row r="146" spans="1:16" x14ac:dyDescent="0.3">
      <c r="A146" s="1">
        <v>1970</v>
      </c>
      <c r="B146" s="1">
        <v>3</v>
      </c>
      <c r="C146" s="6">
        <v>1970.2083333333335</v>
      </c>
      <c r="D146" s="6">
        <f>co2data[[#This Row],[DecDate]]^2</f>
        <v>3881720.8767361119</v>
      </c>
      <c r="E146" s="2">
        <f>DATE(co2data[[#This Row],[Year]],co2data[[#This Row],[Month]],15)</f>
        <v>25642</v>
      </c>
      <c r="F146" s="1">
        <v>326.87</v>
      </c>
      <c r="G146" s="1">
        <f>$U$17+$U$18*co2data[[#This Row],[DecDate]]</f>
        <v>325.26321229309178</v>
      </c>
      <c r="H146" s="4">
        <f>$U$36+$U$37*co2data[[#This Row],[DecDate]]+$U$38*co2data[[#This Row],[DecDate2]]</f>
        <v>325.68265258327301</v>
      </c>
      <c r="I146" s="4">
        <f>co2data[[#This Row],[Co2]]-co2data[[#This Row],[Quadratic Trend]]</f>
        <v>1.1873474167269933</v>
      </c>
      <c r="J146">
        <f t="shared" si="2"/>
        <v>-0.52928385438800141</v>
      </c>
      <c r="K146" s="1">
        <v>-7.3234428804491741E-2</v>
      </c>
      <c r="L146" s="4">
        <f>co2data[[#This Row],[Quadratic Trend]]+co2data[[#This Row],[Cycle Co2]]</f>
        <v>325.15336872888503</v>
      </c>
      <c r="M146" s="4">
        <f>co2data[[#This Row],[Co2]]-co2data[[#This Row],[Quadratic Trend]]-co2data[[#This Row],[Cycle Co2]]</f>
        <v>1.7166312711149947</v>
      </c>
      <c r="N146" s="4">
        <f>AVERAGEIF(co2data[Month],co2data[Month],co2data[High Frequency])</f>
        <v>1.6915543480425499</v>
      </c>
      <c r="O146" s="4">
        <f>co2data[[#This Row],[S0]]-AVERAGE($N$2:$N$13)</f>
        <v>1.6923729508196685</v>
      </c>
      <c r="P146" s="4">
        <f>co2data[[#This Row],[Co2]]-co2data[[#This Row],[Seasonal]]</f>
        <v>325.17762704918033</v>
      </c>
    </row>
    <row r="147" spans="1:16" x14ac:dyDescent="0.3">
      <c r="A147" s="1">
        <v>1970</v>
      </c>
      <c r="B147" s="1">
        <v>4</v>
      </c>
      <c r="C147" s="6">
        <v>1970.2916666666667</v>
      </c>
      <c r="D147" s="6">
        <f>co2data[[#This Row],[DecDate]]^2</f>
        <v>3882049.2517361115</v>
      </c>
      <c r="E147" s="2">
        <f>DATE(co2data[[#This Row],[Year]],co2data[[#This Row],[Month]],15)</f>
        <v>25673</v>
      </c>
      <c r="F147" s="1">
        <v>328.13</v>
      </c>
      <c r="G147" s="1">
        <f>$U$17+$U$18*co2data[[#This Row],[DecDate]]</f>
        <v>325.39325066266292</v>
      </c>
      <c r="H147" s="4">
        <f>$U$36+$U$37*co2data[[#This Row],[DecDate]]+$U$38*co2data[[#This Row],[DecDate2]]</f>
        <v>325.77306510983908</v>
      </c>
      <c r="I147" s="4">
        <f>co2data[[#This Row],[Co2]]-co2data[[#This Row],[Quadratic Trend]]</f>
        <v>2.3569348901609146</v>
      </c>
      <c r="J147">
        <f t="shared" si="2"/>
        <v>-0.55969638095854612</v>
      </c>
      <c r="K147" s="1">
        <v>-9.271738104499315E-2</v>
      </c>
      <c r="L147" s="4">
        <f>co2data[[#This Row],[Quadratic Trend]]+co2data[[#This Row],[Cycle Co2]]</f>
        <v>325.21336872888054</v>
      </c>
      <c r="M147" s="4">
        <f>co2data[[#This Row],[Co2]]-co2data[[#This Row],[Quadratic Trend]]-co2data[[#This Row],[Cycle Co2]]</f>
        <v>2.9166312711194609</v>
      </c>
      <c r="N147" s="4">
        <f>AVERAGEIF(co2data[Month],co2data[Month],co2data[High Frequency])</f>
        <v>2.8344005018881528</v>
      </c>
      <c r="O147" s="4">
        <f>co2data[[#This Row],[S0]]-AVERAGE($N$2:$N$13)</f>
        <v>2.8352191046652715</v>
      </c>
      <c r="P147" s="4">
        <f>co2data[[#This Row],[Co2]]-co2data[[#This Row],[Seasonal]]</f>
        <v>325.29478089533472</v>
      </c>
    </row>
    <row r="148" spans="1:16" x14ac:dyDescent="0.3">
      <c r="A148" s="1">
        <v>1970</v>
      </c>
      <c r="B148" s="1">
        <v>5</v>
      </c>
      <c r="C148" s="6">
        <v>1970.375</v>
      </c>
      <c r="D148" s="6">
        <f>co2data[[#This Row],[DecDate]]^2</f>
        <v>3882377.640625</v>
      </c>
      <c r="E148" s="2">
        <f>DATE(co2data[[#This Row],[Year]],co2data[[#This Row],[Month]],15)</f>
        <v>25703</v>
      </c>
      <c r="F148" s="1">
        <v>328.07</v>
      </c>
      <c r="G148" s="1">
        <f>$U$17+$U$18*co2data[[#This Row],[DecDate]]</f>
        <v>325.52328903223406</v>
      </c>
      <c r="H148" s="4">
        <f>$U$36+$U$37*co2data[[#This Row],[DecDate]]+$U$38*co2data[[#This Row],[DecDate2]]</f>
        <v>325.86365573008516</v>
      </c>
      <c r="I148" s="4">
        <f>co2data[[#This Row],[Co2]]-co2data[[#This Row],[Quadratic Trend]]</f>
        <v>2.2063442699148368</v>
      </c>
      <c r="J148">
        <f t="shared" si="2"/>
        <v>-0.48105623197496838</v>
      </c>
      <c r="K148" s="1">
        <v>-9.5278688795877559E-2</v>
      </c>
      <c r="L148" s="4">
        <f>co2data[[#This Row],[Quadratic Trend]]+co2data[[#This Row],[Cycle Co2]]</f>
        <v>325.38259949811021</v>
      </c>
      <c r="M148" s="4">
        <f>co2data[[#This Row],[Co2]]-co2data[[#This Row],[Quadratic Trend]]-co2data[[#This Row],[Cycle Co2]]</f>
        <v>2.6874005018898051</v>
      </c>
      <c r="N148" s="4">
        <f>AVERAGEIF(co2data[Month],co2data[Month],co2data[High Frequency])</f>
        <v>3.1805287070170616</v>
      </c>
      <c r="O148" s="4">
        <f>co2data[[#This Row],[S0]]-AVERAGE($N$2:$N$13)</f>
        <v>3.1813473097941802</v>
      </c>
      <c r="P148" s="4">
        <f>co2data[[#This Row],[Co2]]-co2data[[#This Row],[Seasonal]]</f>
        <v>324.88865269020579</v>
      </c>
    </row>
    <row r="149" spans="1:16" x14ac:dyDescent="0.3">
      <c r="A149" s="1">
        <v>1970</v>
      </c>
      <c r="B149" s="1">
        <v>6</v>
      </c>
      <c r="C149" s="6">
        <v>1970.4583333333335</v>
      </c>
      <c r="D149" s="6">
        <f>co2data[[#This Row],[DecDate]]^2</f>
        <v>3882706.0434027785</v>
      </c>
      <c r="E149" s="2">
        <f>DATE(co2data[[#This Row],[Year]],co2data[[#This Row],[Month]],15)</f>
        <v>25734</v>
      </c>
      <c r="F149" s="1">
        <v>327.66000000000003</v>
      </c>
      <c r="G149" s="1">
        <f>$U$17+$U$18*co2data[[#This Row],[DecDate]]</f>
        <v>325.65332740180565</v>
      </c>
      <c r="H149" s="4">
        <f>$U$36+$U$37*co2data[[#This Row],[DecDate]]+$U$38*co2data[[#This Row],[DecDate2]]</f>
        <v>325.95442444401124</v>
      </c>
      <c r="I149" s="4">
        <f>co2data[[#This Row],[Co2]]-co2data[[#This Row],[Quadratic Trend]]</f>
        <v>1.7055755559887871</v>
      </c>
      <c r="J149">
        <f t="shared" si="2"/>
        <v>-0.39644033051363819</v>
      </c>
      <c r="K149" s="1">
        <v>-0.13168758282635823</v>
      </c>
      <c r="L149" s="4">
        <f>co2data[[#This Row],[Quadratic Trend]]+co2data[[#This Row],[Cycle Co2]]</f>
        <v>325.55798411349758</v>
      </c>
      <c r="M149" s="4">
        <f>co2data[[#This Row],[Co2]]-co2data[[#This Row],[Quadratic Trend]]-co2data[[#This Row],[Cycle Co2]]</f>
        <v>2.1020158865024254</v>
      </c>
      <c r="N149" s="4">
        <f>AVERAGEIF(co2data[Month],co2data[Month],co2data[High Frequency])</f>
        <v>2.3803748608627524</v>
      </c>
      <c r="O149" s="4">
        <f>co2data[[#This Row],[S0]]-AVERAGE($N$2:$N$13)</f>
        <v>2.3811934636398711</v>
      </c>
      <c r="P149" s="4">
        <f>co2data[[#This Row],[Co2]]-co2data[[#This Row],[Seasonal]]</f>
        <v>325.27880653636015</v>
      </c>
    </row>
    <row r="150" spans="1:16" x14ac:dyDescent="0.3">
      <c r="A150" s="1">
        <v>1970</v>
      </c>
      <c r="B150" s="1">
        <v>7</v>
      </c>
      <c r="C150" s="6">
        <v>1970.5416666666667</v>
      </c>
      <c r="D150" s="6">
        <f>co2data[[#This Row],[DecDate]]^2</f>
        <v>3883034.460069445</v>
      </c>
      <c r="E150" s="2">
        <f>DATE(co2data[[#This Row],[Year]],co2data[[#This Row],[Month]],15)</f>
        <v>25764</v>
      </c>
      <c r="F150" s="1">
        <v>326.35000000000002</v>
      </c>
      <c r="G150" s="1">
        <f>$U$17+$U$18*co2data[[#This Row],[DecDate]]</f>
        <v>325.78336577137679</v>
      </c>
      <c r="H150" s="4">
        <f>$U$36+$U$37*co2data[[#This Row],[DecDate]]+$U$38*co2data[[#This Row],[DecDate2]]</f>
        <v>326.04537125161005</v>
      </c>
      <c r="I150" s="4">
        <f>co2data[[#This Row],[Co2]]-co2data[[#This Row],[Quadratic Trend]]</f>
        <v>0.30462874838997323</v>
      </c>
      <c r="J150">
        <f t="shared" si="2"/>
        <v>-0.3289255996520305</v>
      </c>
      <c r="K150" s="1">
        <v>-0.16655944775182416</v>
      </c>
      <c r="L150" s="4">
        <f>co2data[[#This Row],[Quadratic Trend]]+co2data[[#This Row],[Cycle Co2]]</f>
        <v>325.716445651958</v>
      </c>
      <c r="M150" s="4">
        <f>co2data[[#This Row],[Co2]]-co2data[[#This Row],[Quadratic Trend]]-co2data[[#This Row],[Cycle Co2]]</f>
        <v>0.63355434804200372</v>
      </c>
      <c r="N150" s="4">
        <f>AVERAGEIF(co2data[Month],co2data[Month],co2data[High Frequency])</f>
        <v>0.68088768137521938</v>
      </c>
      <c r="O150" s="4">
        <f>co2data[[#This Row],[S0]]-AVERAGE($N$2:$N$13)</f>
        <v>0.68170628415233803</v>
      </c>
      <c r="P150" s="4">
        <f>co2data[[#This Row],[Co2]]-co2data[[#This Row],[Seasonal]]</f>
        <v>325.66829371584771</v>
      </c>
    </row>
    <row r="151" spans="1:16" x14ac:dyDescent="0.3">
      <c r="A151" s="1">
        <v>1970</v>
      </c>
      <c r="B151" s="1">
        <v>8</v>
      </c>
      <c r="C151" s="6">
        <v>1970.625</v>
      </c>
      <c r="D151" s="6">
        <f>co2data[[#This Row],[DecDate]]^2</f>
        <v>3883362.890625</v>
      </c>
      <c r="E151" s="2">
        <f>DATE(co2data[[#This Row],[Year]],co2data[[#This Row],[Month]],15)</f>
        <v>25795</v>
      </c>
      <c r="F151" s="1">
        <v>324.69</v>
      </c>
      <c r="G151" s="1">
        <f>$U$17+$U$18*co2data[[#This Row],[DecDate]]</f>
        <v>325.91340414094793</v>
      </c>
      <c r="H151" s="4">
        <f>$U$36+$U$37*co2data[[#This Row],[DecDate]]+$U$38*co2data[[#This Row],[DecDate2]]</f>
        <v>326.13649615288887</v>
      </c>
      <c r="I151" s="4">
        <f>co2data[[#This Row],[Co2]]-co2data[[#This Row],[Quadratic Trend]]</f>
        <v>-1.4464961528888693</v>
      </c>
      <c r="J151">
        <f t="shared" si="2"/>
        <v>-0.29312742400497005</v>
      </c>
      <c r="K151" s="1">
        <v>-0.18220197587996767</v>
      </c>
      <c r="L151" s="4">
        <f>co2data[[#This Row],[Quadratic Trend]]+co2data[[#This Row],[Cycle Co2]]</f>
        <v>325.84336872888389</v>
      </c>
      <c r="M151" s="4">
        <f>co2data[[#This Row],[Co2]]-co2data[[#This Row],[Quadratic Trend]]-co2data[[#This Row],[Cycle Co2]]</f>
        <v>-1.1533687288838994</v>
      </c>
      <c r="N151" s="4">
        <f>AVERAGEIF(co2data[Month],co2data[Month],co2data[High Frequency])</f>
        <v>-1.5319969340082413</v>
      </c>
      <c r="O151" s="4">
        <f>co2data[[#This Row],[S0]]-AVERAGE($N$2:$N$13)</f>
        <v>-1.5311783312311227</v>
      </c>
      <c r="P151" s="4">
        <f>co2data[[#This Row],[Co2]]-co2data[[#This Row],[Seasonal]]</f>
        <v>326.2211783312311</v>
      </c>
    </row>
    <row r="152" spans="1:16" x14ac:dyDescent="0.3">
      <c r="A152" s="1">
        <v>1970</v>
      </c>
      <c r="B152" s="1">
        <v>9</v>
      </c>
      <c r="C152" s="6">
        <v>1970.7083333333335</v>
      </c>
      <c r="D152" s="6">
        <f>co2data[[#This Row],[DecDate]]^2</f>
        <v>3883691.335069445</v>
      </c>
      <c r="E152" s="2">
        <f>DATE(co2data[[#This Row],[Year]],co2data[[#This Row],[Month]],15)</f>
        <v>25826</v>
      </c>
      <c r="F152" s="1">
        <v>323.10000000000002</v>
      </c>
      <c r="G152" s="1">
        <f>$U$17+$U$18*co2data[[#This Row],[DecDate]]</f>
        <v>326.04344251051953</v>
      </c>
      <c r="H152" s="4">
        <f>$U$36+$U$37*co2data[[#This Row],[DecDate]]+$U$38*co2data[[#This Row],[DecDate2]]</f>
        <v>326.22779914783314</v>
      </c>
      <c r="I152" s="4">
        <f>co2data[[#This Row],[Co2]]-co2data[[#This Row],[Quadratic Trend]]</f>
        <v>-3.127799147833116</v>
      </c>
      <c r="J152">
        <f t="shared" si="2"/>
        <v>-0.29289195741917567</v>
      </c>
      <c r="K152" s="1">
        <v>-0.22553824413387874</v>
      </c>
      <c r="L152" s="4">
        <f>co2data[[#This Row],[Quadratic Trend]]+co2data[[#This Row],[Cycle Co2]]</f>
        <v>325.93490719041398</v>
      </c>
      <c r="M152" s="4">
        <f>co2data[[#This Row],[Co2]]-co2data[[#This Row],[Quadratic Trend]]-co2data[[#This Row],[Cycle Co2]]</f>
        <v>-2.8349071904139405</v>
      </c>
      <c r="N152" s="4">
        <f>AVERAGEIF(co2data[Month],co2data[Month],co2data[High Frequency])</f>
        <v>-3.2690433820966329</v>
      </c>
      <c r="O152" s="4">
        <f>co2data[[#This Row],[S0]]-AVERAGE($N$2:$N$13)</f>
        <v>-3.2682247793195143</v>
      </c>
      <c r="P152" s="4">
        <f>co2data[[#This Row],[Co2]]-co2data[[#This Row],[Seasonal]]</f>
        <v>326.36822477931952</v>
      </c>
    </row>
    <row r="153" spans="1:16" x14ac:dyDescent="0.3">
      <c r="A153" s="1">
        <v>1970</v>
      </c>
      <c r="B153" s="1">
        <v>10</v>
      </c>
      <c r="C153" s="6">
        <v>1970.7916666666667</v>
      </c>
      <c r="D153" s="6">
        <f>co2data[[#This Row],[DecDate]]^2</f>
        <v>3884019.793402778</v>
      </c>
      <c r="E153" s="2">
        <f>DATE(co2data[[#This Row],[Year]],co2data[[#This Row],[Month]],15)</f>
        <v>25856</v>
      </c>
      <c r="F153" s="1">
        <v>323.16000000000003</v>
      </c>
      <c r="G153" s="1">
        <f>$U$17+$U$18*co2data[[#This Row],[DecDate]]</f>
        <v>326.17348088009066</v>
      </c>
      <c r="H153" s="4">
        <f>$U$36+$U$37*co2data[[#This Row],[DecDate]]+$U$38*co2data[[#This Row],[DecDate2]]</f>
        <v>326.31928023646469</v>
      </c>
      <c r="I153" s="4">
        <f>co2data[[#This Row],[Co2]]-co2data[[#This Row],[Quadratic Trend]]</f>
        <v>-3.1592802364646673</v>
      </c>
      <c r="J153">
        <f t="shared" si="2"/>
        <v>-0.31437304604793326</v>
      </c>
      <c r="K153" s="1">
        <v>-0.23656825251354002</v>
      </c>
      <c r="L153" s="4">
        <f>co2data[[#This Row],[Quadratic Trend]]+co2data[[#This Row],[Cycle Co2]]</f>
        <v>326.00490719041676</v>
      </c>
      <c r="M153" s="4">
        <f>co2data[[#This Row],[Co2]]-co2data[[#This Row],[Quadratic Trend]]-co2data[[#This Row],[Cycle Co2]]</f>
        <v>-2.844907190416734</v>
      </c>
      <c r="N153" s="4">
        <f>AVERAGEIF(co2data[Month],co2data[Month],co2data[High Frequency])</f>
        <v>-3.4480093341772475</v>
      </c>
      <c r="O153" s="4">
        <f>co2data[[#This Row],[S0]]-AVERAGE($N$2:$N$13)</f>
        <v>-3.4471907314001289</v>
      </c>
      <c r="P153" s="4">
        <f>co2data[[#This Row],[Co2]]-co2data[[#This Row],[Seasonal]]</f>
        <v>326.60719073140018</v>
      </c>
    </row>
    <row r="154" spans="1:16" x14ac:dyDescent="0.3">
      <c r="A154" s="1">
        <v>1970</v>
      </c>
      <c r="B154" s="1">
        <v>11</v>
      </c>
      <c r="C154" s="6">
        <v>1970.875</v>
      </c>
      <c r="D154" s="6">
        <f>co2data[[#This Row],[DecDate]]^2</f>
        <v>3884348.265625</v>
      </c>
      <c r="E154" s="2">
        <f>DATE(co2data[[#This Row],[Year]],co2data[[#This Row],[Month]],15)</f>
        <v>25887</v>
      </c>
      <c r="F154" s="1">
        <v>323.98</v>
      </c>
      <c r="G154" s="1">
        <f>$U$17+$U$18*co2data[[#This Row],[DecDate]]</f>
        <v>326.3035192496618</v>
      </c>
      <c r="H154" s="4">
        <f>$U$36+$U$37*co2data[[#This Row],[DecDate]]+$U$38*co2data[[#This Row],[DecDate2]]</f>
        <v>326.41093941877625</v>
      </c>
      <c r="I154" s="4">
        <f>co2data[[#This Row],[Co2]]-co2data[[#This Row],[Quadratic Trend]]</f>
        <v>-2.4309394187762337</v>
      </c>
      <c r="J154">
        <f t="shared" si="2"/>
        <v>-0.34526299758410389</v>
      </c>
      <c r="K154" s="1">
        <v>-0.24529200101896448</v>
      </c>
      <c r="L154" s="4">
        <f>co2data[[#This Row],[Quadratic Trend]]+co2data[[#This Row],[Cycle Co2]]</f>
        <v>326.06567642119217</v>
      </c>
      <c r="M154" s="4">
        <f>co2data[[#This Row],[Co2]]-co2data[[#This Row],[Quadratic Trend]]-co2data[[#This Row],[Cycle Co2]]</f>
        <v>-2.0856764211921299</v>
      </c>
      <c r="N154" s="4">
        <f>AVERAGEIF(co2data[Month],co2data[Month],co2data[High Frequency])</f>
        <v>-2.2829904186651309</v>
      </c>
      <c r="O154" s="4">
        <f>co2data[[#This Row],[S0]]-AVERAGE($N$2:$N$13)</f>
        <v>-2.2821718158880122</v>
      </c>
      <c r="P154" s="4">
        <f>co2data[[#This Row],[Co2]]-co2data[[#This Row],[Seasonal]]</f>
        <v>326.26217181588805</v>
      </c>
    </row>
    <row r="155" spans="1:16" x14ac:dyDescent="0.3">
      <c r="A155" s="1">
        <v>1970</v>
      </c>
      <c r="B155" s="1">
        <v>12</v>
      </c>
      <c r="C155" s="6">
        <v>1970.9583333333335</v>
      </c>
      <c r="D155" s="6">
        <f>co2data[[#This Row],[DecDate]]^2</f>
        <v>3884676.7517361119</v>
      </c>
      <c r="E155" s="2">
        <f>DATE(co2data[[#This Row],[Year]],co2data[[#This Row],[Month]],15)</f>
        <v>25917</v>
      </c>
      <c r="F155" s="1">
        <v>325.13</v>
      </c>
      <c r="G155" s="1">
        <f>$U$17+$U$18*co2data[[#This Row],[DecDate]]</f>
        <v>326.43355761923294</v>
      </c>
      <c r="H155" s="4">
        <f>$U$36+$U$37*co2data[[#This Row],[DecDate]]+$U$38*co2data[[#This Row],[DecDate2]]</f>
        <v>326.50277669475327</v>
      </c>
      <c r="I155" s="4">
        <f>co2data[[#This Row],[Co2]]-co2data[[#This Row],[Quadratic Trend]]</f>
        <v>-1.37277669475327</v>
      </c>
      <c r="J155">
        <f t="shared" si="2"/>
        <v>-0.39863873510405656</v>
      </c>
      <c r="K155" s="1">
        <v>-0.25709410503475444</v>
      </c>
      <c r="L155" s="4">
        <f>co2data[[#This Row],[Quadratic Trend]]+co2data[[#This Row],[Cycle Co2]]</f>
        <v>326.10413795964922</v>
      </c>
      <c r="M155" s="4">
        <f>co2data[[#This Row],[Co2]]-co2data[[#This Row],[Quadratic Trend]]-co2data[[#This Row],[Cycle Co2]]</f>
        <v>-0.97413795964921346</v>
      </c>
      <c r="N155" s="4">
        <f>AVERAGEIF(co2data[Month],co2data[Month],co2data[High Frequency])</f>
        <v>-1.0548815493936836</v>
      </c>
      <c r="O155" s="4">
        <f>co2data[[#This Row],[S0]]-AVERAGE($N$2:$N$13)</f>
        <v>-1.054062946616565</v>
      </c>
      <c r="P155" s="4">
        <f>co2data[[#This Row],[Co2]]-co2data[[#This Row],[Seasonal]]</f>
        <v>326.18406294661656</v>
      </c>
    </row>
    <row r="156" spans="1:16" x14ac:dyDescent="0.3">
      <c r="A156" s="1">
        <v>1971</v>
      </c>
      <c r="B156" s="1">
        <v>1</v>
      </c>
      <c r="C156" s="6">
        <v>1971.0416666666667</v>
      </c>
      <c r="D156" s="6">
        <f>co2data[[#This Row],[DecDate]]^2</f>
        <v>3885005.2517361115</v>
      </c>
      <c r="E156" s="2">
        <f>DATE(co2data[[#This Row],[Year]],co2data[[#This Row],[Month]],15)</f>
        <v>25948</v>
      </c>
      <c r="F156" s="1">
        <v>326.17</v>
      </c>
      <c r="G156" s="1">
        <f>$U$17+$U$18*co2data[[#This Row],[DecDate]]</f>
        <v>326.56359598880408</v>
      </c>
      <c r="H156" s="4">
        <f>$U$36+$U$37*co2data[[#This Row],[DecDate]]+$U$38*co2data[[#This Row],[DecDate2]]</f>
        <v>326.59479206441029</v>
      </c>
      <c r="I156" s="4">
        <f>co2data[[#This Row],[Co2]]-co2data[[#This Row],[Quadratic Trend]]</f>
        <v>-0.42479206441026918</v>
      </c>
      <c r="J156">
        <f t="shared" si="2"/>
        <v>-0.51526948937758399</v>
      </c>
      <c r="K156" s="1">
        <v>-0.26966687225323505</v>
      </c>
      <c r="L156" s="4">
        <f>co2data[[#This Row],[Quadratic Trend]]+co2data[[#This Row],[Cycle Co2]]</f>
        <v>326.07952257503268</v>
      </c>
      <c r="M156" s="4">
        <f>co2data[[#This Row],[Co2]]-co2data[[#This Row],[Quadratic Trend]]-co2data[[#This Row],[Cycle Co2]]</f>
        <v>9.0477424967314812E-2</v>
      </c>
      <c r="N156" s="4">
        <f>AVERAGEIF(co2data[Month],co2data[Month],co2data[High Frequency])</f>
        <v>7.1953736839272886E-3</v>
      </c>
      <c r="O156" s="4">
        <f>co2data[[#This Row],[S0]]-AVERAGE($N$2:$N$13)</f>
        <v>8.0139764610459747E-3</v>
      </c>
      <c r="P156" s="4">
        <f>co2data[[#This Row],[Co2]]-co2data[[#This Row],[Seasonal]]</f>
        <v>326.16198602353899</v>
      </c>
    </row>
    <row r="157" spans="1:16" x14ac:dyDescent="0.3">
      <c r="A157" s="1">
        <v>1971</v>
      </c>
      <c r="B157" s="1">
        <v>2</v>
      </c>
      <c r="C157" s="6">
        <v>1971.125</v>
      </c>
      <c r="D157" s="6">
        <f>co2data[[#This Row],[DecDate]]^2</f>
        <v>3885333.765625</v>
      </c>
      <c r="E157" s="2">
        <f>DATE(co2data[[#This Row],[Year]],co2data[[#This Row],[Month]],15)</f>
        <v>25979</v>
      </c>
      <c r="F157" s="1">
        <v>326.68</v>
      </c>
      <c r="G157" s="1">
        <f>$U$17+$U$18*co2data[[#This Row],[DecDate]]</f>
        <v>326.69363435837522</v>
      </c>
      <c r="H157" s="4">
        <f>$U$36+$U$37*co2data[[#This Row],[DecDate]]+$U$38*co2data[[#This Row],[DecDate2]]</f>
        <v>326.68698552774731</v>
      </c>
      <c r="I157" s="4">
        <f>co2data[[#This Row],[Co2]]-co2data[[#This Row],[Quadratic Trend]]</f>
        <v>-6.9855277473038768E-3</v>
      </c>
      <c r="J157">
        <f t="shared" si="2"/>
        <v>-0.67592449117391262</v>
      </c>
      <c r="K157" s="1">
        <v>-0.27993337959746151</v>
      </c>
      <c r="L157" s="4">
        <f>co2data[[#This Row],[Quadratic Trend]]+co2data[[#This Row],[Cycle Co2]]</f>
        <v>326.01106103657338</v>
      </c>
      <c r="M157" s="4">
        <f>co2data[[#This Row],[Co2]]-co2data[[#This Row],[Quadratic Trend]]-co2data[[#This Row],[Cycle Co2]]</f>
        <v>0.66893896342660875</v>
      </c>
      <c r="N157" s="4">
        <f>AVERAGEIF(co2data[Month],co2data[Month],co2data[High Frequency])</f>
        <v>0.80215691214584883</v>
      </c>
      <c r="O157" s="4">
        <f>co2data[[#This Row],[S0]]-AVERAGE($N$2:$N$13)</f>
        <v>0.80297551492296748</v>
      </c>
      <c r="P157" s="4">
        <f>co2data[[#This Row],[Co2]]-co2data[[#This Row],[Seasonal]]</f>
        <v>325.87702448507702</v>
      </c>
    </row>
    <row r="158" spans="1:16" x14ac:dyDescent="0.3">
      <c r="A158" s="1">
        <v>1971</v>
      </c>
      <c r="B158" s="1">
        <v>3</v>
      </c>
      <c r="C158" s="6">
        <v>1971.2083333333335</v>
      </c>
      <c r="D158" s="6">
        <f>co2data[[#This Row],[DecDate]]^2</f>
        <v>3885662.2934027785</v>
      </c>
      <c r="E158" s="2">
        <f>DATE(co2data[[#This Row],[Year]],co2data[[#This Row],[Month]],15)</f>
        <v>26007</v>
      </c>
      <c r="F158" s="1">
        <v>327.18</v>
      </c>
      <c r="G158" s="1">
        <f>$U$17+$U$18*co2data[[#This Row],[DecDate]]</f>
        <v>326.82367272794681</v>
      </c>
      <c r="H158" s="4">
        <f>$U$36+$U$37*co2data[[#This Row],[DecDate]]+$U$38*co2data[[#This Row],[DecDate2]]</f>
        <v>326.77935708475707</v>
      </c>
      <c r="I158" s="4">
        <f>co2data[[#This Row],[Co2]]-co2data[[#This Row],[Quadratic Trend]]</f>
        <v>0.40064291524294049</v>
      </c>
      <c r="J158">
        <f t="shared" si="2"/>
        <v>-0.87060374049247879</v>
      </c>
      <c r="K158" s="1">
        <v>-0.28789362706745109</v>
      </c>
      <c r="L158" s="4">
        <f>co2data[[#This Row],[Quadratic Trend]]+co2data[[#This Row],[Cycle Co2]]</f>
        <v>325.9087533442646</v>
      </c>
      <c r="M158" s="4">
        <f>co2data[[#This Row],[Co2]]-co2data[[#This Row],[Quadratic Trend]]-co2data[[#This Row],[Cycle Co2]]</f>
        <v>1.2712466557354194</v>
      </c>
      <c r="N158" s="4">
        <f>AVERAGEIF(co2data[Month],co2data[Month],co2data[High Frequency])</f>
        <v>1.6915543480425499</v>
      </c>
      <c r="O158" s="4">
        <f>co2data[[#This Row],[S0]]-AVERAGE($N$2:$N$13)</f>
        <v>1.6923729508196685</v>
      </c>
      <c r="P158" s="4">
        <f>co2data[[#This Row],[Co2]]-co2data[[#This Row],[Seasonal]]</f>
        <v>325.48762704918033</v>
      </c>
    </row>
    <row r="159" spans="1:16" x14ac:dyDescent="0.3">
      <c r="A159" s="1">
        <v>1971</v>
      </c>
      <c r="B159" s="1">
        <v>4</v>
      </c>
      <c r="C159" s="6">
        <v>1971.2916666666667</v>
      </c>
      <c r="D159" s="6">
        <f>co2data[[#This Row],[DecDate]]^2</f>
        <v>3885990.835069445</v>
      </c>
      <c r="E159" s="2">
        <f>DATE(co2data[[#This Row],[Year]],co2data[[#This Row],[Month]],15)</f>
        <v>26038</v>
      </c>
      <c r="F159" s="1">
        <v>327.78</v>
      </c>
      <c r="G159" s="1">
        <f>$U$17+$U$18*co2data[[#This Row],[DecDate]]</f>
        <v>326.95371109751795</v>
      </c>
      <c r="H159" s="4">
        <f>$U$36+$U$37*co2data[[#This Row],[DecDate]]+$U$38*co2data[[#This Row],[DecDate2]]</f>
        <v>326.87190673544683</v>
      </c>
      <c r="I159" s="4">
        <f>co2data[[#This Row],[Co2]]-co2data[[#This Row],[Quadratic Trend]]</f>
        <v>0.90809326455314476</v>
      </c>
      <c r="J159">
        <f t="shared" si="2"/>
        <v>-0.92699954502671744</v>
      </c>
      <c r="K159" s="1">
        <v>-0.29739376850934468</v>
      </c>
      <c r="L159" s="4">
        <f>co2data[[#This Row],[Quadratic Trend]]+co2data[[#This Row],[Cycle Co2]]</f>
        <v>325.94490719042011</v>
      </c>
      <c r="M159" s="4">
        <f>co2data[[#This Row],[Co2]]-co2data[[#This Row],[Quadratic Trend]]-co2data[[#This Row],[Cycle Co2]]</f>
        <v>1.8350928095798622</v>
      </c>
      <c r="N159" s="4">
        <f>AVERAGEIF(co2data[Month],co2data[Month],co2data[High Frequency])</f>
        <v>2.8344005018881528</v>
      </c>
      <c r="O159" s="4">
        <f>co2data[[#This Row],[S0]]-AVERAGE($N$2:$N$13)</f>
        <v>2.8352191046652715</v>
      </c>
      <c r="P159" s="4">
        <f>co2data[[#This Row],[Co2]]-co2data[[#This Row],[Seasonal]]</f>
        <v>324.9447808953347</v>
      </c>
    </row>
    <row r="160" spans="1:16" x14ac:dyDescent="0.3">
      <c r="A160" s="1">
        <v>1971</v>
      </c>
      <c r="B160" s="1">
        <v>5</v>
      </c>
      <c r="C160" s="6">
        <v>1971.375</v>
      </c>
      <c r="D160" s="6">
        <f>co2data[[#This Row],[DecDate]]^2</f>
        <v>3886319.390625</v>
      </c>
      <c r="E160" s="2">
        <f>DATE(co2data[[#This Row],[Year]],co2data[[#This Row],[Month]],15)</f>
        <v>26068</v>
      </c>
      <c r="F160" s="1">
        <v>328.92</v>
      </c>
      <c r="G160" s="1">
        <f>$U$17+$U$18*co2data[[#This Row],[DecDate]]</f>
        <v>327.08374946708909</v>
      </c>
      <c r="H160" s="4">
        <f>$U$36+$U$37*co2data[[#This Row],[DecDate]]+$U$38*co2data[[#This Row],[DecDate2]]</f>
        <v>326.96463447980932</v>
      </c>
      <c r="I160" s="4">
        <f>co2data[[#This Row],[Co2]]-co2data[[#This Row],[Quadratic Trend]]</f>
        <v>1.9553655201906963</v>
      </c>
      <c r="J160">
        <f t="shared" si="2"/>
        <v>-0.89357344323704302</v>
      </c>
      <c r="K160" s="1">
        <v>-0.28458765007700587</v>
      </c>
      <c r="L160" s="4">
        <f>co2data[[#This Row],[Quadratic Trend]]+co2data[[#This Row],[Cycle Co2]]</f>
        <v>326.0710610365723</v>
      </c>
      <c r="M160" s="4">
        <f>co2data[[#This Row],[Co2]]-co2data[[#This Row],[Quadratic Trend]]-co2data[[#This Row],[Cycle Co2]]</f>
        <v>2.8489389634277393</v>
      </c>
      <c r="N160" s="4">
        <f>AVERAGEIF(co2data[Month],co2data[Month],co2data[High Frequency])</f>
        <v>3.1805287070170616</v>
      </c>
      <c r="O160" s="4">
        <f>co2data[[#This Row],[S0]]-AVERAGE($N$2:$N$13)</f>
        <v>3.1813473097941802</v>
      </c>
      <c r="P160" s="4">
        <f>co2data[[#This Row],[Co2]]-co2data[[#This Row],[Seasonal]]</f>
        <v>325.73865269020581</v>
      </c>
    </row>
    <row r="161" spans="1:16" x14ac:dyDescent="0.3">
      <c r="A161" s="1">
        <v>1971</v>
      </c>
      <c r="B161" s="1">
        <v>6</v>
      </c>
      <c r="C161" s="6">
        <v>1971.4583333333335</v>
      </c>
      <c r="D161" s="6">
        <f>co2data[[#This Row],[DecDate]]^2</f>
        <v>3886647.960069445</v>
      </c>
      <c r="E161" s="2">
        <f>DATE(co2data[[#This Row],[Year]],co2data[[#This Row],[Month]],15)</f>
        <v>26099</v>
      </c>
      <c r="F161" s="1">
        <v>328.57</v>
      </c>
      <c r="G161" s="1">
        <f>$U$17+$U$18*co2data[[#This Row],[DecDate]]</f>
        <v>327.21378783666069</v>
      </c>
      <c r="H161" s="4">
        <f>$U$36+$U$37*co2data[[#This Row],[DecDate]]+$U$38*co2data[[#This Row],[DecDate2]]</f>
        <v>327.05754031784454</v>
      </c>
      <c r="I161" s="4">
        <f>co2data[[#This Row],[Co2]]-co2data[[#This Row],[Quadratic Trend]]</f>
        <v>1.5124596821554519</v>
      </c>
      <c r="J161">
        <f t="shared" si="2"/>
        <v>-0.83032543512345791</v>
      </c>
      <c r="K161" s="1">
        <v>-0.29716757946272049</v>
      </c>
      <c r="L161" s="4">
        <f>co2data[[#This Row],[Quadratic Trend]]+co2data[[#This Row],[Cycle Co2]]</f>
        <v>326.22721488272106</v>
      </c>
      <c r="M161" s="4">
        <f>co2data[[#This Row],[Co2]]-co2data[[#This Row],[Quadratic Trend]]-co2data[[#This Row],[Cycle Co2]]</f>
        <v>2.3427851172789098</v>
      </c>
      <c r="N161" s="4">
        <f>AVERAGEIF(co2data[Month],co2data[Month],co2data[High Frequency])</f>
        <v>2.3803748608627524</v>
      </c>
      <c r="O161" s="4">
        <f>co2data[[#This Row],[S0]]-AVERAGE($N$2:$N$13)</f>
        <v>2.3811934636398711</v>
      </c>
      <c r="P161" s="4">
        <f>co2data[[#This Row],[Co2]]-co2data[[#This Row],[Seasonal]]</f>
        <v>326.18880653636012</v>
      </c>
    </row>
    <row r="162" spans="1:16" x14ac:dyDescent="0.3">
      <c r="A162" s="1">
        <v>1971</v>
      </c>
      <c r="B162" s="1">
        <v>7</v>
      </c>
      <c r="C162" s="6">
        <v>1971.5416666666667</v>
      </c>
      <c r="D162" s="6">
        <f>co2data[[#This Row],[DecDate]]^2</f>
        <v>3886976.543402778</v>
      </c>
      <c r="E162" s="2">
        <f>DATE(co2data[[#This Row],[Year]],co2data[[#This Row],[Month]],15)</f>
        <v>26129</v>
      </c>
      <c r="F162" s="1">
        <v>327.33999999999997</v>
      </c>
      <c r="G162" s="1">
        <f>$U$17+$U$18*co2data[[#This Row],[DecDate]]</f>
        <v>327.34382620623182</v>
      </c>
      <c r="H162" s="4">
        <f>$U$36+$U$37*co2data[[#This Row],[DecDate]]+$U$38*co2data[[#This Row],[DecDate2]]</f>
        <v>327.15062424956704</v>
      </c>
      <c r="I162" s="4">
        <f>co2data[[#This Row],[Co2]]-co2data[[#This Row],[Quadratic Trend]]</f>
        <v>0.18937575043293009</v>
      </c>
      <c r="J162">
        <f t="shared" si="2"/>
        <v>-0.7972555206865195</v>
      </c>
      <c r="K162" s="1">
        <v>-0.31590278743574124</v>
      </c>
      <c r="L162" s="4">
        <f>co2data[[#This Row],[Quadratic Trend]]+co2data[[#This Row],[Cycle Co2]]</f>
        <v>326.35336872888053</v>
      </c>
      <c r="M162" s="4">
        <f>co2data[[#This Row],[Co2]]-co2data[[#This Row],[Quadratic Trend]]-co2data[[#This Row],[Cycle Co2]]</f>
        <v>0.98663127111944959</v>
      </c>
      <c r="N162" s="4">
        <f>AVERAGEIF(co2data[Month],co2data[Month],co2data[High Frequency])</f>
        <v>0.68088768137521938</v>
      </c>
      <c r="O162" s="4">
        <f>co2data[[#This Row],[S0]]-AVERAGE($N$2:$N$13)</f>
        <v>0.68170628415233803</v>
      </c>
      <c r="P162" s="4">
        <f>co2data[[#This Row],[Co2]]-co2data[[#This Row],[Seasonal]]</f>
        <v>326.65829371584766</v>
      </c>
    </row>
    <row r="163" spans="1:16" x14ac:dyDescent="0.3">
      <c r="A163" s="1">
        <v>1971</v>
      </c>
      <c r="B163" s="1">
        <v>8</v>
      </c>
      <c r="C163" s="6">
        <v>1971.625</v>
      </c>
      <c r="D163" s="6">
        <f>co2data[[#This Row],[DecDate]]^2</f>
        <v>3887305.140625</v>
      </c>
      <c r="E163" s="2">
        <f>DATE(co2data[[#This Row],[Year]],co2data[[#This Row],[Month]],15)</f>
        <v>26160</v>
      </c>
      <c r="F163" s="1">
        <v>325.45999999999998</v>
      </c>
      <c r="G163" s="1">
        <f>$U$17+$U$18*co2data[[#This Row],[DecDate]]</f>
        <v>327.47386457580296</v>
      </c>
      <c r="H163" s="4">
        <f>$U$36+$U$37*co2data[[#This Row],[DecDate]]+$U$38*co2data[[#This Row],[DecDate2]]</f>
        <v>327.24388627496228</v>
      </c>
      <c r="I163" s="4">
        <f>co2data[[#This Row],[Co2]]-co2data[[#This Row],[Quadratic Trend]]</f>
        <v>-1.783886274962299</v>
      </c>
      <c r="J163">
        <f t="shared" si="2"/>
        <v>-0.77820985377238339</v>
      </c>
      <c r="K163" s="1">
        <v>-0.3461778893806659</v>
      </c>
      <c r="L163" s="4">
        <f>co2data[[#This Row],[Quadratic Trend]]+co2data[[#This Row],[Cycle Co2]]</f>
        <v>326.46567642118987</v>
      </c>
      <c r="M163" s="4">
        <f>co2data[[#This Row],[Co2]]-co2data[[#This Row],[Quadratic Trend]]-co2data[[#This Row],[Cycle Co2]]</f>
        <v>-1.0056764211899156</v>
      </c>
      <c r="N163" s="4">
        <f>AVERAGEIF(co2data[Month],co2data[Month],co2data[High Frequency])</f>
        <v>-1.5319969340082413</v>
      </c>
      <c r="O163" s="4">
        <f>co2data[[#This Row],[S0]]-AVERAGE($N$2:$N$13)</f>
        <v>-1.5311783312311227</v>
      </c>
      <c r="P163" s="4">
        <f>co2data[[#This Row],[Co2]]-co2data[[#This Row],[Seasonal]]</f>
        <v>326.99117833123108</v>
      </c>
    </row>
    <row r="164" spans="1:16" x14ac:dyDescent="0.3">
      <c r="A164" s="1">
        <v>1971</v>
      </c>
      <c r="B164" s="1">
        <v>9</v>
      </c>
      <c r="C164" s="6">
        <v>1971.7083333333335</v>
      </c>
      <c r="D164" s="6">
        <f>co2data[[#This Row],[DecDate]]^2</f>
        <v>3887633.7517361119</v>
      </c>
      <c r="E164" s="2">
        <f>DATE(co2data[[#This Row],[Year]],co2data[[#This Row],[Month]],15)</f>
        <v>26191</v>
      </c>
      <c r="F164" s="1">
        <v>323.36</v>
      </c>
      <c r="G164" s="1">
        <f>$U$17+$U$18*co2data[[#This Row],[DecDate]]</f>
        <v>327.60390294537456</v>
      </c>
      <c r="H164" s="4">
        <f>$U$36+$U$37*co2data[[#This Row],[DecDate]]+$U$38*co2data[[#This Row],[DecDate2]]</f>
        <v>327.33732639403024</v>
      </c>
      <c r="I164" s="4">
        <f>co2data[[#This Row],[Co2]]-co2data[[#This Row],[Quadratic Trend]]</f>
        <v>-3.9773263940302286</v>
      </c>
      <c r="J164">
        <f t="shared" si="2"/>
        <v>-0.78934228053377464</v>
      </c>
      <c r="K164" s="1">
        <v>-0.33030057760519999</v>
      </c>
      <c r="L164" s="4">
        <f>co2data[[#This Row],[Quadratic Trend]]+co2data[[#This Row],[Cycle Co2]]</f>
        <v>326.54798411349645</v>
      </c>
      <c r="M164" s="4">
        <f>co2data[[#This Row],[Co2]]-co2data[[#This Row],[Quadratic Trend]]-co2data[[#This Row],[Cycle Co2]]</f>
        <v>-3.1879841134964542</v>
      </c>
      <c r="N164" s="4">
        <f>AVERAGEIF(co2data[Month],co2data[Month],co2data[High Frequency])</f>
        <v>-3.2690433820966329</v>
      </c>
      <c r="O164" s="4">
        <f>co2data[[#This Row],[S0]]-AVERAGE($N$2:$N$13)</f>
        <v>-3.2682247793195143</v>
      </c>
      <c r="P164" s="4">
        <f>co2data[[#This Row],[Co2]]-co2data[[#This Row],[Seasonal]]</f>
        <v>326.62822477931951</v>
      </c>
    </row>
    <row r="165" spans="1:16" x14ac:dyDescent="0.3">
      <c r="A165" s="1">
        <v>1971</v>
      </c>
      <c r="B165" s="1">
        <v>10</v>
      </c>
      <c r="C165" s="6">
        <v>1971.7916666666667</v>
      </c>
      <c r="D165" s="6">
        <f>co2data[[#This Row],[DecDate]]^2</f>
        <v>3887962.3767361115</v>
      </c>
      <c r="E165" s="2">
        <f>DATE(co2data[[#This Row],[Year]],co2data[[#This Row],[Month]],15)</f>
        <v>26221</v>
      </c>
      <c r="F165" s="1">
        <v>323.57</v>
      </c>
      <c r="G165" s="1">
        <f>$U$17+$U$18*co2data[[#This Row],[DecDate]]</f>
        <v>327.7339413149457</v>
      </c>
      <c r="H165" s="4">
        <f>$U$36+$U$37*co2data[[#This Row],[DecDate]]+$U$38*co2data[[#This Row],[DecDate2]]</f>
        <v>327.43094460677821</v>
      </c>
      <c r="I165" s="4">
        <f>co2data[[#This Row],[Co2]]-co2data[[#This Row],[Quadratic Trend]]</f>
        <v>-3.8609446067782187</v>
      </c>
      <c r="J165">
        <f t="shared" si="2"/>
        <v>-0.68757587789488861</v>
      </c>
      <c r="K165" s="1">
        <v>-0.31827085210933032</v>
      </c>
      <c r="L165" s="4">
        <f>co2data[[#This Row],[Quadratic Trend]]+co2data[[#This Row],[Cycle Co2]]</f>
        <v>326.7433687288833</v>
      </c>
      <c r="M165" s="4">
        <f>co2data[[#This Row],[Co2]]-co2data[[#This Row],[Quadratic Trend]]-co2data[[#This Row],[Cycle Co2]]</f>
        <v>-3.1733687288833301</v>
      </c>
      <c r="N165" s="4">
        <f>AVERAGEIF(co2data[Month],co2data[Month],co2data[High Frequency])</f>
        <v>-3.4480093341772475</v>
      </c>
      <c r="O165" s="4">
        <f>co2data[[#This Row],[S0]]-AVERAGE($N$2:$N$13)</f>
        <v>-3.4471907314001289</v>
      </c>
      <c r="P165" s="4">
        <f>co2data[[#This Row],[Co2]]-co2data[[#This Row],[Seasonal]]</f>
        <v>327.01719073140015</v>
      </c>
    </row>
    <row r="166" spans="1:16" x14ac:dyDescent="0.3">
      <c r="A166" s="1">
        <v>1971</v>
      </c>
      <c r="B166" s="1">
        <v>11</v>
      </c>
      <c r="C166" s="6">
        <v>1971.875</v>
      </c>
      <c r="D166" s="6">
        <f>co2data[[#This Row],[DecDate]]^2</f>
        <v>3888291.015625</v>
      </c>
      <c r="E166" s="2">
        <f>DATE(co2data[[#This Row],[Year]],co2data[[#This Row],[Month]],15)</f>
        <v>26252</v>
      </c>
      <c r="F166" s="1">
        <v>324.8</v>
      </c>
      <c r="G166" s="1">
        <f>$U$17+$U$18*co2data[[#This Row],[DecDate]]</f>
        <v>327.86397968451683</v>
      </c>
      <c r="H166" s="4">
        <f>$U$36+$U$37*co2data[[#This Row],[DecDate]]+$U$38*co2data[[#This Row],[DecDate2]]</f>
        <v>327.52474091319891</v>
      </c>
      <c r="I166" s="4">
        <f>co2data[[#This Row],[Co2]]-co2data[[#This Row],[Quadratic Trend]]</f>
        <v>-2.7247409131989002</v>
      </c>
      <c r="J166">
        <f t="shared" si="2"/>
        <v>-0.60521833816341963</v>
      </c>
      <c r="K166" s="1">
        <v>-0.31547332827768532</v>
      </c>
      <c r="L166" s="4">
        <f>co2data[[#This Row],[Quadratic Trend]]+co2data[[#This Row],[Cycle Co2]]</f>
        <v>326.9195225750355</v>
      </c>
      <c r="M166" s="4">
        <f>co2data[[#This Row],[Co2]]-co2data[[#This Row],[Quadratic Trend]]-co2data[[#This Row],[Cycle Co2]]</f>
        <v>-2.1195225750354805</v>
      </c>
      <c r="N166" s="4">
        <f>AVERAGEIF(co2data[Month],co2data[Month],co2data[High Frequency])</f>
        <v>-2.2829904186651309</v>
      </c>
      <c r="O166" s="4">
        <f>co2data[[#This Row],[S0]]-AVERAGE($N$2:$N$13)</f>
        <v>-2.2821718158880122</v>
      </c>
      <c r="P166" s="4">
        <f>co2data[[#This Row],[Co2]]-co2data[[#This Row],[Seasonal]]</f>
        <v>327.08217181588805</v>
      </c>
    </row>
    <row r="167" spans="1:16" x14ac:dyDescent="0.3">
      <c r="A167" s="1">
        <v>1971</v>
      </c>
      <c r="B167" s="1">
        <v>12</v>
      </c>
      <c r="C167" s="6">
        <v>1971.9583333333335</v>
      </c>
      <c r="D167" s="6">
        <f>co2data[[#This Row],[DecDate]]^2</f>
        <v>3888619.6684027785</v>
      </c>
      <c r="E167" s="2">
        <f>DATE(co2data[[#This Row],[Year]],co2data[[#This Row],[Month]],15)</f>
        <v>26282</v>
      </c>
      <c r="F167" s="1">
        <v>326.01</v>
      </c>
      <c r="G167" s="1">
        <f>$U$17+$U$18*co2data[[#This Row],[DecDate]]</f>
        <v>327.99401805408843</v>
      </c>
      <c r="H167" s="4">
        <f>$U$36+$U$37*co2data[[#This Row],[DecDate]]+$U$38*co2data[[#This Row],[DecDate2]]</f>
        <v>327.61871531329962</v>
      </c>
      <c r="I167" s="4">
        <f>co2data[[#This Row],[Co2]]-co2data[[#This Row],[Quadratic Trend]]</f>
        <v>-1.6087153132996264</v>
      </c>
      <c r="J167">
        <f t="shared" si="2"/>
        <v>-0.68611581518552633</v>
      </c>
      <c r="K167" s="1">
        <v>-0.31498492918717513</v>
      </c>
      <c r="L167" s="4">
        <f>co2data[[#This Row],[Quadratic Trend]]+co2data[[#This Row],[Cycle Co2]]</f>
        <v>326.93259949811409</v>
      </c>
      <c r="M167" s="4">
        <f>co2data[[#This Row],[Co2]]-co2data[[#This Row],[Quadratic Trend]]-co2data[[#This Row],[Cycle Co2]]</f>
        <v>-0.92259949811410003</v>
      </c>
      <c r="N167" s="4">
        <f>AVERAGEIF(co2data[Month],co2data[Month],co2data[High Frequency])</f>
        <v>-1.0548815493936836</v>
      </c>
      <c r="O167" s="4">
        <f>co2data[[#This Row],[S0]]-AVERAGE($N$2:$N$13)</f>
        <v>-1.054062946616565</v>
      </c>
      <c r="P167" s="4">
        <f>co2data[[#This Row],[Co2]]-co2data[[#This Row],[Seasonal]]</f>
        <v>327.06406294661656</v>
      </c>
    </row>
    <row r="168" spans="1:16" x14ac:dyDescent="0.3">
      <c r="A168" s="1">
        <v>1972</v>
      </c>
      <c r="B168" s="1">
        <v>1</v>
      </c>
      <c r="C168" s="6">
        <v>1972.0416666666667</v>
      </c>
      <c r="D168" s="6">
        <f>co2data[[#This Row],[DecDate]]^2</f>
        <v>3888948.335069445</v>
      </c>
      <c r="E168" s="2">
        <f>DATE(co2data[[#This Row],[Year]],co2data[[#This Row],[Month]],15)</f>
        <v>26313</v>
      </c>
      <c r="F168" s="1">
        <v>326.77</v>
      </c>
      <c r="G168" s="1">
        <f>$U$17+$U$18*co2data[[#This Row],[DecDate]]</f>
        <v>328.12405642365957</v>
      </c>
      <c r="H168" s="4">
        <f>$U$36+$U$37*co2data[[#This Row],[DecDate]]+$U$38*co2data[[#This Row],[DecDate2]]</f>
        <v>327.71286780707305</v>
      </c>
      <c r="I168" s="4">
        <f>co2data[[#This Row],[Co2]]-co2data[[#This Row],[Quadratic Trend]]</f>
        <v>-0.94286780707307116</v>
      </c>
      <c r="J168">
        <f t="shared" si="2"/>
        <v>-0.8202683089611994</v>
      </c>
      <c r="K168" s="1">
        <v>-0.30911334714550953</v>
      </c>
      <c r="L168" s="4">
        <f>co2data[[#This Row],[Quadratic Trend]]+co2data[[#This Row],[Cycle Co2]]</f>
        <v>326.89259949811185</v>
      </c>
      <c r="M168" s="4">
        <f>co2data[[#This Row],[Co2]]-co2data[[#This Row],[Quadratic Trend]]-co2data[[#This Row],[Cycle Co2]]</f>
        <v>-0.12259949811187176</v>
      </c>
      <c r="N168" s="4">
        <f>AVERAGEIF(co2data[Month],co2data[Month],co2data[High Frequency])</f>
        <v>7.1953736839272886E-3</v>
      </c>
      <c r="O168" s="4">
        <f>co2data[[#This Row],[S0]]-AVERAGE($N$2:$N$13)</f>
        <v>8.0139764610459747E-3</v>
      </c>
      <c r="P168" s="4">
        <f>co2data[[#This Row],[Co2]]-co2data[[#This Row],[Seasonal]]</f>
        <v>326.76198602353895</v>
      </c>
    </row>
    <row r="169" spans="1:16" x14ac:dyDescent="0.3">
      <c r="A169" s="1">
        <v>1972</v>
      </c>
      <c r="B169" s="1">
        <v>2</v>
      </c>
      <c r="C169" s="6">
        <v>1972.125</v>
      </c>
      <c r="D169" s="6">
        <f>co2data[[#This Row],[DecDate]]^2</f>
        <v>3889277.015625</v>
      </c>
      <c r="E169" s="2">
        <f>DATE(co2data[[#This Row],[Year]],co2data[[#This Row],[Month]],15)</f>
        <v>26344</v>
      </c>
      <c r="F169" s="1">
        <v>327.63</v>
      </c>
      <c r="G169" s="1">
        <f>$U$17+$U$18*co2data[[#This Row],[DecDate]]</f>
        <v>328.25409479323071</v>
      </c>
      <c r="H169" s="4">
        <f>$U$36+$U$37*co2data[[#This Row],[DecDate]]+$U$38*co2data[[#This Row],[DecDate2]]</f>
        <v>327.80719839452649</v>
      </c>
      <c r="I169" s="4">
        <f>co2data[[#This Row],[Co2]]-co2data[[#This Row],[Quadratic Trend]]</f>
        <v>-0.17719839452649921</v>
      </c>
      <c r="J169">
        <f t="shared" si="2"/>
        <v>-0.99306043487449902</v>
      </c>
      <c r="K169" s="1">
        <v>-0.30632012061420499</v>
      </c>
      <c r="L169" s="4">
        <f>co2data[[#This Row],[Quadratic Trend]]+co2data[[#This Row],[Cycle Co2]]</f>
        <v>326.81413795965199</v>
      </c>
      <c r="M169" s="4">
        <f>co2data[[#This Row],[Co2]]-co2data[[#This Row],[Quadratic Trend]]-co2data[[#This Row],[Cycle Co2]]</f>
        <v>0.81586204034799981</v>
      </c>
      <c r="N169" s="4">
        <f>AVERAGEIF(co2data[Month],co2data[Month],co2data[High Frequency])</f>
        <v>0.80215691214584883</v>
      </c>
      <c r="O169" s="4">
        <f>co2data[[#This Row],[S0]]-AVERAGE($N$2:$N$13)</f>
        <v>0.80297551492296748</v>
      </c>
      <c r="P169" s="4">
        <f>co2data[[#This Row],[Co2]]-co2data[[#This Row],[Seasonal]]</f>
        <v>326.827024485077</v>
      </c>
    </row>
    <row r="170" spans="1:16" x14ac:dyDescent="0.3">
      <c r="A170" s="1">
        <v>1972</v>
      </c>
      <c r="B170" s="1">
        <v>3</v>
      </c>
      <c r="C170" s="6">
        <v>1972.2083333333335</v>
      </c>
      <c r="D170" s="6">
        <f>co2data[[#This Row],[DecDate]]^2</f>
        <v>3889605.710069445</v>
      </c>
      <c r="E170" s="2">
        <f>DATE(co2data[[#This Row],[Year]],co2data[[#This Row],[Month]],15)</f>
        <v>26373</v>
      </c>
      <c r="F170" s="1">
        <v>327.75</v>
      </c>
      <c r="G170" s="1">
        <f>$U$17+$U$18*co2data[[#This Row],[DecDate]]</f>
        <v>328.38413316280185</v>
      </c>
      <c r="H170" s="4">
        <f>$U$36+$U$37*co2data[[#This Row],[DecDate]]+$U$38*co2data[[#This Row],[DecDate2]]</f>
        <v>327.90170707564539</v>
      </c>
      <c r="I170" s="4">
        <f>co2data[[#This Row],[Co2]]-co2data[[#This Row],[Quadratic Trend]]</f>
        <v>-0.15170707564539043</v>
      </c>
      <c r="J170">
        <f t="shared" si="2"/>
        <v>-1.1283383467715784</v>
      </c>
      <c r="K170" s="1">
        <v>-0.31506678805482191</v>
      </c>
      <c r="L170" s="4">
        <f>co2data[[#This Row],[Quadratic Trend]]+co2data[[#This Row],[Cycle Co2]]</f>
        <v>326.77336872887383</v>
      </c>
      <c r="M170" s="4">
        <f>co2data[[#This Row],[Co2]]-co2data[[#This Row],[Quadratic Trend]]-co2data[[#This Row],[Cycle Co2]]</f>
        <v>0.97663127112618797</v>
      </c>
      <c r="N170" s="4">
        <f>AVERAGEIF(co2data[Month],co2data[Month],co2data[High Frequency])</f>
        <v>1.6915543480425499</v>
      </c>
      <c r="O170" s="4">
        <f>co2data[[#This Row],[S0]]-AVERAGE($N$2:$N$13)</f>
        <v>1.6923729508196685</v>
      </c>
      <c r="P170" s="4">
        <f>co2data[[#This Row],[Co2]]-co2data[[#This Row],[Seasonal]]</f>
        <v>326.05762704918033</v>
      </c>
    </row>
    <row r="171" spans="1:16" x14ac:dyDescent="0.3">
      <c r="A171" s="1">
        <v>1972</v>
      </c>
      <c r="B171" s="1">
        <v>4</v>
      </c>
      <c r="C171" s="6">
        <v>1972.2916666666667</v>
      </c>
      <c r="D171" s="6">
        <f>co2data[[#This Row],[DecDate]]^2</f>
        <v>3889934.418402778</v>
      </c>
      <c r="E171" s="2">
        <f>DATE(co2data[[#This Row],[Year]],co2data[[#This Row],[Month]],15)</f>
        <v>26404</v>
      </c>
      <c r="F171" s="1">
        <v>329.72</v>
      </c>
      <c r="G171" s="1">
        <f>$U$17+$U$18*co2data[[#This Row],[DecDate]]</f>
        <v>328.51417153237298</v>
      </c>
      <c r="H171" s="4">
        <f>$U$36+$U$37*co2data[[#This Row],[DecDate]]+$U$38*co2data[[#This Row],[DecDate2]]</f>
        <v>327.99639385045157</v>
      </c>
      <c r="I171" s="4">
        <f>co2data[[#This Row],[Co2]]-co2data[[#This Row],[Quadratic Trend]]</f>
        <v>1.7236061495484591</v>
      </c>
      <c r="J171">
        <f t="shared" si="2"/>
        <v>-1.0922558908068472</v>
      </c>
      <c r="K171" s="1">
        <v>-0.30843027254426592</v>
      </c>
      <c r="L171" s="4">
        <f>co2data[[#This Row],[Quadratic Trend]]+co2data[[#This Row],[Cycle Co2]]</f>
        <v>326.90413795964474</v>
      </c>
      <c r="M171" s="4">
        <f>co2data[[#This Row],[Co2]]-co2data[[#This Row],[Quadratic Trend]]-co2data[[#This Row],[Cycle Co2]]</f>
        <v>2.8158620403553063</v>
      </c>
      <c r="N171" s="4">
        <f>AVERAGEIF(co2data[Month],co2data[Month],co2data[High Frequency])</f>
        <v>2.8344005018881528</v>
      </c>
      <c r="O171" s="4">
        <f>co2data[[#This Row],[S0]]-AVERAGE($N$2:$N$13)</f>
        <v>2.8352191046652715</v>
      </c>
      <c r="P171" s="4">
        <f>co2data[[#This Row],[Co2]]-co2data[[#This Row],[Seasonal]]</f>
        <v>326.88478089533476</v>
      </c>
    </row>
    <row r="172" spans="1:16" x14ac:dyDescent="0.3">
      <c r="A172" s="1">
        <v>1972</v>
      </c>
      <c r="B172" s="1">
        <v>5</v>
      </c>
      <c r="C172" s="6">
        <v>1972.375</v>
      </c>
      <c r="D172" s="6">
        <f>co2data[[#This Row],[DecDate]]^2</f>
        <v>3890263.140625</v>
      </c>
      <c r="E172" s="2">
        <f>DATE(co2data[[#This Row],[Year]],co2data[[#This Row],[Month]],15)</f>
        <v>26434</v>
      </c>
      <c r="F172" s="1">
        <v>330.07</v>
      </c>
      <c r="G172" s="1">
        <f>$U$17+$U$18*co2data[[#This Row],[DecDate]]</f>
        <v>328.64420990194412</v>
      </c>
      <c r="H172" s="4">
        <f>$U$36+$U$37*co2data[[#This Row],[DecDate]]+$U$38*co2data[[#This Row],[DecDate2]]</f>
        <v>328.09125871893775</v>
      </c>
      <c r="I172" s="4">
        <f>co2data[[#This Row],[Co2]]-co2data[[#This Row],[Quadratic Trend]]</f>
        <v>1.9787412810622413</v>
      </c>
      <c r="J172">
        <f t="shared" si="2"/>
        <v>-0.96173614390281814</v>
      </c>
      <c r="K172" s="1">
        <v>-0.31179518946716989</v>
      </c>
      <c r="L172" s="4">
        <f>co2data[[#This Row],[Quadratic Trend]]+co2data[[#This Row],[Cycle Co2]]</f>
        <v>327.12952257503491</v>
      </c>
      <c r="M172" s="4">
        <f>co2data[[#This Row],[Co2]]-co2data[[#This Row],[Quadratic Trend]]-co2data[[#This Row],[Cycle Co2]]</f>
        <v>2.9404774249650596</v>
      </c>
      <c r="N172" s="4">
        <f>AVERAGEIF(co2data[Month],co2data[Month],co2data[High Frequency])</f>
        <v>3.1805287070170616</v>
      </c>
      <c r="O172" s="4">
        <f>co2data[[#This Row],[S0]]-AVERAGE($N$2:$N$13)</f>
        <v>3.1813473097941802</v>
      </c>
      <c r="P172" s="4">
        <f>co2data[[#This Row],[Co2]]-co2data[[#This Row],[Seasonal]]</f>
        <v>326.88865269020579</v>
      </c>
    </row>
    <row r="173" spans="1:16" x14ac:dyDescent="0.3">
      <c r="A173" s="1">
        <v>1972</v>
      </c>
      <c r="B173" s="1">
        <v>6</v>
      </c>
      <c r="C173" s="6">
        <v>1972.4583333333335</v>
      </c>
      <c r="D173" s="6">
        <f>co2data[[#This Row],[DecDate]]^2</f>
        <v>3890591.8767361119</v>
      </c>
      <c r="E173" s="2">
        <f>DATE(co2data[[#This Row],[Year]],co2data[[#This Row],[Month]],15)</f>
        <v>26465</v>
      </c>
      <c r="F173" s="1">
        <v>329.09</v>
      </c>
      <c r="G173" s="1">
        <f>$U$17+$U$18*co2data[[#This Row],[DecDate]]</f>
        <v>328.77424827151572</v>
      </c>
      <c r="H173" s="4">
        <f>$U$36+$U$37*co2data[[#This Row],[DecDate]]+$U$38*co2data[[#This Row],[DecDate2]]</f>
        <v>328.18630168109667</v>
      </c>
      <c r="I173" s="4">
        <f>co2data[[#This Row],[Co2]]-co2data[[#This Row],[Quadratic Trend]]</f>
        <v>0.90369831890330943</v>
      </c>
      <c r="J173">
        <f t="shared" si="2"/>
        <v>-0.84524064452103154</v>
      </c>
      <c r="K173" s="1">
        <v>-0.31439230805428103</v>
      </c>
      <c r="L173" s="4">
        <f>co2data[[#This Row],[Quadratic Trend]]+co2data[[#This Row],[Cycle Co2]]</f>
        <v>327.34106103657564</v>
      </c>
      <c r="M173" s="4">
        <f>co2data[[#This Row],[Co2]]-co2data[[#This Row],[Quadratic Trend]]-co2data[[#This Row],[Cycle Co2]]</f>
        <v>1.7489389634243411</v>
      </c>
      <c r="N173" s="4">
        <f>AVERAGEIF(co2data[Month],co2data[Month],co2data[High Frequency])</f>
        <v>2.3803748608627524</v>
      </c>
      <c r="O173" s="4">
        <f>co2data[[#This Row],[S0]]-AVERAGE($N$2:$N$13)</f>
        <v>2.3811934636398711</v>
      </c>
      <c r="P173" s="4">
        <f>co2data[[#This Row],[Co2]]-co2data[[#This Row],[Seasonal]]</f>
        <v>326.7088065363601</v>
      </c>
    </row>
    <row r="174" spans="1:16" x14ac:dyDescent="0.3">
      <c r="A174" s="1">
        <v>1972</v>
      </c>
      <c r="B174" s="1">
        <v>7</v>
      </c>
      <c r="C174" s="6">
        <v>1972.5416666666667</v>
      </c>
      <c r="D174" s="6">
        <f>co2data[[#This Row],[DecDate]]^2</f>
        <v>3890920.6267361115</v>
      </c>
      <c r="E174" s="2">
        <f>DATE(co2data[[#This Row],[Year]],co2data[[#This Row],[Month]],15)</f>
        <v>26495</v>
      </c>
      <c r="F174" s="1">
        <v>328.05</v>
      </c>
      <c r="G174" s="1">
        <f>$U$17+$U$18*co2data[[#This Row],[DecDate]]</f>
        <v>328.90428664108686</v>
      </c>
      <c r="H174" s="4">
        <f>$U$36+$U$37*co2data[[#This Row],[DecDate]]+$U$38*co2data[[#This Row],[DecDate2]]</f>
        <v>328.28152273692831</v>
      </c>
      <c r="I174" s="4">
        <f>co2data[[#This Row],[Co2]]-co2data[[#This Row],[Quadratic Trend]]</f>
        <v>-0.23152273692829795</v>
      </c>
      <c r="J174">
        <f t="shared" si="2"/>
        <v>-0.74584631573896754</v>
      </c>
      <c r="K174" s="1">
        <v>-0.2923754744594631</v>
      </c>
      <c r="L174" s="4">
        <f>co2data[[#This Row],[Quadratic Trend]]+co2data[[#This Row],[Cycle Co2]]</f>
        <v>327.53567642118935</v>
      </c>
      <c r="M174" s="4">
        <f>co2data[[#This Row],[Co2]]-co2data[[#This Row],[Quadratic Trend]]-co2data[[#This Row],[Cycle Co2]]</f>
        <v>0.51432357881066959</v>
      </c>
      <c r="N174" s="4">
        <f>AVERAGEIF(co2data[Month],co2data[Month],co2data[High Frequency])</f>
        <v>0.68088768137521938</v>
      </c>
      <c r="O174" s="4">
        <f>co2data[[#This Row],[S0]]-AVERAGE($N$2:$N$13)</f>
        <v>0.68170628415233803</v>
      </c>
      <c r="P174" s="4">
        <f>co2data[[#This Row],[Co2]]-co2data[[#This Row],[Seasonal]]</f>
        <v>327.3682937158477</v>
      </c>
    </row>
    <row r="175" spans="1:16" x14ac:dyDescent="0.3">
      <c r="A175" s="1">
        <v>1972</v>
      </c>
      <c r="B175" s="1">
        <v>8</v>
      </c>
      <c r="C175" s="6">
        <v>1972.625</v>
      </c>
      <c r="D175" s="6">
        <f>co2data[[#This Row],[DecDate]]^2</f>
        <v>3891249.390625</v>
      </c>
      <c r="E175" s="2">
        <f>DATE(co2data[[#This Row],[Year]],co2data[[#This Row],[Month]],15)</f>
        <v>26526</v>
      </c>
      <c r="F175" s="1">
        <v>326.32</v>
      </c>
      <c r="G175" s="1">
        <f>$U$17+$U$18*co2data[[#This Row],[DecDate]]</f>
        <v>329.03432501065799</v>
      </c>
      <c r="H175" s="4">
        <f>$U$36+$U$37*co2data[[#This Row],[DecDate]]+$U$38*co2data[[#This Row],[DecDate2]]</f>
        <v>328.37692188643996</v>
      </c>
      <c r="I175" s="4">
        <f>co2data[[#This Row],[Co2]]-co2data[[#This Row],[Quadratic Trend]]</f>
        <v>-2.0569218864399659</v>
      </c>
      <c r="J175">
        <f t="shared" si="2"/>
        <v>-0.62663008063355197</v>
      </c>
      <c r="K175" s="1">
        <v>-0.21805238099039095</v>
      </c>
      <c r="L175" s="4">
        <f>co2data[[#This Row],[Quadratic Trend]]+co2data[[#This Row],[Cycle Co2]]</f>
        <v>327.7502918058064</v>
      </c>
      <c r="M175" s="4">
        <f>co2data[[#This Row],[Co2]]-co2data[[#This Row],[Quadratic Trend]]-co2data[[#This Row],[Cycle Co2]]</f>
        <v>-1.430291805806414</v>
      </c>
      <c r="N175" s="4">
        <f>AVERAGEIF(co2data[Month],co2data[Month],co2data[High Frequency])</f>
        <v>-1.5319969340082413</v>
      </c>
      <c r="O175" s="4">
        <f>co2data[[#This Row],[S0]]-AVERAGE($N$2:$N$13)</f>
        <v>-1.5311783312311227</v>
      </c>
      <c r="P175" s="4">
        <f>co2data[[#This Row],[Co2]]-co2data[[#This Row],[Seasonal]]</f>
        <v>327.8511783312311</v>
      </c>
    </row>
    <row r="176" spans="1:16" x14ac:dyDescent="0.3">
      <c r="A176" s="1">
        <v>1972</v>
      </c>
      <c r="B176" s="1">
        <v>9</v>
      </c>
      <c r="C176" s="6">
        <v>1972.7083333333335</v>
      </c>
      <c r="D176" s="6">
        <f>co2data[[#This Row],[DecDate]]^2</f>
        <v>3891578.1684027785</v>
      </c>
      <c r="E176" s="2">
        <f>DATE(co2data[[#This Row],[Year]],co2data[[#This Row],[Month]],15)</f>
        <v>26557</v>
      </c>
      <c r="F176" s="1">
        <v>324.93</v>
      </c>
      <c r="G176" s="1">
        <f>$U$17+$U$18*co2data[[#This Row],[DecDate]]</f>
        <v>329.16436338022959</v>
      </c>
      <c r="H176" s="4">
        <f>$U$36+$U$37*co2data[[#This Row],[DecDate]]+$U$38*co2data[[#This Row],[DecDate2]]</f>
        <v>328.47249912962434</v>
      </c>
      <c r="I176" s="4">
        <f>co2data[[#This Row],[Co2]]-co2data[[#This Row],[Quadratic Trend]]</f>
        <v>-3.542499129624332</v>
      </c>
      <c r="J176">
        <f t="shared" si="2"/>
        <v>-0.51682270843499423</v>
      </c>
      <c r="K176" s="1">
        <v>-0.15449995072400954</v>
      </c>
      <c r="L176" s="4">
        <f>co2data[[#This Row],[Quadratic Trend]]+co2data[[#This Row],[Cycle Co2]]</f>
        <v>327.95567642118937</v>
      </c>
      <c r="M176" s="4">
        <f>co2data[[#This Row],[Co2]]-co2data[[#This Row],[Quadratic Trend]]-co2data[[#This Row],[Cycle Co2]]</f>
        <v>-3.0256764211893379</v>
      </c>
      <c r="N176" s="4">
        <f>AVERAGEIF(co2data[Month],co2data[Month],co2data[High Frequency])</f>
        <v>-3.2690433820966329</v>
      </c>
      <c r="O176" s="4">
        <f>co2data[[#This Row],[S0]]-AVERAGE($N$2:$N$13)</f>
        <v>-3.2682247793195143</v>
      </c>
      <c r="P176" s="4">
        <f>co2data[[#This Row],[Co2]]-co2data[[#This Row],[Seasonal]]</f>
        <v>328.1982247793195</v>
      </c>
    </row>
    <row r="177" spans="1:16" x14ac:dyDescent="0.3">
      <c r="A177" s="1">
        <v>1972</v>
      </c>
      <c r="B177" s="1">
        <v>10</v>
      </c>
      <c r="C177" s="6">
        <v>1972.7916666666667</v>
      </c>
      <c r="D177" s="6">
        <f>co2data[[#This Row],[DecDate]]^2</f>
        <v>3891906.960069445</v>
      </c>
      <c r="E177" s="2">
        <f>DATE(co2data[[#This Row],[Year]],co2data[[#This Row],[Month]],15)</f>
        <v>26587</v>
      </c>
      <c r="F177" s="1">
        <v>325.06</v>
      </c>
      <c r="G177" s="1">
        <f>$U$17+$U$18*co2data[[#This Row],[DecDate]]</f>
        <v>329.29440174980073</v>
      </c>
      <c r="H177" s="4">
        <f>$U$36+$U$37*co2data[[#This Row],[DecDate]]+$U$38*co2data[[#This Row],[DecDate2]]</f>
        <v>328.56825446648872</v>
      </c>
      <c r="I177" s="4">
        <f>co2data[[#This Row],[Co2]]-co2data[[#This Row],[Quadratic Trend]]</f>
        <v>-3.5082544664887223</v>
      </c>
      <c r="J177">
        <f t="shared" si="2"/>
        <v>-0.32411650683672211</v>
      </c>
      <c r="K177" s="1">
        <v>-0.14171818366030561</v>
      </c>
      <c r="L177" s="4">
        <f>co2data[[#This Row],[Quadratic Trend]]+co2data[[#This Row],[Cycle Co2]]</f>
        <v>328.24413795965199</v>
      </c>
      <c r="M177" s="4">
        <f>co2data[[#This Row],[Co2]]-co2data[[#This Row],[Quadratic Trend]]-co2data[[#This Row],[Cycle Co2]]</f>
        <v>-3.1841379596520003</v>
      </c>
      <c r="N177" s="4">
        <f>AVERAGEIF(co2data[Month],co2data[Month],co2data[High Frequency])</f>
        <v>-3.4480093341772475</v>
      </c>
      <c r="O177" s="4">
        <f>co2data[[#This Row],[S0]]-AVERAGE($N$2:$N$13)</f>
        <v>-3.4471907314001289</v>
      </c>
      <c r="P177" s="4">
        <f>co2data[[#This Row],[Co2]]-co2data[[#This Row],[Seasonal]]</f>
        <v>328.50719073140016</v>
      </c>
    </row>
    <row r="178" spans="1:16" x14ac:dyDescent="0.3">
      <c r="A178" s="1">
        <v>1972</v>
      </c>
      <c r="B178" s="1">
        <v>11</v>
      </c>
      <c r="C178" s="6">
        <v>1972.875</v>
      </c>
      <c r="D178" s="6">
        <f>co2data[[#This Row],[DecDate]]^2</f>
        <v>3892235.765625</v>
      </c>
      <c r="E178" s="2">
        <f>DATE(co2data[[#This Row],[Year]],co2data[[#This Row],[Month]],15)</f>
        <v>26618</v>
      </c>
      <c r="F178" s="1">
        <v>326.5</v>
      </c>
      <c r="G178" s="1">
        <f>$U$17+$U$18*co2data[[#This Row],[DecDate]]</f>
        <v>329.42444011937187</v>
      </c>
      <c r="H178" s="4">
        <f>$U$36+$U$37*co2data[[#This Row],[DecDate]]+$U$38*co2data[[#This Row],[DecDate2]]</f>
        <v>328.66418789702584</v>
      </c>
      <c r="I178" s="4">
        <f>co2data[[#This Row],[Co2]]-co2data[[#This Row],[Quadratic Trend]]</f>
        <v>-2.1641878970258404</v>
      </c>
      <c r="J178">
        <f t="shared" si="2"/>
        <v>-0.20774224506838507</v>
      </c>
      <c r="K178" s="1">
        <v>-0.12739938749159574</v>
      </c>
      <c r="L178" s="4">
        <f>co2data[[#This Row],[Quadratic Trend]]+co2data[[#This Row],[Cycle Co2]]</f>
        <v>328.45644565195744</v>
      </c>
      <c r="M178" s="4">
        <f>co2data[[#This Row],[Co2]]-co2data[[#This Row],[Quadratic Trend]]-co2data[[#This Row],[Cycle Co2]]</f>
        <v>-1.9564456519574553</v>
      </c>
      <c r="N178" s="4">
        <f>AVERAGEIF(co2data[Month],co2data[Month],co2data[High Frequency])</f>
        <v>-2.2829904186651309</v>
      </c>
      <c r="O178" s="4">
        <f>co2data[[#This Row],[S0]]-AVERAGE($N$2:$N$13)</f>
        <v>-2.2821718158880122</v>
      </c>
      <c r="P178" s="4">
        <f>co2data[[#This Row],[Co2]]-co2data[[#This Row],[Seasonal]]</f>
        <v>328.78217181588803</v>
      </c>
    </row>
    <row r="179" spans="1:16" x14ac:dyDescent="0.3">
      <c r="A179" s="1">
        <v>1972</v>
      </c>
      <c r="B179" s="1">
        <v>12</v>
      </c>
      <c r="C179" s="6">
        <v>1972.9583333333335</v>
      </c>
      <c r="D179" s="6">
        <f>co2data[[#This Row],[DecDate]]^2</f>
        <v>3892564.585069445</v>
      </c>
      <c r="E179" s="2">
        <f>DATE(co2data[[#This Row],[Year]],co2data[[#This Row],[Month]],15)</f>
        <v>26648</v>
      </c>
      <c r="F179" s="1">
        <v>327.55</v>
      </c>
      <c r="G179" s="1">
        <f>$U$17+$U$18*co2data[[#This Row],[DecDate]]</f>
        <v>329.55447848894346</v>
      </c>
      <c r="H179" s="4">
        <f>$U$36+$U$37*co2data[[#This Row],[DecDate]]+$U$38*co2data[[#This Row],[DecDate2]]</f>
        <v>328.76029942123569</v>
      </c>
      <c r="I179" s="4">
        <f>co2data[[#This Row],[Co2]]-co2data[[#This Row],[Quadratic Trend]]</f>
        <v>-1.2102994212356748</v>
      </c>
      <c r="J179">
        <f t="shared" si="2"/>
        <v>-0.15000761543767391</v>
      </c>
      <c r="K179" s="1">
        <v>-0.10462048529478546</v>
      </c>
      <c r="L179" s="4">
        <f>co2data[[#This Row],[Quadratic Trend]]+co2data[[#This Row],[Cycle Co2]]</f>
        <v>328.610291805798</v>
      </c>
      <c r="M179" s="4">
        <f>co2data[[#This Row],[Co2]]-co2data[[#This Row],[Quadratic Trend]]-co2data[[#This Row],[Cycle Co2]]</f>
        <v>-1.0602918057980009</v>
      </c>
      <c r="N179" s="4">
        <f>AVERAGEIF(co2data[Month],co2data[Month],co2data[High Frequency])</f>
        <v>-1.0548815493936836</v>
      </c>
      <c r="O179" s="4">
        <f>co2data[[#This Row],[S0]]-AVERAGE($N$2:$N$13)</f>
        <v>-1.054062946616565</v>
      </c>
      <c r="P179" s="4">
        <f>co2data[[#This Row],[Co2]]-co2data[[#This Row],[Seasonal]]</f>
        <v>328.60406294661658</v>
      </c>
    </row>
    <row r="180" spans="1:16" x14ac:dyDescent="0.3">
      <c r="A180" s="1">
        <v>1973</v>
      </c>
      <c r="B180" s="1">
        <v>1</v>
      </c>
      <c r="C180" s="6">
        <v>1973.0416666666667</v>
      </c>
      <c r="D180" s="6">
        <f>co2data[[#This Row],[DecDate]]^2</f>
        <v>3892893.418402778</v>
      </c>
      <c r="E180" s="2">
        <f>DATE(co2data[[#This Row],[Year]],co2data[[#This Row],[Month]],15)</f>
        <v>26679</v>
      </c>
      <c r="F180" s="1">
        <v>328.54</v>
      </c>
      <c r="G180" s="1">
        <f>$U$17+$U$18*co2data[[#This Row],[DecDate]]</f>
        <v>329.6845168585146</v>
      </c>
      <c r="H180" s="4">
        <f>$U$36+$U$37*co2data[[#This Row],[DecDate]]+$U$38*co2data[[#This Row],[DecDate2]]</f>
        <v>328.85658903913281</v>
      </c>
      <c r="I180" s="4">
        <f>co2data[[#This Row],[Co2]]-co2data[[#This Row],[Quadratic Trend]]</f>
        <v>-0.31658903913279346</v>
      </c>
      <c r="J180">
        <f t="shared" si="2"/>
        <v>-0.10937415640668527</v>
      </c>
      <c r="K180" s="1">
        <v>-9.4919938608358137E-2</v>
      </c>
      <c r="L180" s="4">
        <f>co2data[[#This Row],[Quadratic Trend]]+co2data[[#This Row],[Cycle Co2]]</f>
        <v>328.74721488272615</v>
      </c>
      <c r="M180" s="4">
        <f>co2data[[#This Row],[Co2]]-co2data[[#This Row],[Quadratic Trend]]-co2data[[#This Row],[Cycle Co2]]</f>
        <v>-0.20721488272610819</v>
      </c>
      <c r="N180" s="4">
        <f>AVERAGEIF(co2data[Month],co2data[Month],co2data[High Frequency])</f>
        <v>7.1953736839272886E-3</v>
      </c>
      <c r="O180" s="4">
        <f>co2data[[#This Row],[S0]]-AVERAGE($N$2:$N$13)</f>
        <v>8.0139764610459747E-3</v>
      </c>
      <c r="P180" s="4">
        <f>co2data[[#This Row],[Co2]]-co2data[[#This Row],[Seasonal]]</f>
        <v>328.53198602353899</v>
      </c>
    </row>
    <row r="181" spans="1:16" x14ac:dyDescent="0.3">
      <c r="A181" s="1">
        <v>1973</v>
      </c>
      <c r="B181" s="1">
        <v>2</v>
      </c>
      <c r="C181" s="6">
        <v>1973.125</v>
      </c>
      <c r="D181" s="6">
        <f>co2data[[#This Row],[DecDate]]^2</f>
        <v>3893222.265625</v>
      </c>
      <c r="E181" s="2">
        <f>DATE(co2data[[#This Row],[Year]],co2data[[#This Row],[Month]],15)</f>
        <v>26710</v>
      </c>
      <c r="F181" s="1">
        <v>329.56</v>
      </c>
      <c r="G181" s="1">
        <f>$U$17+$U$18*co2data[[#This Row],[DecDate]]</f>
        <v>329.81455522808574</v>
      </c>
      <c r="H181" s="4">
        <f>$U$36+$U$37*co2data[[#This Row],[DecDate]]+$U$38*co2data[[#This Row],[DecDate2]]</f>
        <v>328.95305675070267</v>
      </c>
      <c r="I181" s="4">
        <f>co2data[[#This Row],[Co2]]-co2data[[#This Row],[Quadratic Trend]]</f>
        <v>0.60694324929733057</v>
      </c>
      <c r="J181">
        <f t="shared" si="2"/>
        <v>-0.10891879105178777</v>
      </c>
      <c r="K181" s="1">
        <v>-8.983620897075352E-2</v>
      </c>
      <c r="L181" s="4">
        <f>co2data[[#This Row],[Quadratic Trend]]+co2data[[#This Row],[Cycle Co2]]</f>
        <v>328.84413795965088</v>
      </c>
      <c r="M181" s="4">
        <f>co2data[[#This Row],[Co2]]-co2data[[#This Row],[Quadratic Trend]]-co2data[[#This Row],[Cycle Co2]]</f>
        <v>0.71586204034911838</v>
      </c>
      <c r="N181" s="4">
        <f>AVERAGEIF(co2data[Month],co2data[Month],co2data[High Frequency])</f>
        <v>0.80215691214584883</v>
      </c>
      <c r="O181" s="4">
        <f>co2data[[#This Row],[S0]]-AVERAGE($N$2:$N$13)</f>
        <v>0.80297551492296748</v>
      </c>
      <c r="P181" s="4">
        <f>co2data[[#This Row],[Co2]]-co2data[[#This Row],[Seasonal]]</f>
        <v>328.75702448507701</v>
      </c>
    </row>
    <row r="182" spans="1:16" x14ac:dyDescent="0.3">
      <c r="A182" s="1">
        <v>1973</v>
      </c>
      <c r="B182" s="1">
        <v>3</v>
      </c>
      <c r="C182" s="6">
        <v>1973.2083333333335</v>
      </c>
      <c r="D182" s="6">
        <f>co2data[[#This Row],[DecDate]]^2</f>
        <v>3893551.1267361119</v>
      </c>
      <c r="E182" s="2">
        <f>DATE(co2data[[#This Row],[Year]],co2data[[#This Row],[Month]],15)</f>
        <v>26738</v>
      </c>
      <c r="F182" s="1">
        <v>330.3</v>
      </c>
      <c r="G182" s="1">
        <f>$U$17+$U$18*co2data[[#This Row],[DecDate]]</f>
        <v>329.94459359765733</v>
      </c>
      <c r="H182" s="4">
        <f>$U$36+$U$37*co2data[[#This Row],[DecDate]]+$U$38*co2data[[#This Row],[DecDate2]]</f>
        <v>329.04970255594526</v>
      </c>
      <c r="I182" s="4">
        <f>co2data[[#This Row],[Co2]]-co2data[[#This Row],[Quadratic Trend]]</f>
        <v>1.2502974440547518</v>
      </c>
      <c r="J182">
        <f t="shared" si="2"/>
        <v>-0.11402613475759328</v>
      </c>
      <c r="K182" s="1">
        <v>-9.090775792045494E-2</v>
      </c>
      <c r="L182" s="4">
        <f>co2data[[#This Row],[Quadratic Trend]]+co2data[[#This Row],[Cycle Co2]]</f>
        <v>328.93567642118768</v>
      </c>
      <c r="M182" s="4">
        <f>co2data[[#This Row],[Co2]]-co2data[[#This Row],[Quadratic Trend]]-co2data[[#This Row],[Cycle Co2]]</f>
        <v>1.3643235788123451</v>
      </c>
      <c r="N182" s="4">
        <f>AVERAGEIF(co2data[Month],co2data[Month],co2data[High Frequency])</f>
        <v>1.6915543480425499</v>
      </c>
      <c r="O182" s="4">
        <f>co2data[[#This Row],[S0]]-AVERAGE($N$2:$N$13)</f>
        <v>1.6923729508196685</v>
      </c>
      <c r="P182" s="4">
        <f>co2data[[#This Row],[Co2]]-co2data[[#This Row],[Seasonal]]</f>
        <v>328.60762704918034</v>
      </c>
    </row>
    <row r="183" spans="1:16" x14ac:dyDescent="0.3">
      <c r="A183" s="1">
        <v>1973</v>
      </c>
      <c r="B183" s="1">
        <v>4</v>
      </c>
      <c r="C183" s="6">
        <v>1973.2916666666667</v>
      </c>
      <c r="D183" s="6">
        <f>co2data[[#This Row],[DecDate]]^2</f>
        <v>3893880.0017361115</v>
      </c>
      <c r="E183" s="2">
        <f>DATE(co2data[[#This Row],[Year]],co2data[[#This Row],[Month]],15)</f>
        <v>26769</v>
      </c>
      <c r="F183" s="1">
        <v>331.5</v>
      </c>
      <c r="G183" s="1">
        <f>$U$17+$U$18*co2data[[#This Row],[DecDate]]</f>
        <v>330.07463196722847</v>
      </c>
      <c r="H183" s="4">
        <f>$U$36+$U$37*co2data[[#This Row],[DecDate]]+$U$38*co2data[[#This Row],[DecDate2]]</f>
        <v>329.14652645486785</v>
      </c>
      <c r="I183" s="4">
        <f>co2data[[#This Row],[Co2]]-co2data[[#This Row],[Quadratic Trend]]</f>
        <v>2.3534735451321467</v>
      </c>
      <c r="J183">
        <f t="shared" si="2"/>
        <v>-3.777311060158494E-2</v>
      </c>
      <c r="K183" s="1">
        <v>-7.7365354688209806E-2</v>
      </c>
      <c r="L183" s="4">
        <f>co2data[[#This Row],[Quadratic Trend]]+co2data[[#This Row],[Cycle Co2]]</f>
        <v>329.10875334426629</v>
      </c>
      <c r="M183" s="4">
        <f>co2data[[#This Row],[Co2]]-co2data[[#This Row],[Quadratic Trend]]-co2data[[#This Row],[Cycle Co2]]</f>
        <v>2.3912466557337315</v>
      </c>
      <c r="N183" s="4">
        <f>AVERAGEIF(co2data[Month],co2data[Month],co2data[High Frequency])</f>
        <v>2.8344005018881528</v>
      </c>
      <c r="O183" s="4">
        <f>co2data[[#This Row],[S0]]-AVERAGE($N$2:$N$13)</f>
        <v>2.8352191046652715</v>
      </c>
      <c r="P183" s="4">
        <f>co2data[[#This Row],[Co2]]-co2data[[#This Row],[Seasonal]]</f>
        <v>328.66478089533473</v>
      </c>
    </row>
    <row r="184" spans="1:16" x14ac:dyDescent="0.3">
      <c r="A184" s="1">
        <v>1973</v>
      </c>
      <c r="B184" s="1">
        <v>5</v>
      </c>
      <c r="C184" s="6">
        <v>1973.375</v>
      </c>
      <c r="D184" s="6">
        <f>co2data[[#This Row],[DecDate]]^2</f>
        <v>3894208.890625</v>
      </c>
      <c r="E184" s="2">
        <f>DATE(co2data[[#This Row],[Year]],co2data[[#This Row],[Month]],15)</f>
        <v>26799</v>
      </c>
      <c r="F184" s="1">
        <v>332.48</v>
      </c>
      <c r="G184" s="1">
        <f>$U$17+$U$18*co2data[[#This Row],[DecDate]]</f>
        <v>330.20467033679961</v>
      </c>
      <c r="H184" s="4">
        <f>$U$36+$U$37*co2data[[#This Row],[DecDate]]+$U$38*co2data[[#This Row],[DecDate2]]</f>
        <v>329.24352844746318</v>
      </c>
      <c r="I184" s="4">
        <f>co2data[[#This Row],[Co2]]-co2data[[#This Row],[Quadratic Trend]]</f>
        <v>3.236471552536841</v>
      </c>
      <c r="J184">
        <f t="shared" si="2"/>
        <v>0.10368643526239268</v>
      </c>
      <c r="K184" s="1">
        <v>-8.3055153120185063E-2</v>
      </c>
      <c r="L184" s="4">
        <f>co2data[[#This Row],[Quadratic Trend]]+co2data[[#This Row],[Cycle Co2]]</f>
        <v>329.34721488272555</v>
      </c>
      <c r="M184" s="4">
        <f>co2data[[#This Row],[Co2]]-co2data[[#This Row],[Quadratic Trend]]-co2data[[#This Row],[Cycle Co2]]</f>
        <v>3.1327851172744485</v>
      </c>
      <c r="N184" s="4">
        <f>AVERAGEIF(co2data[Month],co2data[Month],co2data[High Frequency])</f>
        <v>3.1805287070170616</v>
      </c>
      <c r="O184" s="4">
        <f>co2data[[#This Row],[S0]]-AVERAGE($N$2:$N$13)</f>
        <v>3.1813473097941802</v>
      </c>
      <c r="P184" s="4">
        <f>co2data[[#This Row],[Co2]]-co2data[[#This Row],[Seasonal]]</f>
        <v>329.29865269020581</v>
      </c>
    </row>
    <row r="185" spans="1:16" x14ac:dyDescent="0.3">
      <c r="A185" s="1">
        <v>1973</v>
      </c>
      <c r="B185" s="1">
        <v>6</v>
      </c>
      <c r="C185" s="6">
        <v>1973.4583333333335</v>
      </c>
      <c r="D185" s="6">
        <f>co2data[[#This Row],[DecDate]]^2</f>
        <v>3894537.7934027785</v>
      </c>
      <c r="E185" s="2">
        <f>DATE(co2data[[#This Row],[Year]],co2data[[#This Row],[Month]],15)</f>
        <v>26830</v>
      </c>
      <c r="F185" s="1">
        <v>332.07</v>
      </c>
      <c r="G185" s="1">
        <f>$U$17+$U$18*co2data[[#This Row],[DecDate]]</f>
        <v>330.33470870637075</v>
      </c>
      <c r="H185" s="4">
        <f>$U$36+$U$37*co2data[[#This Row],[DecDate]]+$U$38*co2data[[#This Row],[DecDate2]]</f>
        <v>329.34070853373851</v>
      </c>
      <c r="I185" s="4">
        <f>co2data[[#This Row],[Co2]]-co2data[[#This Row],[Quadratic Trend]]</f>
        <v>2.7292914662614862</v>
      </c>
      <c r="J185">
        <f t="shared" si="2"/>
        <v>0.17112173360356581</v>
      </c>
      <c r="K185" s="1">
        <v>-7.2592537831765364E-2</v>
      </c>
      <c r="L185" s="4">
        <f>co2data[[#This Row],[Quadratic Trend]]+co2data[[#This Row],[Cycle Co2]]</f>
        <v>329.51183026734208</v>
      </c>
      <c r="M185" s="4">
        <f>co2data[[#This Row],[Co2]]-co2data[[#This Row],[Quadratic Trend]]-co2data[[#This Row],[Cycle Co2]]</f>
        <v>2.5581697326579205</v>
      </c>
      <c r="N185" s="4">
        <f>AVERAGEIF(co2data[Month],co2data[Month],co2data[High Frequency])</f>
        <v>2.3803748608627524</v>
      </c>
      <c r="O185" s="4">
        <f>co2data[[#This Row],[S0]]-AVERAGE($N$2:$N$13)</f>
        <v>2.3811934636398711</v>
      </c>
      <c r="P185" s="4">
        <f>co2data[[#This Row],[Co2]]-co2data[[#This Row],[Seasonal]]</f>
        <v>329.68880653636012</v>
      </c>
    </row>
    <row r="186" spans="1:16" x14ac:dyDescent="0.3">
      <c r="A186" s="1">
        <v>1973</v>
      </c>
      <c r="B186" s="1">
        <v>7</v>
      </c>
      <c r="C186" s="6">
        <v>1973.5416666666667</v>
      </c>
      <c r="D186" s="6">
        <f>co2data[[#This Row],[DecDate]]^2</f>
        <v>3894866.710069445</v>
      </c>
      <c r="E186" s="2">
        <f>DATE(co2data[[#This Row],[Year]],co2data[[#This Row],[Month]],15)</f>
        <v>26860</v>
      </c>
      <c r="F186" s="1">
        <v>330.87</v>
      </c>
      <c r="G186" s="1">
        <f>$U$17+$U$18*co2data[[#This Row],[DecDate]]</f>
        <v>330.46474707594189</v>
      </c>
      <c r="H186" s="4">
        <f>$U$36+$U$37*co2data[[#This Row],[DecDate]]+$U$38*co2data[[#This Row],[DecDate2]]</f>
        <v>329.43806671369384</v>
      </c>
      <c r="I186" s="4">
        <f>co2data[[#This Row],[Co2]]-co2data[[#This Row],[Quadratic Trend]]</f>
        <v>1.4319332863061618</v>
      </c>
      <c r="J186">
        <f t="shared" si="2"/>
        <v>0.21222509211424687</v>
      </c>
      <c r="K186" s="1">
        <v>-9.0592893438344035E-2</v>
      </c>
      <c r="L186" s="4">
        <f>co2data[[#This Row],[Quadratic Trend]]+co2data[[#This Row],[Cycle Co2]]</f>
        <v>329.65029180580808</v>
      </c>
      <c r="M186" s="4">
        <f>co2data[[#This Row],[Co2]]-co2data[[#This Row],[Quadratic Trend]]-co2data[[#This Row],[Cycle Co2]]</f>
        <v>1.219708194191915</v>
      </c>
      <c r="N186" s="4">
        <f>AVERAGEIF(co2data[Month],co2data[Month],co2data[High Frequency])</f>
        <v>0.68088768137521938</v>
      </c>
      <c r="O186" s="4">
        <f>co2data[[#This Row],[S0]]-AVERAGE($N$2:$N$13)</f>
        <v>0.68170628415233803</v>
      </c>
      <c r="P186" s="4">
        <f>co2data[[#This Row],[Co2]]-co2data[[#This Row],[Seasonal]]</f>
        <v>330.18829371584769</v>
      </c>
    </row>
    <row r="187" spans="1:16" x14ac:dyDescent="0.3">
      <c r="A187" s="1">
        <v>1973</v>
      </c>
      <c r="B187" s="1">
        <v>8</v>
      </c>
      <c r="C187" s="6">
        <v>1973.625</v>
      </c>
      <c r="D187" s="6">
        <f>co2data[[#This Row],[DecDate]]^2</f>
        <v>3895195.640625</v>
      </c>
      <c r="E187" s="2">
        <f>DATE(co2data[[#This Row],[Year]],co2data[[#This Row],[Month]],15)</f>
        <v>26891</v>
      </c>
      <c r="F187" s="1">
        <v>329.31</v>
      </c>
      <c r="G187" s="1">
        <f>$U$17+$U$18*co2data[[#This Row],[DecDate]]</f>
        <v>330.59478544551348</v>
      </c>
      <c r="H187" s="4">
        <f>$U$36+$U$37*co2data[[#This Row],[DecDate]]+$U$38*co2data[[#This Row],[DecDate2]]</f>
        <v>329.53560298731463</v>
      </c>
      <c r="I187" s="4">
        <f>co2data[[#This Row],[Co2]]-co2data[[#This Row],[Quadratic Trend]]</f>
        <v>-0.22560298731463035</v>
      </c>
      <c r="J187">
        <f t="shared" si="2"/>
        <v>0.28161189541037418</v>
      </c>
      <c r="K187" s="1">
        <v>-0.1309023737860574</v>
      </c>
      <c r="L187" s="4">
        <f>co2data[[#This Row],[Quadratic Trend]]+co2data[[#This Row],[Cycle Co2]]</f>
        <v>329.81721488272501</v>
      </c>
      <c r="M187" s="4">
        <f>co2data[[#This Row],[Co2]]-co2data[[#This Row],[Quadratic Trend]]-co2data[[#This Row],[Cycle Co2]]</f>
        <v>-0.50721488272500448</v>
      </c>
      <c r="N187" s="4">
        <f>AVERAGEIF(co2data[Month],co2data[Month],co2data[High Frequency])</f>
        <v>-1.5319969340082413</v>
      </c>
      <c r="O187" s="4">
        <f>co2data[[#This Row],[S0]]-AVERAGE($N$2:$N$13)</f>
        <v>-1.5311783312311227</v>
      </c>
      <c r="P187" s="4">
        <f>co2data[[#This Row],[Co2]]-co2data[[#This Row],[Seasonal]]</f>
        <v>330.84117833123111</v>
      </c>
    </row>
    <row r="188" spans="1:16" x14ac:dyDescent="0.3">
      <c r="A188" s="1">
        <v>1973</v>
      </c>
      <c r="B188" s="1">
        <v>9</v>
      </c>
      <c r="C188" s="6">
        <v>1973.7083333333335</v>
      </c>
      <c r="D188" s="6">
        <f>co2data[[#This Row],[DecDate]]^2</f>
        <v>3895524.585069445</v>
      </c>
      <c r="E188" s="2">
        <f>DATE(co2data[[#This Row],[Year]],co2data[[#This Row],[Month]],15)</f>
        <v>26922</v>
      </c>
      <c r="F188" s="1">
        <v>327.51</v>
      </c>
      <c r="G188" s="1">
        <f>$U$17+$U$18*co2data[[#This Row],[DecDate]]</f>
        <v>330.72482381508462</v>
      </c>
      <c r="H188" s="4">
        <f>$U$36+$U$37*co2data[[#This Row],[DecDate]]+$U$38*co2data[[#This Row],[DecDate2]]</f>
        <v>329.63331735461543</v>
      </c>
      <c r="I188" s="4">
        <f>co2data[[#This Row],[Co2]]-co2data[[#This Row],[Quadratic Trend]]</f>
        <v>-2.1233173546154376</v>
      </c>
      <c r="J188">
        <f t="shared" si="2"/>
        <v>0.33158983579964851</v>
      </c>
      <c r="K188" s="1">
        <v>-0.16352097887491868</v>
      </c>
      <c r="L188" s="4">
        <f>co2data[[#This Row],[Quadratic Trend]]+co2data[[#This Row],[Cycle Co2]]</f>
        <v>329.96490719041509</v>
      </c>
      <c r="M188" s="4">
        <f>co2data[[#This Row],[Co2]]-co2data[[#This Row],[Quadratic Trend]]-co2data[[#This Row],[Cycle Co2]]</f>
        <v>-2.4549071904150859</v>
      </c>
      <c r="N188" s="4">
        <f>AVERAGEIF(co2data[Month],co2data[Month],co2data[High Frequency])</f>
        <v>-3.2690433820966329</v>
      </c>
      <c r="O188" s="4">
        <f>co2data[[#This Row],[S0]]-AVERAGE($N$2:$N$13)</f>
        <v>-3.2682247793195143</v>
      </c>
      <c r="P188" s="4">
        <f>co2data[[#This Row],[Co2]]-co2data[[#This Row],[Seasonal]]</f>
        <v>330.77822477931949</v>
      </c>
    </row>
    <row r="189" spans="1:16" x14ac:dyDescent="0.3">
      <c r="A189" s="1">
        <v>1973</v>
      </c>
      <c r="B189" s="1">
        <v>10</v>
      </c>
      <c r="C189" s="6">
        <v>1973.7916666666667</v>
      </c>
      <c r="D189" s="6">
        <f>co2data[[#This Row],[DecDate]]^2</f>
        <v>3895853.543402778</v>
      </c>
      <c r="E189" s="2">
        <f>DATE(co2data[[#This Row],[Year]],co2data[[#This Row],[Month]],15)</f>
        <v>26952</v>
      </c>
      <c r="F189" s="1">
        <v>327.18</v>
      </c>
      <c r="G189" s="1">
        <f>$U$17+$U$18*co2data[[#This Row],[DecDate]]</f>
        <v>330.85486218465576</v>
      </c>
      <c r="H189" s="4">
        <f>$U$36+$U$37*co2data[[#This Row],[DecDate]]+$U$38*co2data[[#This Row],[DecDate2]]</f>
        <v>329.73120981559623</v>
      </c>
      <c r="I189" s="4">
        <f>co2data[[#This Row],[Co2]]-co2data[[#This Row],[Quadratic Trend]]</f>
        <v>-2.5512098155962235</v>
      </c>
      <c r="J189">
        <f t="shared" si="2"/>
        <v>0.41446660558863446</v>
      </c>
      <c r="K189" s="1">
        <v>-0.19614101639722234</v>
      </c>
      <c r="L189" s="4">
        <f>co2data[[#This Row],[Quadratic Trend]]+co2data[[#This Row],[Cycle Co2]]</f>
        <v>330.14567642118487</v>
      </c>
      <c r="M189" s="4">
        <f>co2data[[#This Row],[Co2]]-co2data[[#This Row],[Quadratic Trend]]-co2data[[#This Row],[Cycle Co2]]</f>
        <v>-2.9656764211848579</v>
      </c>
      <c r="N189" s="4">
        <f>AVERAGEIF(co2data[Month],co2data[Month],co2data[High Frequency])</f>
        <v>-3.4480093341772475</v>
      </c>
      <c r="O189" s="4">
        <f>co2data[[#This Row],[S0]]-AVERAGE($N$2:$N$13)</f>
        <v>-3.4471907314001289</v>
      </c>
      <c r="P189" s="4">
        <f>co2data[[#This Row],[Co2]]-co2data[[#This Row],[Seasonal]]</f>
        <v>330.62719073140016</v>
      </c>
    </row>
    <row r="190" spans="1:16" x14ac:dyDescent="0.3">
      <c r="A190" s="1">
        <v>1973</v>
      </c>
      <c r="B190" s="1">
        <v>11</v>
      </c>
      <c r="C190" s="6">
        <v>1973.875</v>
      </c>
      <c r="D190" s="6">
        <f>co2data[[#This Row],[DecDate]]^2</f>
        <v>3896182.515625</v>
      </c>
      <c r="E190" s="2">
        <f>DATE(co2data[[#This Row],[Year]],co2data[[#This Row],[Month]],15)</f>
        <v>26983</v>
      </c>
      <c r="F190" s="1">
        <v>328.16</v>
      </c>
      <c r="G190" s="1">
        <f>$U$17+$U$18*co2data[[#This Row],[DecDate]]</f>
        <v>330.9849005542269</v>
      </c>
      <c r="H190" s="4">
        <f>$U$36+$U$37*co2data[[#This Row],[DecDate]]+$U$38*co2data[[#This Row],[DecDate2]]</f>
        <v>329.82928037025704</v>
      </c>
      <c r="I190" s="4">
        <f>co2data[[#This Row],[Co2]]-co2data[[#This Row],[Quadratic Trend]]</f>
        <v>-1.6692803702570131</v>
      </c>
      <c r="J190">
        <f t="shared" si="2"/>
        <v>0.44716528170153408</v>
      </c>
      <c r="K190" s="1">
        <v>-0.22645479404528052</v>
      </c>
      <c r="L190" s="4">
        <f>co2data[[#This Row],[Quadratic Trend]]+co2data[[#This Row],[Cycle Co2]]</f>
        <v>330.27644565195857</v>
      </c>
      <c r="M190" s="4">
        <f>co2data[[#This Row],[Co2]]-co2data[[#This Row],[Quadratic Trend]]-co2data[[#This Row],[Cycle Co2]]</f>
        <v>-2.1164456519585473</v>
      </c>
      <c r="N190" s="4">
        <f>AVERAGEIF(co2data[Month],co2data[Month],co2data[High Frequency])</f>
        <v>-2.2829904186651309</v>
      </c>
      <c r="O190" s="4">
        <f>co2data[[#This Row],[S0]]-AVERAGE($N$2:$N$13)</f>
        <v>-2.2821718158880122</v>
      </c>
      <c r="P190" s="4">
        <f>co2data[[#This Row],[Co2]]-co2data[[#This Row],[Seasonal]]</f>
        <v>330.44217181588806</v>
      </c>
    </row>
    <row r="191" spans="1:16" x14ac:dyDescent="0.3">
      <c r="A191" s="1">
        <v>1973</v>
      </c>
      <c r="B191" s="1">
        <v>12</v>
      </c>
      <c r="C191" s="6">
        <v>1973.9583333333335</v>
      </c>
      <c r="D191" s="6">
        <f>co2data[[#This Row],[DecDate]]^2</f>
        <v>3896511.5017361119</v>
      </c>
      <c r="E191" s="2">
        <f>DATE(co2data[[#This Row],[Year]],co2data[[#This Row],[Month]],15)</f>
        <v>27013</v>
      </c>
      <c r="F191" s="1">
        <v>328.64</v>
      </c>
      <c r="G191" s="1">
        <f>$U$17+$U$18*co2data[[#This Row],[DecDate]]</f>
        <v>331.11493892379849</v>
      </c>
      <c r="H191" s="4">
        <f>$U$36+$U$37*co2data[[#This Row],[DecDate]]+$U$38*co2data[[#This Row],[DecDate2]]</f>
        <v>329.92752901859058</v>
      </c>
      <c r="I191" s="4">
        <f>co2data[[#This Row],[Co2]]-co2data[[#This Row],[Quadratic Trend]]</f>
        <v>-1.2875290185905897</v>
      </c>
      <c r="J191">
        <f t="shared" si="2"/>
        <v>0.32430124875373151</v>
      </c>
      <c r="K191" s="1">
        <v>-0.248308465665247</v>
      </c>
      <c r="L191" s="4">
        <f>co2data[[#This Row],[Quadratic Trend]]+co2data[[#This Row],[Cycle Co2]]</f>
        <v>330.2518302673443</v>
      </c>
      <c r="M191" s="4">
        <f>co2data[[#This Row],[Co2]]-co2data[[#This Row],[Quadratic Trend]]-co2data[[#This Row],[Cycle Co2]]</f>
        <v>-1.6118302673443212</v>
      </c>
      <c r="N191" s="4">
        <f>AVERAGEIF(co2data[Month],co2data[Month],co2data[High Frequency])</f>
        <v>-1.0548815493936836</v>
      </c>
      <c r="O191" s="4">
        <f>co2data[[#This Row],[S0]]-AVERAGE($N$2:$N$13)</f>
        <v>-1.054062946616565</v>
      </c>
      <c r="P191" s="4">
        <f>co2data[[#This Row],[Co2]]-co2data[[#This Row],[Seasonal]]</f>
        <v>329.69406294661655</v>
      </c>
    </row>
    <row r="192" spans="1:16" x14ac:dyDescent="0.3">
      <c r="A192" s="1">
        <v>1974</v>
      </c>
      <c r="B192" s="1">
        <v>1</v>
      </c>
      <c r="C192" s="6">
        <v>1974.0416666666667</v>
      </c>
      <c r="D192" s="6">
        <f>co2data[[#This Row],[DecDate]]^2</f>
        <v>3896840.5017361115</v>
      </c>
      <c r="E192" s="2">
        <f>DATE(co2data[[#This Row],[Year]],co2data[[#This Row],[Month]],15)</f>
        <v>27044</v>
      </c>
      <c r="F192" s="1">
        <v>329.35</v>
      </c>
      <c r="G192" s="1">
        <f>$U$17+$U$18*co2data[[#This Row],[DecDate]]</f>
        <v>331.24497729336963</v>
      </c>
      <c r="H192" s="4">
        <f>$U$36+$U$37*co2data[[#This Row],[DecDate]]+$U$38*co2data[[#This Row],[DecDate2]]</f>
        <v>330.02595576059684</v>
      </c>
      <c r="I192" s="4">
        <f>co2data[[#This Row],[Co2]]-co2data[[#This Row],[Quadratic Trend]]</f>
        <v>-0.67595576059682116</v>
      </c>
      <c r="J192">
        <f t="shared" si="2"/>
        <v>0.14895142982158824</v>
      </c>
      <c r="K192" s="1">
        <v>-0.27093280048789548</v>
      </c>
      <c r="L192" s="4">
        <f>co2data[[#This Row],[Quadratic Trend]]+co2data[[#This Row],[Cycle Co2]]</f>
        <v>330.17490719041842</v>
      </c>
      <c r="M192" s="4">
        <f>co2data[[#This Row],[Co2]]-co2data[[#This Row],[Quadratic Trend]]-co2data[[#This Row],[Cycle Co2]]</f>
        <v>-0.82490719041840943</v>
      </c>
      <c r="N192" s="4">
        <f>AVERAGEIF(co2data[Month],co2data[Month],co2data[High Frequency])</f>
        <v>7.1953736839272886E-3</v>
      </c>
      <c r="O192" s="4">
        <f>co2data[[#This Row],[S0]]-AVERAGE($N$2:$N$13)</f>
        <v>8.0139764610459747E-3</v>
      </c>
      <c r="P192" s="4">
        <f>co2data[[#This Row],[Co2]]-co2data[[#This Row],[Seasonal]]</f>
        <v>329.34198602353899</v>
      </c>
    </row>
    <row r="193" spans="1:16" x14ac:dyDescent="0.3">
      <c r="A193" s="1">
        <v>1974</v>
      </c>
      <c r="B193" s="1">
        <v>2</v>
      </c>
      <c r="C193" s="6">
        <v>1974.125</v>
      </c>
      <c r="D193" s="6">
        <f>co2data[[#This Row],[DecDate]]^2</f>
        <v>3897169.515625</v>
      </c>
      <c r="E193" s="2">
        <f>DATE(co2data[[#This Row],[Year]],co2data[[#This Row],[Month]],15)</f>
        <v>27075</v>
      </c>
      <c r="F193" s="1">
        <v>330.71</v>
      </c>
      <c r="G193" s="1">
        <f>$U$17+$U$18*co2data[[#This Row],[DecDate]]</f>
        <v>331.37501566294077</v>
      </c>
      <c r="H193" s="4">
        <f>$U$36+$U$37*co2data[[#This Row],[DecDate]]+$U$38*co2data[[#This Row],[DecDate2]]</f>
        <v>330.12456059628312</v>
      </c>
      <c r="I193" s="4">
        <f>co2data[[#This Row],[Co2]]-co2data[[#This Row],[Quadratic Trend]]</f>
        <v>0.58543940371686176</v>
      </c>
      <c r="J193">
        <f t="shared" si="2"/>
        <v>-8.4268790478950875E-2</v>
      </c>
      <c r="K193" s="1">
        <v>-0.28355856774399069</v>
      </c>
      <c r="L193" s="4">
        <f>co2data[[#This Row],[Quadratic Trend]]+co2data[[#This Row],[Cycle Co2]]</f>
        <v>330.04029180580415</v>
      </c>
      <c r="M193" s="4">
        <f>co2data[[#This Row],[Co2]]-co2data[[#This Row],[Quadratic Trend]]-co2data[[#This Row],[Cycle Co2]]</f>
        <v>0.66970819419581262</v>
      </c>
      <c r="N193" s="4">
        <f>AVERAGEIF(co2data[Month],co2data[Month],co2data[High Frequency])</f>
        <v>0.80215691214584883</v>
      </c>
      <c r="O193" s="4">
        <f>co2data[[#This Row],[S0]]-AVERAGE($N$2:$N$13)</f>
        <v>0.80297551492296748</v>
      </c>
      <c r="P193" s="4">
        <f>co2data[[#This Row],[Co2]]-co2data[[#This Row],[Seasonal]]</f>
        <v>329.90702448507699</v>
      </c>
    </row>
    <row r="194" spans="1:16" x14ac:dyDescent="0.3">
      <c r="A194" s="1">
        <v>1974</v>
      </c>
      <c r="B194" s="1">
        <v>3</v>
      </c>
      <c r="C194" s="6">
        <v>1974.2083333333335</v>
      </c>
      <c r="D194" s="6">
        <f>co2data[[#This Row],[DecDate]]^2</f>
        <v>3897498.5434027785</v>
      </c>
      <c r="E194" s="2">
        <f>DATE(co2data[[#This Row],[Year]],co2data[[#This Row],[Month]],15)</f>
        <v>27103</v>
      </c>
      <c r="F194" s="1">
        <v>331.48</v>
      </c>
      <c r="G194" s="1">
        <f>$U$17+$U$18*co2data[[#This Row],[DecDate]]</f>
        <v>331.50505403251236</v>
      </c>
      <c r="H194" s="4">
        <f>$U$36+$U$37*co2data[[#This Row],[DecDate]]+$U$38*co2data[[#This Row],[DecDate2]]</f>
        <v>330.22334352564212</v>
      </c>
      <c r="I194" s="4">
        <f>co2data[[#This Row],[Co2]]-co2data[[#This Row],[Quadratic Trend]]</f>
        <v>1.2566564743578965</v>
      </c>
      <c r="J194">
        <f t="shared" si="2"/>
        <v>-0.33612864291767697</v>
      </c>
      <c r="K194" s="1">
        <v>-0.29926269051047327</v>
      </c>
      <c r="L194" s="4">
        <f>co2data[[#This Row],[Quadratic Trend]]+co2data[[#This Row],[Cycle Co2]]</f>
        <v>329.88721488272444</v>
      </c>
      <c r="M194" s="4">
        <f>co2data[[#This Row],[Co2]]-co2data[[#This Row],[Quadratic Trend]]-co2data[[#This Row],[Cycle Co2]]</f>
        <v>1.5927851172755734</v>
      </c>
      <c r="N194" s="4">
        <f>AVERAGEIF(co2data[Month],co2data[Month],co2data[High Frequency])</f>
        <v>1.6915543480425499</v>
      </c>
      <c r="O194" s="4">
        <f>co2data[[#This Row],[S0]]-AVERAGE($N$2:$N$13)</f>
        <v>1.6923729508196685</v>
      </c>
      <c r="P194" s="4">
        <f>co2data[[#This Row],[Co2]]-co2data[[#This Row],[Seasonal]]</f>
        <v>329.78762704918034</v>
      </c>
    </row>
    <row r="195" spans="1:16" x14ac:dyDescent="0.3">
      <c r="A195" s="1">
        <v>1974</v>
      </c>
      <c r="B195" s="1">
        <v>4</v>
      </c>
      <c r="C195" s="6">
        <v>1974.2916666666667</v>
      </c>
      <c r="D195" s="6">
        <f>co2data[[#This Row],[DecDate]]^2</f>
        <v>3897827.585069445</v>
      </c>
      <c r="E195" s="2">
        <f>DATE(co2data[[#This Row],[Year]],co2data[[#This Row],[Month]],15)</f>
        <v>27134</v>
      </c>
      <c r="F195" s="1">
        <v>332.65</v>
      </c>
      <c r="G195" s="1">
        <f>$U$17+$U$18*co2data[[#This Row],[DecDate]]</f>
        <v>331.6350924020835</v>
      </c>
      <c r="H195" s="4">
        <f>$U$36+$U$37*co2data[[#This Row],[DecDate]]+$U$38*co2data[[#This Row],[DecDate2]]</f>
        <v>330.32230454868841</v>
      </c>
      <c r="I195" s="4">
        <f>co2data[[#This Row],[Co2]]-co2data[[#This Row],[Quadratic Trend]]</f>
        <v>2.3276954513115697</v>
      </c>
      <c r="J195">
        <f t="shared" si="2"/>
        <v>-0.45278197364843631</v>
      </c>
      <c r="K195" s="1">
        <v>-0.31189132263347086</v>
      </c>
      <c r="L195" s="4">
        <f>co2data[[#This Row],[Quadratic Trend]]+co2data[[#This Row],[Cycle Co2]]</f>
        <v>329.86952257503998</v>
      </c>
      <c r="M195" s="4">
        <f>co2data[[#This Row],[Co2]]-co2data[[#This Row],[Quadratic Trend]]-co2data[[#This Row],[Cycle Co2]]</f>
        <v>2.7804774249600062</v>
      </c>
      <c r="N195" s="4">
        <f>AVERAGEIF(co2data[Month],co2data[Month],co2data[High Frequency])</f>
        <v>2.8344005018881528</v>
      </c>
      <c r="O195" s="4">
        <f>co2data[[#This Row],[S0]]-AVERAGE($N$2:$N$13)</f>
        <v>2.8352191046652715</v>
      </c>
      <c r="P195" s="4">
        <f>co2data[[#This Row],[Co2]]-co2data[[#This Row],[Seasonal]]</f>
        <v>329.81478089533471</v>
      </c>
    </row>
    <row r="196" spans="1:16" x14ac:dyDescent="0.3">
      <c r="A196" s="1">
        <v>1974</v>
      </c>
      <c r="B196" s="1">
        <v>5</v>
      </c>
      <c r="C196" s="6">
        <v>1974.375</v>
      </c>
      <c r="D196" s="6">
        <f>co2data[[#This Row],[DecDate]]^2</f>
        <v>3898156.640625</v>
      </c>
      <c r="E196" s="2">
        <f>DATE(co2data[[#This Row],[Year]],co2data[[#This Row],[Month]],15)</f>
        <v>27164</v>
      </c>
      <c r="F196" s="1">
        <v>333.2</v>
      </c>
      <c r="G196" s="1">
        <f>$U$17+$U$18*co2data[[#This Row],[DecDate]]</f>
        <v>331.76513077165464</v>
      </c>
      <c r="H196" s="4">
        <f>$U$36+$U$37*co2data[[#This Row],[DecDate]]+$U$38*co2data[[#This Row],[DecDate2]]</f>
        <v>330.42144366540015</v>
      </c>
      <c r="I196" s="4">
        <f>co2data[[#This Row],[Co2]]-co2data[[#This Row],[Quadratic Trend]]</f>
        <v>2.7785563345998412</v>
      </c>
      <c r="J196">
        <f t="shared" si="2"/>
        <v>-0.46576724420968785</v>
      </c>
      <c r="K196" s="1">
        <v>-0.32298292565145803</v>
      </c>
      <c r="L196" s="4">
        <f>co2data[[#This Row],[Quadratic Trend]]+co2data[[#This Row],[Cycle Co2]]</f>
        <v>329.95567642119045</v>
      </c>
      <c r="M196" s="4">
        <f>co2data[[#This Row],[Co2]]-co2data[[#This Row],[Quadratic Trend]]-co2data[[#This Row],[Cycle Co2]]</f>
        <v>3.2443235788095288</v>
      </c>
      <c r="N196" s="4">
        <f>AVERAGEIF(co2data[Month],co2data[Month],co2data[High Frequency])</f>
        <v>3.1805287070170616</v>
      </c>
      <c r="O196" s="4">
        <f>co2data[[#This Row],[S0]]-AVERAGE($N$2:$N$13)</f>
        <v>3.1813473097941802</v>
      </c>
      <c r="P196" s="4">
        <f>co2data[[#This Row],[Co2]]-co2data[[#This Row],[Seasonal]]</f>
        <v>330.01865269020578</v>
      </c>
    </row>
    <row r="197" spans="1:16" x14ac:dyDescent="0.3">
      <c r="A197" s="1">
        <v>1974</v>
      </c>
      <c r="B197" s="1">
        <v>6</v>
      </c>
      <c r="C197" s="6">
        <v>1974.4583333333335</v>
      </c>
      <c r="D197" s="6">
        <f>co2data[[#This Row],[DecDate]]^2</f>
        <v>3898485.710069445</v>
      </c>
      <c r="E197" s="2">
        <f>DATE(co2data[[#This Row],[Year]],co2data[[#This Row],[Month]],15)</f>
        <v>27195</v>
      </c>
      <c r="F197" s="1">
        <v>332.16</v>
      </c>
      <c r="G197" s="1">
        <f>$U$17+$U$18*co2data[[#This Row],[DecDate]]</f>
        <v>331.89516914122623</v>
      </c>
      <c r="H197" s="4">
        <f>$U$36+$U$37*co2data[[#This Row],[DecDate]]+$U$38*co2data[[#This Row],[DecDate2]]</f>
        <v>330.52076087578462</v>
      </c>
      <c r="I197" s="4">
        <f>co2data[[#This Row],[Co2]]-co2data[[#This Row],[Quadratic Trend]]</f>
        <v>1.6392391242154076</v>
      </c>
      <c r="J197">
        <f t="shared" si="2"/>
        <v>-0.45585368536954829</v>
      </c>
      <c r="K197" s="1">
        <v>-0.33715288417982386</v>
      </c>
      <c r="L197" s="4">
        <f>co2data[[#This Row],[Quadratic Trend]]+co2data[[#This Row],[Cycle Co2]]</f>
        <v>330.06490719041506</v>
      </c>
      <c r="M197" s="4">
        <f>co2data[[#This Row],[Co2]]-co2data[[#This Row],[Quadratic Trend]]-co2data[[#This Row],[Cycle Co2]]</f>
        <v>2.0950928095849557</v>
      </c>
      <c r="N197" s="4">
        <f>AVERAGEIF(co2data[Month],co2data[Month],co2data[High Frequency])</f>
        <v>2.3803748608627524</v>
      </c>
      <c r="O197" s="4">
        <f>co2data[[#This Row],[S0]]-AVERAGE($N$2:$N$13)</f>
        <v>2.3811934636398711</v>
      </c>
      <c r="P197" s="4">
        <f>co2data[[#This Row],[Co2]]-co2data[[#This Row],[Seasonal]]</f>
        <v>329.77880653636015</v>
      </c>
    </row>
    <row r="198" spans="1:16" x14ac:dyDescent="0.3">
      <c r="A198" s="1">
        <v>1974</v>
      </c>
      <c r="B198" s="1">
        <v>7</v>
      </c>
      <c r="C198" s="6">
        <v>1974.5416666666667</v>
      </c>
      <c r="D198" s="6">
        <f>co2data[[#This Row],[DecDate]]^2</f>
        <v>3898814.793402778</v>
      </c>
      <c r="E198" s="2">
        <f>DATE(co2data[[#This Row],[Year]],co2data[[#This Row],[Month]],15)</f>
        <v>27225</v>
      </c>
      <c r="F198" s="1">
        <v>331.07</v>
      </c>
      <c r="G198" s="1">
        <f>$U$17+$U$18*co2data[[#This Row],[DecDate]]</f>
        <v>332.02520751079737</v>
      </c>
      <c r="H198" s="4">
        <f>$U$36+$U$37*co2data[[#This Row],[DecDate]]+$U$38*co2data[[#This Row],[DecDate2]]</f>
        <v>330.62025617985637</v>
      </c>
      <c r="I198" s="4">
        <f>co2data[[#This Row],[Co2]]-co2data[[#This Row],[Quadratic Trend]]</f>
        <v>0.44974382014362391</v>
      </c>
      <c r="J198">
        <f t="shared" si="2"/>
        <v>-0.39457975866758943</v>
      </c>
      <c r="K198" s="1">
        <v>-0.32209350591085861</v>
      </c>
      <c r="L198" s="4">
        <f>co2data[[#This Row],[Quadratic Trend]]+co2data[[#This Row],[Cycle Co2]]</f>
        <v>330.22567642118878</v>
      </c>
      <c r="M198" s="4">
        <f>co2data[[#This Row],[Co2]]-co2data[[#This Row],[Quadratic Trend]]-co2data[[#This Row],[Cycle Co2]]</f>
        <v>0.84432357881121334</v>
      </c>
      <c r="N198" s="4">
        <f>AVERAGEIF(co2data[Month],co2data[Month],co2data[High Frequency])</f>
        <v>0.68088768137521938</v>
      </c>
      <c r="O198" s="4">
        <f>co2data[[#This Row],[S0]]-AVERAGE($N$2:$N$13)</f>
        <v>0.68170628415233803</v>
      </c>
      <c r="P198" s="4">
        <f>co2data[[#This Row],[Co2]]-co2data[[#This Row],[Seasonal]]</f>
        <v>330.38829371584768</v>
      </c>
    </row>
    <row r="199" spans="1:16" x14ac:dyDescent="0.3">
      <c r="A199" s="1">
        <v>1974</v>
      </c>
      <c r="B199" s="1">
        <v>8</v>
      </c>
      <c r="C199" s="6">
        <v>1974.625</v>
      </c>
      <c r="D199" s="6">
        <f>co2data[[#This Row],[DecDate]]^2</f>
        <v>3899143.890625</v>
      </c>
      <c r="E199" s="2">
        <f>DATE(co2data[[#This Row],[Year]],co2data[[#This Row],[Month]],15)</f>
        <v>27256</v>
      </c>
      <c r="F199" s="1">
        <v>329.12</v>
      </c>
      <c r="G199" s="1">
        <f>$U$17+$U$18*co2data[[#This Row],[DecDate]]</f>
        <v>332.15524588036851</v>
      </c>
      <c r="H199" s="4">
        <f>$U$36+$U$37*co2data[[#This Row],[DecDate]]+$U$38*co2data[[#This Row],[DecDate2]]</f>
        <v>330.71992957760085</v>
      </c>
      <c r="I199" s="4">
        <f>co2data[[#This Row],[Co2]]-co2data[[#This Row],[Quadratic Trend]]</f>
        <v>-1.5999295776008466</v>
      </c>
      <c r="J199">
        <f t="shared" si="2"/>
        <v>-0.3319454641038227</v>
      </c>
      <c r="K199" s="1">
        <v>-0.29626632930611357</v>
      </c>
      <c r="L199" s="4">
        <f>co2data[[#This Row],[Quadratic Trend]]+co2data[[#This Row],[Cycle Co2]]</f>
        <v>330.38798411349705</v>
      </c>
      <c r="M199" s="4">
        <f>co2data[[#This Row],[Co2]]-co2data[[#This Row],[Quadratic Trend]]-co2data[[#This Row],[Cycle Co2]]</f>
        <v>-1.267984113497024</v>
      </c>
      <c r="N199" s="4">
        <f>AVERAGEIF(co2data[Month],co2data[Month],co2data[High Frequency])</f>
        <v>-1.5319969340082413</v>
      </c>
      <c r="O199" s="4">
        <f>co2data[[#This Row],[S0]]-AVERAGE($N$2:$N$13)</f>
        <v>-1.5311783312311227</v>
      </c>
      <c r="P199" s="4">
        <f>co2data[[#This Row],[Co2]]-co2data[[#This Row],[Seasonal]]</f>
        <v>330.65117833123111</v>
      </c>
    </row>
    <row r="200" spans="1:16" x14ac:dyDescent="0.3">
      <c r="A200" s="1">
        <v>1974</v>
      </c>
      <c r="B200" s="1">
        <v>9</v>
      </c>
      <c r="C200" s="6">
        <v>1974.7083333333335</v>
      </c>
      <c r="D200" s="6">
        <f>co2data[[#This Row],[DecDate]]^2</f>
        <v>3899473.0017361119</v>
      </c>
      <c r="E200" s="2">
        <f>DATE(co2data[[#This Row],[Year]],co2data[[#This Row],[Month]],15)</f>
        <v>27287</v>
      </c>
      <c r="F200" s="1">
        <v>327.32</v>
      </c>
      <c r="G200" s="1">
        <f>$U$17+$U$18*co2data[[#This Row],[DecDate]]</f>
        <v>332.2852842499401</v>
      </c>
      <c r="H200" s="4">
        <f>$U$36+$U$37*co2data[[#This Row],[DecDate]]+$U$38*co2data[[#This Row],[DecDate2]]</f>
        <v>330.81978106901806</v>
      </c>
      <c r="I200" s="4">
        <f>co2data[[#This Row],[Co2]]-co2data[[#This Row],[Quadratic Trend]]</f>
        <v>-3.49978106901807</v>
      </c>
      <c r="J200">
        <f t="shared" si="2"/>
        <v>-0.34025849398537172</v>
      </c>
      <c r="K200" s="1">
        <v>-0.26197904667327698</v>
      </c>
      <c r="L200" s="4">
        <f>co2data[[#This Row],[Quadratic Trend]]+co2data[[#This Row],[Cycle Co2]]</f>
        <v>330.47952257503272</v>
      </c>
      <c r="M200" s="4">
        <f>co2data[[#This Row],[Co2]]-co2data[[#This Row],[Quadratic Trend]]-co2data[[#This Row],[Cycle Co2]]</f>
        <v>-3.1595225750326983</v>
      </c>
      <c r="N200" s="4">
        <f>AVERAGEIF(co2data[Month],co2data[Month],co2data[High Frequency])</f>
        <v>-3.2690433820966329</v>
      </c>
      <c r="O200" s="4">
        <f>co2data[[#This Row],[S0]]-AVERAGE($N$2:$N$13)</f>
        <v>-3.2682247793195143</v>
      </c>
      <c r="P200" s="4">
        <f>co2data[[#This Row],[Co2]]-co2data[[#This Row],[Seasonal]]</f>
        <v>330.58822477931949</v>
      </c>
    </row>
    <row r="201" spans="1:16" x14ac:dyDescent="0.3">
      <c r="A201" s="1">
        <v>1974</v>
      </c>
      <c r="B201" s="1">
        <v>10</v>
      </c>
      <c r="C201" s="6">
        <v>1974.7916666666667</v>
      </c>
      <c r="D201" s="6">
        <f>co2data[[#This Row],[DecDate]]^2</f>
        <v>3899802.1267361115</v>
      </c>
      <c r="E201" s="2">
        <f>DATE(co2data[[#This Row],[Year]],co2data[[#This Row],[Month]],15)</f>
        <v>27317</v>
      </c>
      <c r="F201" s="1">
        <v>327.27999999999997</v>
      </c>
      <c r="G201" s="1">
        <f>$U$17+$U$18*co2data[[#This Row],[DecDate]]</f>
        <v>332.41532261951124</v>
      </c>
      <c r="H201" s="4">
        <f>$U$36+$U$37*co2data[[#This Row],[DecDate]]+$U$38*co2data[[#This Row],[DecDate2]]</f>
        <v>330.91981065411528</v>
      </c>
      <c r="I201" s="4">
        <f>co2data[[#This Row],[Co2]]-co2data[[#This Row],[Quadratic Trend]]</f>
        <v>-3.6398106541153084</v>
      </c>
      <c r="J201">
        <f t="shared" ref="J201:K264" si="3">AVERAGE(I195:I207)</f>
        <v>-0.3102880790820301</v>
      </c>
      <c r="K201" s="1">
        <v>-0.26153935032004544</v>
      </c>
      <c r="L201" s="4">
        <f>co2data[[#This Row],[Quadratic Trend]]+co2data[[#This Row],[Cycle Co2]]</f>
        <v>330.60952257503322</v>
      </c>
      <c r="M201" s="4">
        <f>co2data[[#This Row],[Co2]]-co2data[[#This Row],[Quadratic Trend]]-co2data[[#This Row],[Cycle Co2]]</f>
        <v>-3.3295225750332782</v>
      </c>
      <c r="N201" s="4">
        <f>AVERAGEIF(co2data[Month],co2data[Month],co2data[High Frequency])</f>
        <v>-3.4480093341772475</v>
      </c>
      <c r="O201" s="4">
        <f>co2data[[#This Row],[S0]]-AVERAGE($N$2:$N$13)</f>
        <v>-3.4471907314001289</v>
      </c>
      <c r="P201" s="4">
        <f>co2data[[#This Row],[Co2]]-co2data[[#This Row],[Seasonal]]</f>
        <v>330.72719073140013</v>
      </c>
    </row>
    <row r="202" spans="1:16" x14ac:dyDescent="0.3">
      <c r="A202" s="1">
        <v>1974</v>
      </c>
      <c r="B202" s="1">
        <v>11</v>
      </c>
      <c r="C202" s="6">
        <v>1974.875</v>
      </c>
      <c r="D202" s="6">
        <f>co2data[[#This Row],[DecDate]]^2</f>
        <v>3900131.265625</v>
      </c>
      <c r="E202" s="2">
        <f>DATE(co2data[[#This Row],[Year]],co2data[[#This Row],[Month]],15)</f>
        <v>27348</v>
      </c>
      <c r="F202" s="1">
        <v>328.3</v>
      </c>
      <c r="G202" s="1">
        <f>$U$17+$U$18*co2data[[#This Row],[DecDate]]</f>
        <v>332.54536098908238</v>
      </c>
      <c r="H202" s="4">
        <f>$U$36+$U$37*co2data[[#This Row],[DecDate]]+$U$38*co2data[[#This Row],[DecDate2]]</f>
        <v>331.0200183328925</v>
      </c>
      <c r="I202" s="4">
        <f>co2data[[#This Row],[Co2]]-co2data[[#This Row],[Quadratic Trend]]</f>
        <v>-2.7200183328924936</v>
      </c>
      <c r="J202">
        <f t="shared" si="3"/>
        <v>-0.3112649886240057</v>
      </c>
      <c r="K202" s="1">
        <v>-0.25725493255411114</v>
      </c>
      <c r="L202" s="4">
        <f>co2data[[#This Row],[Quadratic Trend]]+co2data[[#This Row],[Cycle Co2]]</f>
        <v>330.70875334426847</v>
      </c>
      <c r="M202" s="4">
        <f>co2data[[#This Row],[Co2]]-co2data[[#This Row],[Quadratic Trend]]-co2data[[#This Row],[Cycle Co2]]</f>
        <v>-2.4087533442684879</v>
      </c>
      <c r="N202" s="4">
        <f>AVERAGEIF(co2data[Month],co2data[Month],co2data[High Frequency])</f>
        <v>-2.2829904186651309</v>
      </c>
      <c r="O202" s="4">
        <f>co2data[[#This Row],[S0]]-AVERAGE($N$2:$N$13)</f>
        <v>-2.2821718158880122</v>
      </c>
      <c r="P202" s="4">
        <f>co2data[[#This Row],[Co2]]-co2data[[#This Row],[Seasonal]]</f>
        <v>330.58217181588805</v>
      </c>
    </row>
    <row r="203" spans="1:16" x14ac:dyDescent="0.3">
      <c r="A203" s="1">
        <v>1974</v>
      </c>
      <c r="B203" s="1">
        <v>12</v>
      </c>
      <c r="C203" s="6">
        <v>1974.9583333333335</v>
      </c>
      <c r="D203" s="6">
        <f>co2data[[#This Row],[DecDate]]^2</f>
        <v>3900460.4184027785</v>
      </c>
      <c r="E203" s="2">
        <f>DATE(co2data[[#This Row],[Year]],co2data[[#This Row],[Month]],15)</f>
        <v>27378</v>
      </c>
      <c r="F203" s="1">
        <v>329.58</v>
      </c>
      <c r="G203" s="1">
        <f>$U$17+$U$18*co2data[[#This Row],[DecDate]]</f>
        <v>332.67539935865352</v>
      </c>
      <c r="H203" s="4">
        <f>$U$36+$U$37*co2data[[#This Row],[DecDate]]+$U$38*co2data[[#This Row],[DecDate2]]</f>
        <v>331.12040410533518</v>
      </c>
      <c r="I203" s="4">
        <f>co2data[[#This Row],[Co2]]-co2data[[#This Row],[Quadratic Trend]]</f>
        <v>-1.5404041053351989</v>
      </c>
      <c r="J203">
        <f t="shared" si="3"/>
        <v>-0.39241999184263077</v>
      </c>
      <c r="K203" s="1">
        <v>-0.24989502414471371</v>
      </c>
      <c r="L203" s="4">
        <f>co2data[[#This Row],[Quadratic Trend]]+co2data[[#This Row],[Cycle Co2]]</f>
        <v>330.72798411349254</v>
      </c>
      <c r="M203" s="4">
        <f>co2data[[#This Row],[Co2]]-co2data[[#This Row],[Quadratic Trend]]-co2data[[#This Row],[Cycle Co2]]</f>
        <v>-1.1479841134925681</v>
      </c>
      <c r="N203" s="4">
        <f>AVERAGEIF(co2data[Month],co2data[Month],co2data[High Frequency])</f>
        <v>-1.0548815493936836</v>
      </c>
      <c r="O203" s="4">
        <f>co2data[[#This Row],[S0]]-AVERAGE($N$2:$N$13)</f>
        <v>-1.054062946616565</v>
      </c>
      <c r="P203" s="4">
        <f>co2data[[#This Row],[Co2]]-co2data[[#This Row],[Seasonal]]</f>
        <v>330.63406294661655</v>
      </c>
    </row>
    <row r="204" spans="1:16" x14ac:dyDescent="0.3">
      <c r="A204" s="1">
        <v>1975</v>
      </c>
      <c r="B204" s="1">
        <v>1</v>
      </c>
      <c r="C204" s="6">
        <v>1975.0416666666667</v>
      </c>
      <c r="D204" s="6">
        <f>co2data[[#This Row],[DecDate]]^2</f>
        <v>3900789.585069445</v>
      </c>
      <c r="E204" s="2">
        <f>DATE(co2data[[#This Row],[Year]],co2data[[#This Row],[Month]],15)</f>
        <v>27409</v>
      </c>
      <c r="F204" s="1">
        <v>330.73</v>
      </c>
      <c r="G204" s="1">
        <f>$U$17+$U$18*co2data[[#This Row],[DecDate]]</f>
        <v>332.80543772822466</v>
      </c>
      <c r="H204" s="4">
        <f>$U$36+$U$37*co2data[[#This Row],[DecDate]]+$U$38*co2data[[#This Row],[DecDate2]]</f>
        <v>331.22096797146514</v>
      </c>
      <c r="I204" s="4">
        <f>co2data[[#This Row],[Co2]]-co2data[[#This Row],[Quadratic Trend]]</f>
        <v>-0.49096797146512472</v>
      </c>
      <c r="J204">
        <f t="shared" si="3"/>
        <v>-0.50683001181482723</v>
      </c>
      <c r="K204" s="1">
        <v>-0.24176731739952789</v>
      </c>
      <c r="L204" s="4">
        <f>co2data[[#This Row],[Quadratic Trend]]+co2data[[#This Row],[Cycle Co2]]</f>
        <v>330.71413795965032</v>
      </c>
      <c r="M204" s="4">
        <f>co2data[[#This Row],[Co2]]-co2data[[#This Row],[Quadratic Trend]]-co2data[[#This Row],[Cycle Co2]]</f>
        <v>1.5862040349702511E-2</v>
      </c>
      <c r="N204" s="4">
        <f>AVERAGEIF(co2data[Month],co2data[Month],co2data[High Frequency])</f>
        <v>7.1953736839272886E-3</v>
      </c>
      <c r="O204" s="4">
        <f>co2data[[#This Row],[S0]]-AVERAGE($N$2:$N$13)</f>
        <v>8.0139764610459747E-3</v>
      </c>
      <c r="P204" s="4">
        <f>co2data[[#This Row],[Co2]]-co2data[[#This Row],[Seasonal]]</f>
        <v>330.72198602353899</v>
      </c>
    </row>
    <row r="205" spans="1:16" x14ac:dyDescent="0.3">
      <c r="A205" s="1">
        <v>1975</v>
      </c>
      <c r="B205" s="1">
        <v>2</v>
      </c>
      <c r="C205" s="6">
        <v>1975.125</v>
      </c>
      <c r="D205" s="6">
        <f>co2data[[#This Row],[DecDate]]^2</f>
        <v>3901118.765625</v>
      </c>
      <c r="E205" s="2">
        <f>DATE(co2data[[#This Row],[Year]],co2data[[#This Row],[Month]],15)</f>
        <v>27440</v>
      </c>
      <c r="F205" s="1">
        <v>331.46</v>
      </c>
      <c r="G205" s="1">
        <f>$U$17+$U$18*co2data[[#This Row],[DecDate]]</f>
        <v>332.9354760977958</v>
      </c>
      <c r="H205" s="4">
        <f>$U$36+$U$37*co2data[[#This Row],[DecDate]]+$U$38*co2data[[#This Row],[DecDate2]]</f>
        <v>331.32170993126783</v>
      </c>
      <c r="I205" s="4">
        <f>co2data[[#This Row],[Co2]]-co2data[[#This Row],[Quadratic Trend]]</f>
        <v>0.13829006873214666</v>
      </c>
      <c r="J205">
        <f t="shared" si="3"/>
        <v>-0.69372581776968467</v>
      </c>
      <c r="K205" s="1">
        <v>-0.24364104308779766</v>
      </c>
      <c r="L205" s="4">
        <f>co2data[[#This Row],[Quadratic Trend]]+co2data[[#This Row],[Cycle Co2]]</f>
        <v>330.62798411349814</v>
      </c>
      <c r="M205" s="4">
        <f>co2data[[#This Row],[Co2]]-co2data[[#This Row],[Quadratic Trend]]-co2data[[#This Row],[Cycle Co2]]</f>
        <v>0.83201588650183134</v>
      </c>
      <c r="N205" s="4">
        <f>AVERAGEIF(co2data[Month],co2data[Month],co2data[High Frequency])</f>
        <v>0.80215691214584883</v>
      </c>
      <c r="O205" s="4">
        <f>co2data[[#This Row],[S0]]-AVERAGE($N$2:$N$13)</f>
        <v>0.80297551492296748</v>
      </c>
      <c r="P205" s="4">
        <f>co2data[[#This Row],[Co2]]-co2data[[#This Row],[Seasonal]]</f>
        <v>330.65702448507699</v>
      </c>
    </row>
    <row r="206" spans="1:16" x14ac:dyDescent="0.3">
      <c r="A206" s="1">
        <v>1975</v>
      </c>
      <c r="B206" s="1">
        <v>3</v>
      </c>
      <c r="C206" s="6">
        <v>1975.2083333333335</v>
      </c>
      <c r="D206" s="6">
        <f>co2data[[#This Row],[DecDate]]^2</f>
        <v>3901447.960069445</v>
      </c>
      <c r="E206" s="2">
        <f>DATE(co2data[[#This Row],[Year]],co2data[[#This Row],[Month]],15)</f>
        <v>27468</v>
      </c>
      <c r="F206" s="1">
        <v>331.9</v>
      </c>
      <c r="G206" s="1">
        <f>$U$17+$U$18*co2data[[#This Row],[DecDate]]</f>
        <v>333.06551446736739</v>
      </c>
      <c r="H206" s="4">
        <f>$U$36+$U$37*co2data[[#This Row],[DecDate]]+$U$38*co2data[[#This Row],[DecDate2]]</f>
        <v>331.42262998474325</v>
      </c>
      <c r="I206" s="4">
        <f>co2data[[#This Row],[Co2]]-co2data[[#This Row],[Quadratic Trend]]</f>
        <v>0.4773700152567244</v>
      </c>
      <c r="J206">
        <f t="shared" si="3"/>
        <v>-0.84233817894021112</v>
      </c>
      <c r="K206" s="1">
        <v>-0.24243927813258676</v>
      </c>
      <c r="L206" s="4">
        <f>co2data[[#This Row],[Quadratic Trend]]+co2data[[#This Row],[Cycle Co2]]</f>
        <v>330.58029180580303</v>
      </c>
      <c r="M206" s="4">
        <f>co2data[[#This Row],[Co2]]-co2data[[#This Row],[Quadratic Trend]]-co2data[[#This Row],[Cycle Co2]]</f>
        <v>1.3197081941969355</v>
      </c>
      <c r="N206" s="4">
        <f>AVERAGEIF(co2data[Month],co2data[Month],co2data[High Frequency])</f>
        <v>1.6915543480425499</v>
      </c>
      <c r="O206" s="4">
        <f>co2data[[#This Row],[S0]]-AVERAGE($N$2:$N$13)</f>
        <v>1.6923729508196685</v>
      </c>
      <c r="P206" s="4">
        <f>co2data[[#This Row],[Co2]]-co2data[[#This Row],[Seasonal]]</f>
        <v>330.2076270491803</v>
      </c>
    </row>
    <row r="207" spans="1:16" x14ac:dyDescent="0.3">
      <c r="A207" s="1">
        <v>1975</v>
      </c>
      <c r="B207" s="1">
        <v>4</v>
      </c>
      <c r="C207" s="6">
        <v>1975.2916666666667</v>
      </c>
      <c r="D207" s="6">
        <f>co2data[[#This Row],[DecDate]]^2</f>
        <v>3901777.168402778</v>
      </c>
      <c r="E207" s="2">
        <f>DATE(co2data[[#This Row],[Year]],co2data[[#This Row],[Month]],15)</f>
        <v>27499</v>
      </c>
      <c r="F207" s="1">
        <v>333.17</v>
      </c>
      <c r="G207" s="1">
        <f>$U$17+$U$18*co2data[[#This Row],[DecDate]]</f>
        <v>333.19555283693853</v>
      </c>
      <c r="H207" s="4">
        <f>$U$36+$U$37*co2data[[#This Row],[DecDate]]+$U$38*co2data[[#This Row],[DecDate2]]</f>
        <v>331.52372813189868</v>
      </c>
      <c r="I207" s="4">
        <f>co2data[[#This Row],[Co2]]-co2data[[#This Row],[Quadratic Trend]]</f>
        <v>1.6462718681013371</v>
      </c>
      <c r="J207">
        <f t="shared" si="3"/>
        <v>-0.86497478763410007</v>
      </c>
      <c r="K207" s="1">
        <v>-0.24508509945697649</v>
      </c>
      <c r="L207" s="4">
        <f>co2data[[#This Row],[Quadratic Trend]]+co2data[[#This Row],[Cycle Co2]]</f>
        <v>330.6587533442646</v>
      </c>
      <c r="M207" s="4">
        <f>co2data[[#This Row],[Co2]]-co2data[[#This Row],[Quadratic Trend]]-co2data[[#This Row],[Cycle Co2]]</f>
        <v>2.5112466557354374</v>
      </c>
      <c r="N207" s="4">
        <f>AVERAGEIF(co2data[Month],co2data[Month],co2data[High Frequency])</f>
        <v>2.8344005018881528</v>
      </c>
      <c r="O207" s="4">
        <f>co2data[[#This Row],[S0]]-AVERAGE($N$2:$N$13)</f>
        <v>2.8352191046652715</v>
      </c>
      <c r="P207" s="4">
        <f>co2data[[#This Row],[Co2]]-co2data[[#This Row],[Seasonal]]</f>
        <v>330.33478089533475</v>
      </c>
    </row>
    <row r="208" spans="1:16" x14ac:dyDescent="0.3">
      <c r="A208" s="1">
        <v>1975</v>
      </c>
      <c r="B208" s="1">
        <v>5</v>
      </c>
      <c r="C208" s="6">
        <v>1975.375</v>
      </c>
      <c r="D208" s="6">
        <f>co2data[[#This Row],[DecDate]]^2</f>
        <v>3902106.390625</v>
      </c>
      <c r="E208" s="2">
        <f>DATE(co2data[[#This Row],[Year]],co2data[[#This Row],[Month]],15)</f>
        <v>27529</v>
      </c>
      <c r="F208" s="1">
        <v>333.94</v>
      </c>
      <c r="G208" s="1">
        <f>$U$17+$U$18*co2data[[#This Row],[DecDate]]</f>
        <v>333.32559120650967</v>
      </c>
      <c r="H208" s="4">
        <f>$U$36+$U$37*co2data[[#This Row],[DecDate]]+$U$38*co2data[[#This Row],[DecDate2]]</f>
        <v>331.62500437273411</v>
      </c>
      <c r="I208" s="4">
        <f>co2data[[#This Row],[Co2]]-co2data[[#This Row],[Quadratic Trend]]</f>
        <v>2.3149956272658869</v>
      </c>
      <c r="J208">
        <f t="shared" si="3"/>
        <v>-0.80548179769526151</v>
      </c>
      <c r="K208" s="1">
        <v>-0.25157850706097129</v>
      </c>
      <c r="L208" s="4">
        <f>co2data[[#This Row],[Quadratic Trend]]+co2data[[#This Row],[Cycle Co2]]</f>
        <v>330.81952257503883</v>
      </c>
      <c r="M208" s="4">
        <f>co2data[[#This Row],[Co2]]-co2data[[#This Row],[Quadratic Trend]]-co2data[[#This Row],[Cycle Co2]]</f>
        <v>3.1204774249611482</v>
      </c>
      <c r="N208" s="4">
        <f>AVERAGEIF(co2data[Month],co2data[Month],co2data[High Frequency])</f>
        <v>3.1805287070170616</v>
      </c>
      <c r="O208" s="4">
        <f>co2data[[#This Row],[S0]]-AVERAGE($N$2:$N$13)</f>
        <v>3.1813473097941802</v>
      </c>
      <c r="P208" s="4">
        <f>co2data[[#This Row],[Co2]]-co2data[[#This Row],[Seasonal]]</f>
        <v>330.75865269020579</v>
      </c>
    </row>
    <row r="209" spans="1:16" x14ac:dyDescent="0.3">
      <c r="A209" s="1">
        <v>1975</v>
      </c>
      <c r="B209" s="1">
        <v>6</v>
      </c>
      <c r="C209" s="6">
        <v>1975.4583333333335</v>
      </c>
      <c r="D209" s="6">
        <f>co2data[[#This Row],[DecDate]]^2</f>
        <v>3902435.6267361119</v>
      </c>
      <c r="E209" s="2">
        <f>DATE(co2data[[#This Row],[Year]],co2data[[#This Row],[Month]],15)</f>
        <v>27560</v>
      </c>
      <c r="F209" s="1">
        <v>333.45</v>
      </c>
      <c r="G209" s="1">
        <f>$U$17+$U$18*co2data[[#This Row],[DecDate]]</f>
        <v>333.45562957608126</v>
      </c>
      <c r="H209" s="4">
        <f>$U$36+$U$37*co2data[[#This Row],[DecDate]]+$U$38*co2data[[#This Row],[DecDate2]]</f>
        <v>331.72645870724227</v>
      </c>
      <c r="I209" s="4">
        <f>co2data[[#This Row],[Co2]]-co2data[[#This Row],[Quadratic Trend]]</f>
        <v>1.7235412927577158</v>
      </c>
      <c r="J209">
        <f t="shared" si="3"/>
        <v>-0.73155151681825059</v>
      </c>
      <c r="K209" s="1">
        <v>-0.25422719325226772</v>
      </c>
      <c r="L209" s="4">
        <f>co2data[[#This Row],[Quadratic Trend]]+co2data[[#This Row],[Cycle Co2]]</f>
        <v>330.99490719042404</v>
      </c>
      <c r="M209" s="4">
        <f>co2data[[#This Row],[Co2]]-co2data[[#This Row],[Quadratic Trend]]-co2data[[#This Row],[Cycle Co2]]</f>
        <v>2.4550928095759663</v>
      </c>
      <c r="N209" s="4">
        <f>AVERAGEIF(co2data[Month],co2data[Month],co2data[High Frequency])</f>
        <v>2.3803748608627524</v>
      </c>
      <c r="O209" s="4">
        <f>co2data[[#This Row],[S0]]-AVERAGE($N$2:$N$13)</f>
        <v>2.3811934636398711</v>
      </c>
      <c r="P209" s="4">
        <f>co2data[[#This Row],[Co2]]-co2data[[#This Row],[Seasonal]]</f>
        <v>331.06880653636011</v>
      </c>
    </row>
    <row r="210" spans="1:16" x14ac:dyDescent="0.3">
      <c r="A210" s="1">
        <v>1975</v>
      </c>
      <c r="B210" s="1">
        <v>7</v>
      </c>
      <c r="C210" s="6">
        <v>1975.5416666666667</v>
      </c>
      <c r="D210" s="6">
        <f>co2data[[#This Row],[DecDate]]^2</f>
        <v>3902764.8767361115</v>
      </c>
      <c r="E210" s="2">
        <f>DATE(co2data[[#This Row],[Year]],co2data[[#This Row],[Month]],15)</f>
        <v>27590</v>
      </c>
      <c r="F210" s="1">
        <v>331.98</v>
      </c>
      <c r="G210" s="1">
        <f>$U$17+$U$18*co2data[[#This Row],[DecDate]]</f>
        <v>333.5856679456524</v>
      </c>
      <c r="H210" s="4">
        <f>$U$36+$U$37*co2data[[#This Row],[DecDate]]+$U$38*co2data[[#This Row],[DecDate2]]</f>
        <v>331.82809113542316</v>
      </c>
      <c r="I210" s="4">
        <f>co2data[[#This Row],[Co2]]-co2data[[#This Row],[Quadratic Trend]]</f>
        <v>0.15190886457685338</v>
      </c>
      <c r="J210">
        <f t="shared" si="3"/>
        <v>-0.67933779115634685</v>
      </c>
      <c r="K210" s="1">
        <v>-0.23072346572316052</v>
      </c>
      <c r="L210" s="4">
        <f>co2data[[#This Row],[Quadratic Trend]]+co2data[[#This Row],[Cycle Co2]]</f>
        <v>331.14875334426682</v>
      </c>
      <c r="M210" s="4">
        <f>co2data[[#This Row],[Co2]]-co2data[[#This Row],[Quadratic Trend]]-co2data[[#This Row],[Cycle Co2]]</f>
        <v>0.83124665573320022</v>
      </c>
      <c r="N210" s="4">
        <f>AVERAGEIF(co2data[Month],co2data[Month],co2data[High Frequency])</f>
        <v>0.68088768137521938</v>
      </c>
      <c r="O210" s="4">
        <f>co2data[[#This Row],[S0]]-AVERAGE($N$2:$N$13)</f>
        <v>0.68170628415233803</v>
      </c>
      <c r="P210" s="4">
        <f>co2data[[#This Row],[Co2]]-co2data[[#This Row],[Seasonal]]</f>
        <v>331.29829371584771</v>
      </c>
    </row>
    <row r="211" spans="1:16" x14ac:dyDescent="0.3">
      <c r="A211" s="1">
        <v>1975</v>
      </c>
      <c r="B211" s="1">
        <v>8</v>
      </c>
      <c r="C211" s="6">
        <v>1975.625</v>
      </c>
      <c r="D211" s="6">
        <f>co2data[[#This Row],[DecDate]]^2</f>
        <v>3903094.140625</v>
      </c>
      <c r="E211" s="2">
        <f>DATE(co2data[[#This Row],[Year]],co2data[[#This Row],[Month]],15)</f>
        <v>27621</v>
      </c>
      <c r="F211" s="1">
        <v>329.95</v>
      </c>
      <c r="G211" s="1">
        <f>$U$17+$U$18*co2data[[#This Row],[DecDate]]</f>
        <v>333.71570631522354</v>
      </c>
      <c r="H211" s="4">
        <f>$U$36+$U$37*co2data[[#This Row],[DecDate]]+$U$38*co2data[[#This Row],[DecDate2]]</f>
        <v>331.92990165726951</v>
      </c>
      <c r="I211" s="4">
        <f>co2data[[#This Row],[Co2]]-co2data[[#This Row],[Quadratic Trend]]</f>
        <v>-1.9799016572695223</v>
      </c>
      <c r="J211">
        <f t="shared" si="3"/>
        <v>-0.62576369763151152</v>
      </c>
      <c r="K211" s="1">
        <v>-0.25414424755059006</v>
      </c>
      <c r="L211" s="4">
        <f>co2data[[#This Row],[Quadratic Trend]]+co2data[[#This Row],[Cycle Co2]]</f>
        <v>331.30413795963801</v>
      </c>
      <c r="M211" s="4">
        <f>co2data[[#This Row],[Co2]]-co2data[[#This Row],[Quadratic Trend]]-co2data[[#This Row],[Cycle Co2]]</f>
        <v>-1.3541379596380108</v>
      </c>
      <c r="N211" s="4">
        <f>AVERAGEIF(co2data[Month],co2data[Month],co2data[High Frequency])</f>
        <v>-1.5319969340082413</v>
      </c>
      <c r="O211" s="4">
        <f>co2data[[#This Row],[S0]]-AVERAGE($N$2:$N$13)</f>
        <v>-1.5311783312311227</v>
      </c>
      <c r="P211" s="4">
        <f>co2data[[#This Row],[Co2]]-co2data[[#This Row],[Seasonal]]</f>
        <v>331.48117833123109</v>
      </c>
    </row>
    <row r="212" spans="1:16" x14ac:dyDescent="0.3">
      <c r="A212" s="1">
        <v>1975</v>
      </c>
      <c r="B212" s="1">
        <v>9</v>
      </c>
      <c r="C212" s="6">
        <v>1975.7083333333335</v>
      </c>
      <c r="D212" s="6">
        <f>co2data[[#This Row],[DecDate]]^2</f>
        <v>3903423.4184027785</v>
      </c>
      <c r="E212" s="2">
        <f>DATE(co2data[[#This Row],[Year]],co2data[[#This Row],[Month]],15)</f>
        <v>27652</v>
      </c>
      <c r="F212" s="1">
        <v>328.5</v>
      </c>
      <c r="G212" s="1">
        <f>$U$17+$U$18*co2data[[#This Row],[DecDate]]</f>
        <v>333.84574468479514</v>
      </c>
      <c r="H212" s="4">
        <f>$U$36+$U$37*co2data[[#This Row],[DecDate]]+$U$38*co2data[[#This Row],[DecDate2]]</f>
        <v>332.03189027281769</v>
      </c>
      <c r="I212" s="4">
        <f>co2data[[#This Row],[Co2]]-co2data[[#This Row],[Quadratic Trend]]</f>
        <v>-3.5318902728176909</v>
      </c>
      <c r="J212">
        <f t="shared" si="3"/>
        <v>-0.5692907747069591</v>
      </c>
      <c r="K212" s="1">
        <v>-0.28602800027299619</v>
      </c>
      <c r="L212" s="4">
        <f>co2data[[#This Row],[Quadratic Trend]]+co2data[[#This Row],[Cycle Co2]]</f>
        <v>331.46259949811071</v>
      </c>
      <c r="M212" s="4">
        <f>co2data[[#This Row],[Co2]]-co2data[[#This Row],[Quadratic Trend]]-co2data[[#This Row],[Cycle Co2]]</f>
        <v>-2.9625994981107318</v>
      </c>
      <c r="N212" s="4">
        <f>AVERAGEIF(co2data[Month],co2data[Month],co2data[High Frequency])</f>
        <v>-3.2690433820966329</v>
      </c>
      <c r="O212" s="4">
        <f>co2data[[#This Row],[S0]]-AVERAGE($N$2:$N$13)</f>
        <v>-3.2682247793195143</v>
      </c>
      <c r="P212" s="4">
        <f>co2data[[#This Row],[Co2]]-co2data[[#This Row],[Seasonal]]</f>
        <v>331.7682247793195</v>
      </c>
    </row>
    <row r="213" spans="1:16" x14ac:dyDescent="0.3">
      <c r="A213" s="1">
        <v>1975</v>
      </c>
      <c r="B213" s="1">
        <v>10</v>
      </c>
      <c r="C213" s="6">
        <v>1975.7916666666667</v>
      </c>
      <c r="D213" s="6">
        <f>co2data[[#This Row],[DecDate]]^2</f>
        <v>3903752.710069445</v>
      </c>
      <c r="E213" s="2">
        <f>DATE(co2data[[#This Row],[Year]],co2data[[#This Row],[Month]],15)</f>
        <v>27682</v>
      </c>
      <c r="F213" s="1">
        <v>328.34</v>
      </c>
      <c r="G213" s="1">
        <f>$U$17+$U$18*co2data[[#This Row],[DecDate]]</f>
        <v>333.97578305436627</v>
      </c>
      <c r="H213" s="4">
        <f>$U$36+$U$37*co2data[[#This Row],[DecDate]]+$U$38*co2data[[#This Row],[DecDate2]]</f>
        <v>332.1340569820386</v>
      </c>
      <c r="I213" s="4">
        <f>co2data[[#This Row],[Co2]]-co2data[[#This Row],[Quadratic Trend]]</f>
        <v>-3.7940569820386258</v>
      </c>
      <c r="J213">
        <f t="shared" si="3"/>
        <v>-0.46068825315136164</v>
      </c>
      <c r="K213" s="1">
        <v>-0.29406703158270836</v>
      </c>
      <c r="L213" s="4">
        <f>co2data[[#This Row],[Quadratic Trend]]+co2data[[#This Row],[Cycle Co2]]</f>
        <v>331.67336872888723</v>
      </c>
      <c r="M213" s="4">
        <f>co2data[[#This Row],[Co2]]-co2data[[#This Row],[Quadratic Trend]]-co2data[[#This Row],[Cycle Co2]]</f>
        <v>-3.3333687288872644</v>
      </c>
      <c r="N213" s="4">
        <f>AVERAGEIF(co2data[Month],co2data[Month],co2data[High Frequency])</f>
        <v>-3.4480093341772475</v>
      </c>
      <c r="O213" s="4">
        <f>co2data[[#This Row],[S0]]-AVERAGE($N$2:$N$13)</f>
        <v>-3.4471907314001289</v>
      </c>
      <c r="P213" s="4">
        <f>co2data[[#This Row],[Co2]]-co2data[[#This Row],[Seasonal]]</f>
        <v>331.78719073140013</v>
      </c>
    </row>
    <row r="214" spans="1:16" x14ac:dyDescent="0.3">
      <c r="A214" s="1">
        <v>1975</v>
      </c>
      <c r="B214" s="1">
        <v>11</v>
      </c>
      <c r="C214" s="6">
        <v>1975.875</v>
      </c>
      <c r="D214" s="6">
        <f>co2data[[#This Row],[DecDate]]^2</f>
        <v>3904082.015625</v>
      </c>
      <c r="E214" s="2">
        <f>DATE(co2data[[#This Row],[Year]],co2data[[#This Row],[Month]],15)</f>
        <v>27713</v>
      </c>
      <c r="F214" s="1">
        <v>329.37</v>
      </c>
      <c r="G214" s="1">
        <f>$U$17+$U$18*co2data[[#This Row],[DecDate]]</f>
        <v>334.10582142393741</v>
      </c>
      <c r="H214" s="4">
        <f>$U$36+$U$37*co2data[[#This Row],[DecDate]]+$U$38*co2data[[#This Row],[DecDate2]]</f>
        <v>332.23640178491041</v>
      </c>
      <c r="I214" s="4">
        <f>co2data[[#This Row],[Co2]]-co2data[[#This Row],[Quadratic Trend]]</f>
        <v>-2.8664017849104084</v>
      </c>
      <c r="J214">
        <f t="shared" si="3"/>
        <v>-0.43995613296360364</v>
      </c>
      <c r="K214" s="1">
        <v>-0.31903057224893983</v>
      </c>
      <c r="L214" s="4">
        <f>co2data[[#This Row],[Quadratic Trend]]+co2data[[#This Row],[Cycle Co2]]</f>
        <v>331.79644565194678</v>
      </c>
      <c r="M214" s="4">
        <f>co2data[[#This Row],[Co2]]-co2data[[#This Row],[Quadratic Trend]]-co2data[[#This Row],[Cycle Co2]]</f>
        <v>-2.4264456519468047</v>
      </c>
      <c r="N214" s="4">
        <f>AVERAGEIF(co2data[Month],co2data[Month],co2data[High Frequency])</f>
        <v>-2.2829904186651309</v>
      </c>
      <c r="O214" s="4">
        <f>co2data[[#This Row],[S0]]-AVERAGE($N$2:$N$13)</f>
        <v>-2.2821718158880122</v>
      </c>
      <c r="P214" s="4">
        <f>co2data[[#This Row],[Co2]]-co2data[[#This Row],[Seasonal]]</f>
        <v>331.65217181588804</v>
      </c>
    </row>
    <row r="215" spans="1:16" x14ac:dyDescent="0.3">
      <c r="A215" s="1">
        <v>1975</v>
      </c>
      <c r="B215" s="1">
        <v>12</v>
      </c>
      <c r="C215" s="6">
        <v>1975.9583333333335</v>
      </c>
      <c r="D215" s="6">
        <f>co2data[[#This Row],[DecDate]]^2</f>
        <v>3904411.335069445</v>
      </c>
      <c r="E215" s="2">
        <f>DATE(co2data[[#This Row],[Year]],co2data[[#This Row],[Month]],15)</f>
        <v>27743</v>
      </c>
      <c r="F215" s="1">
        <v>330.58</v>
      </c>
      <c r="G215" s="1">
        <f>$U$17+$U$18*co2data[[#This Row],[DecDate]]</f>
        <v>334.23585979350901</v>
      </c>
      <c r="H215" s="4">
        <f>$U$36+$U$37*co2data[[#This Row],[DecDate]]+$U$38*co2data[[#This Row],[DecDate2]]</f>
        <v>332.33892468149133</v>
      </c>
      <c r="I215" s="4">
        <f>co2data[[#This Row],[Co2]]-co2data[[#This Row],[Quadratic Trend]]</f>
        <v>-1.7589246814913508</v>
      </c>
      <c r="J215">
        <f t="shared" si="3"/>
        <v>-0.53863287568325924</v>
      </c>
      <c r="K215" s="1">
        <v>-0.33399554534862247</v>
      </c>
      <c r="L215" s="4">
        <f>co2data[[#This Row],[Quadratic Trend]]+co2data[[#This Row],[Cycle Co2]]</f>
        <v>331.80029180580806</v>
      </c>
      <c r="M215" s="4">
        <f>co2data[[#This Row],[Co2]]-co2data[[#This Row],[Quadratic Trend]]-co2data[[#This Row],[Cycle Co2]]</f>
        <v>-1.2202918058080916</v>
      </c>
      <c r="N215" s="4">
        <f>AVERAGEIF(co2data[Month],co2data[Month],co2data[High Frequency])</f>
        <v>-1.0548815493936836</v>
      </c>
      <c r="O215" s="4">
        <f>co2data[[#This Row],[S0]]-AVERAGE($N$2:$N$13)</f>
        <v>-1.054062946616565</v>
      </c>
      <c r="P215" s="4">
        <f>co2data[[#This Row],[Co2]]-co2data[[#This Row],[Seasonal]]</f>
        <v>331.63406294661655</v>
      </c>
    </row>
    <row r="216" spans="1:16" x14ac:dyDescent="0.3">
      <c r="A216" s="1">
        <v>1976</v>
      </c>
      <c r="B216" s="1">
        <v>1</v>
      </c>
      <c r="C216" s="6">
        <v>1976.0416666666667</v>
      </c>
      <c r="D216" s="6">
        <f>co2data[[#This Row],[DecDate]]^2</f>
        <v>3904740.668402778</v>
      </c>
      <c r="E216" s="2">
        <f>DATE(co2data[[#This Row],[Year]],co2data[[#This Row],[Month]],15)</f>
        <v>27774</v>
      </c>
      <c r="F216" s="1">
        <v>331.58</v>
      </c>
      <c r="G216" s="1">
        <f>$U$17+$U$18*co2data[[#This Row],[DecDate]]</f>
        <v>334.36589816308015</v>
      </c>
      <c r="H216" s="4">
        <f>$U$36+$U$37*co2data[[#This Row],[DecDate]]+$U$38*co2data[[#This Row],[DecDate2]]</f>
        <v>332.44162567173043</v>
      </c>
      <c r="I216" s="4">
        <f>co2data[[#This Row],[Co2]]-co2data[[#This Row],[Quadratic Trend]]</f>
        <v>-0.8616256717304509</v>
      </c>
      <c r="J216">
        <f t="shared" si="3"/>
        <v>-0.67133386592571642</v>
      </c>
      <c r="K216" s="1">
        <v>-0.34896195088174758</v>
      </c>
      <c r="L216" s="4">
        <f>co2data[[#This Row],[Quadratic Trend]]+co2data[[#This Row],[Cycle Co2]]</f>
        <v>331.77029180580473</v>
      </c>
      <c r="M216" s="4">
        <f>co2data[[#This Row],[Co2]]-co2data[[#This Row],[Quadratic Trend]]-co2data[[#This Row],[Cycle Co2]]</f>
        <v>-0.19029180580473448</v>
      </c>
      <c r="N216" s="4">
        <f>AVERAGEIF(co2data[Month],co2data[Month],co2data[High Frequency])</f>
        <v>7.1953736839272886E-3</v>
      </c>
      <c r="O216" s="4">
        <f>co2data[[#This Row],[S0]]-AVERAGE($N$2:$N$13)</f>
        <v>8.0139764610459747E-3</v>
      </c>
      <c r="P216" s="4">
        <f>co2data[[#This Row],[Co2]]-co2data[[#This Row],[Seasonal]]</f>
        <v>331.57198602353895</v>
      </c>
    </row>
    <row r="217" spans="1:16" x14ac:dyDescent="0.3">
      <c r="A217" s="1">
        <v>1976</v>
      </c>
      <c r="B217" s="1">
        <v>2</v>
      </c>
      <c r="C217" s="6">
        <v>1976.125</v>
      </c>
      <c r="D217" s="6">
        <f>co2data[[#This Row],[DecDate]]^2</f>
        <v>3905070.015625</v>
      </c>
      <c r="E217" s="2">
        <f>DATE(co2data[[#This Row],[Year]],co2data[[#This Row],[Month]],15)</f>
        <v>27805</v>
      </c>
      <c r="F217" s="1">
        <v>332.75</v>
      </c>
      <c r="G217" s="1">
        <f>$U$17+$U$18*co2data[[#This Row],[DecDate]]</f>
        <v>334.49593653265129</v>
      </c>
      <c r="H217" s="4">
        <f>$U$36+$U$37*co2data[[#This Row],[DecDate]]+$U$38*co2data[[#This Row],[DecDate2]]</f>
        <v>332.54450475564227</v>
      </c>
      <c r="I217" s="4">
        <f>co2data[[#This Row],[Co2]]-co2data[[#This Row],[Quadratic Trend]]</f>
        <v>0.20549524435773492</v>
      </c>
      <c r="J217">
        <f t="shared" si="3"/>
        <v>-0.87421294984370401</v>
      </c>
      <c r="K217" s="1">
        <v>-0.36162209654064031</v>
      </c>
      <c r="L217" s="4">
        <f>co2data[[#This Row],[Quadratic Trend]]+co2data[[#This Row],[Cycle Co2]]</f>
        <v>331.67029180579857</v>
      </c>
      <c r="M217" s="4">
        <f>co2data[[#This Row],[Co2]]-co2data[[#This Row],[Quadratic Trend]]-co2data[[#This Row],[Cycle Co2]]</f>
        <v>1.079708194201439</v>
      </c>
      <c r="N217" s="4">
        <f>AVERAGEIF(co2data[Month],co2data[Month],co2data[High Frequency])</f>
        <v>0.80215691214584883</v>
      </c>
      <c r="O217" s="4">
        <f>co2data[[#This Row],[S0]]-AVERAGE($N$2:$N$13)</f>
        <v>0.80297551492296748</v>
      </c>
      <c r="P217" s="4">
        <f>co2data[[#This Row],[Co2]]-co2data[[#This Row],[Seasonal]]</f>
        <v>331.94702448507701</v>
      </c>
    </row>
    <row r="218" spans="1:16" x14ac:dyDescent="0.3">
      <c r="A218" s="1">
        <v>1976</v>
      </c>
      <c r="B218" s="1">
        <v>3</v>
      </c>
      <c r="C218" s="6">
        <v>1976.2083333333335</v>
      </c>
      <c r="D218" s="6">
        <f>co2data[[#This Row],[DecDate]]^2</f>
        <v>3905399.3767361119</v>
      </c>
      <c r="E218" s="2">
        <f>DATE(co2data[[#This Row],[Year]],co2data[[#This Row],[Month]],15)</f>
        <v>27834</v>
      </c>
      <c r="F218" s="1">
        <v>333.52</v>
      </c>
      <c r="G218" s="1">
        <f>$U$17+$U$18*co2data[[#This Row],[DecDate]]</f>
        <v>334.62597490222242</v>
      </c>
      <c r="H218" s="4">
        <f>$U$36+$U$37*co2data[[#This Row],[DecDate]]+$U$38*co2data[[#This Row],[DecDate2]]</f>
        <v>332.64756193324865</v>
      </c>
      <c r="I218" s="4">
        <f>co2data[[#This Row],[Co2]]-co2data[[#This Row],[Quadratic Trend]]</f>
        <v>0.87243806675132873</v>
      </c>
      <c r="J218">
        <f t="shared" si="3"/>
        <v>-1.0541932043630946</v>
      </c>
      <c r="K218" s="1">
        <v>-0.36197598232527878</v>
      </c>
      <c r="L218" s="4">
        <f>co2data[[#This Row],[Quadratic Trend]]+co2data[[#This Row],[Cycle Co2]]</f>
        <v>331.59336872888554</v>
      </c>
      <c r="M218" s="4">
        <f>co2data[[#This Row],[Co2]]-co2data[[#This Row],[Quadratic Trend]]-co2data[[#This Row],[Cycle Co2]]</f>
        <v>1.9266312711144233</v>
      </c>
      <c r="N218" s="4">
        <f>AVERAGEIF(co2data[Month],co2data[Month],co2data[High Frequency])</f>
        <v>1.6915543480425499</v>
      </c>
      <c r="O218" s="4">
        <f>co2data[[#This Row],[S0]]-AVERAGE($N$2:$N$13)</f>
        <v>1.6923729508196685</v>
      </c>
      <c r="P218" s="4">
        <f>co2data[[#This Row],[Co2]]-co2data[[#This Row],[Seasonal]]</f>
        <v>331.82762704918031</v>
      </c>
    </row>
    <row r="219" spans="1:16" x14ac:dyDescent="0.3">
      <c r="A219" s="1">
        <v>1976</v>
      </c>
      <c r="B219" s="1">
        <v>4</v>
      </c>
      <c r="C219" s="6">
        <v>1976.2916666666667</v>
      </c>
      <c r="D219" s="6">
        <f>co2data[[#This Row],[DecDate]]^2</f>
        <v>3905728.7517361115</v>
      </c>
      <c r="E219" s="2">
        <f>DATE(co2data[[#This Row],[Year]],co2data[[#This Row],[Month]],15)</f>
        <v>27865</v>
      </c>
      <c r="F219" s="1">
        <v>334.64</v>
      </c>
      <c r="G219" s="1">
        <f>$U$17+$U$18*co2data[[#This Row],[DecDate]]</f>
        <v>334.75601327179356</v>
      </c>
      <c r="H219" s="4">
        <f>$U$36+$U$37*co2data[[#This Row],[DecDate]]+$U$38*co2data[[#This Row],[DecDate2]]</f>
        <v>332.7507972045205</v>
      </c>
      <c r="I219" s="4">
        <f>co2data[[#This Row],[Co2]]-co2data[[#This Row],[Quadratic Trend]]</f>
        <v>1.8892027954794912</v>
      </c>
      <c r="J219">
        <f t="shared" si="3"/>
        <v>-1.138197706403048</v>
      </c>
      <c r="K219" s="1">
        <v>-0.396177454389531</v>
      </c>
      <c r="L219" s="4">
        <f>co2data[[#This Row],[Quadratic Trend]]+co2data[[#This Row],[Cycle Co2]]</f>
        <v>331.61259949811745</v>
      </c>
      <c r="M219" s="4">
        <f>co2data[[#This Row],[Co2]]-co2data[[#This Row],[Quadratic Trend]]-co2data[[#This Row],[Cycle Co2]]</f>
        <v>3.0274005018825392</v>
      </c>
      <c r="N219" s="4">
        <f>AVERAGEIF(co2data[Month],co2data[Month],co2data[High Frequency])</f>
        <v>2.8344005018881528</v>
      </c>
      <c r="O219" s="4">
        <f>co2data[[#This Row],[S0]]-AVERAGE($N$2:$N$13)</f>
        <v>2.8352191046652715</v>
      </c>
      <c r="P219" s="4">
        <f>co2data[[#This Row],[Co2]]-co2data[[#This Row],[Seasonal]]</f>
        <v>331.80478089533472</v>
      </c>
    </row>
    <row r="220" spans="1:16" x14ac:dyDescent="0.3">
      <c r="A220" s="1">
        <v>1976</v>
      </c>
      <c r="B220" s="1">
        <v>5</v>
      </c>
      <c r="C220" s="6">
        <v>1976.375</v>
      </c>
      <c r="D220" s="6">
        <f>co2data[[#This Row],[DecDate]]^2</f>
        <v>3906058.140625</v>
      </c>
      <c r="E220" s="2">
        <f>DATE(co2data[[#This Row],[Year]],co2data[[#This Row],[Month]],15)</f>
        <v>27895</v>
      </c>
      <c r="F220" s="1">
        <v>334.77</v>
      </c>
      <c r="G220" s="1">
        <f>$U$17+$U$18*co2data[[#This Row],[DecDate]]</f>
        <v>334.8860516413647</v>
      </c>
      <c r="H220" s="4">
        <f>$U$36+$U$37*co2data[[#This Row],[DecDate]]+$U$38*co2data[[#This Row],[DecDate2]]</f>
        <v>332.85421056945779</v>
      </c>
      <c r="I220" s="4">
        <f>co2data[[#This Row],[Co2]]-co2data[[#This Row],[Quadratic Trend]]</f>
        <v>1.9157894305421905</v>
      </c>
      <c r="J220">
        <f t="shared" si="3"/>
        <v>-1.1023803021190894</v>
      </c>
      <c r="K220" s="1">
        <v>-0.40730343581029815</v>
      </c>
      <c r="L220" s="4">
        <f>co2data[[#This Row],[Quadratic Trend]]+co2data[[#This Row],[Cycle Co2]]</f>
        <v>331.75183026733868</v>
      </c>
      <c r="M220" s="4">
        <f>co2data[[#This Row],[Co2]]-co2data[[#This Row],[Quadratic Trend]]-co2data[[#This Row],[Cycle Co2]]</f>
        <v>3.01816973266128</v>
      </c>
      <c r="N220" s="4">
        <f>AVERAGEIF(co2data[Month],co2data[Month],co2data[High Frequency])</f>
        <v>3.1805287070170616</v>
      </c>
      <c r="O220" s="4">
        <f>co2data[[#This Row],[S0]]-AVERAGE($N$2:$N$13)</f>
        <v>3.1813473097941802</v>
      </c>
      <c r="P220" s="4">
        <f>co2data[[#This Row],[Co2]]-co2data[[#This Row],[Seasonal]]</f>
        <v>331.58865269020578</v>
      </c>
    </row>
    <row r="221" spans="1:16" x14ac:dyDescent="0.3">
      <c r="A221" s="1">
        <v>1976</v>
      </c>
      <c r="B221" s="1">
        <v>6</v>
      </c>
      <c r="C221" s="6">
        <v>1976.4583333333335</v>
      </c>
      <c r="D221" s="6">
        <f>co2data[[#This Row],[DecDate]]^2</f>
        <v>3906387.5434027785</v>
      </c>
      <c r="E221" s="2">
        <f>DATE(co2data[[#This Row],[Year]],co2data[[#This Row],[Month]],15)</f>
        <v>27926</v>
      </c>
      <c r="F221" s="1">
        <v>333.99</v>
      </c>
      <c r="G221" s="1">
        <f>$U$17+$U$18*co2data[[#This Row],[DecDate]]</f>
        <v>335.0160900109363</v>
      </c>
      <c r="H221" s="4">
        <f>$U$36+$U$37*co2data[[#This Row],[DecDate]]+$U$38*co2data[[#This Row],[DecDate2]]</f>
        <v>332.95780202808965</v>
      </c>
      <c r="I221" s="4">
        <f>co2data[[#This Row],[Co2]]-co2data[[#This Row],[Quadratic Trend]]</f>
        <v>1.0321979719103638</v>
      </c>
      <c r="J221">
        <f t="shared" si="3"/>
        <v>-1.0328948376684235</v>
      </c>
      <c r="K221" s="1">
        <v>-0.40458469581837575</v>
      </c>
      <c r="L221" s="4">
        <f>co2data[[#This Row],[Quadratic Trend]]+co2data[[#This Row],[Cycle Co2]]</f>
        <v>331.92490719042121</v>
      </c>
      <c r="M221" s="4">
        <f>co2data[[#This Row],[Co2]]-co2data[[#This Row],[Quadratic Trend]]-co2data[[#This Row],[Cycle Co2]]</f>
        <v>2.065092809578787</v>
      </c>
      <c r="N221" s="4">
        <f>AVERAGEIF(co2data[Month],co2data[Month],co2data[High Frequency])</f>
        <v>2.3803748608627524</v>
      </c>
      <c r="O221" s="4">
        <f>co2data[[#This Row],[S0]]-AVERAGE($N$2:$N$13)</f>
        <v>2.3811934636398711</v>
      </c>
      <c r="P221" s="4">
        <f>co2data[[#This Row],[Co2]]-co2data[[#This Row],[Seasonal]]</f>
        <v>331.60880653636013</v>
      </c>
    </row>
    <row r="222" spans="1:16" x14ac:dyDescent="0.3">
      <c r="A222" s="1">
        <v>1976</v>
      </c>
      <c r="B222" s="1">
        <v>7</v>
      </c>
      <c r="C222" s="6">
        <v>1976.5416666666667</v>
      </c>
      <c r="D222" s="6">
        <f>co2data[[#This Row],[DecDate]]^2</f>
        <v>3906716.960069445</v>
      </c>
      <c r="E222" s="2">
        <f>DATE(co2data[[#This Row],[Year]],co2data[[#This Row],[Month]],15)</f>
        <v>27956</v>
      </c>
      <c r="F222" s="1">
        <v>333.06</v>
      </c>
      <c r="G222" s="1">
        <f>$U$17+$U$18*co2data[[#This Row],[DecDate]]</f>
        <v>335.14612838050743</v>
      </c>
      <c r="H222" s="4">
        <f>$U$36+$U$37*co2data[[#This Row],[DecDate]]+$U$38*co2data[[#This Row],[DecDate2]]</f>
        <v>333.06157158039423</v>
      </c>
      <c r="I222" s="4">
        <f>co2data[[#This Row],[Co2]]-co2data[[#This Row],[Quadratic Trend]]</f>
        <v>-1.5715803942271123E-3</v>
      </c>
      <c r="J222">
        <f t="shared" si="3"/>
        <v>-0.97666438996852689</v>
      </c>
      <c r="K222" s="1">
        <v>-0.40109815749066074</v>
      </c>
      <c r="L222" s="4">
        <f>co2data[[#This Row],[Quadratic Trend]]+co2data[[#This Row],[Cycle Co2]]</f>
        <v>332.08490719042572</v>
      </c>
      <c r="M222" s="4">
        <f>co2data[[#This Row],[Co2]]-co2data[[#This Row],[Quadratic Trend]]-co2data[[#This Row],[Cycle Co2]]</f>
        <v>0.97509280957429978</v>
      </c>
      <c r="N222" s="4">
        <f>AVERAGEIF(co2data[Month],co2data[Month],co2data[High Frequency])</f>
        <v>0.68088768137521938</v>
      </c>
      <c r="O222" s="4">
        <f>co2data[[#This Row],[S0]]-AVERAGE($N$2:$N$13)</f>
        <v>0.68170628415233803</v>
      </c>
      <c r="P222" s="4">
        <f>co2data[[#This Row],[Co2]]-co2data[[#This Row],[Seasonal]]</f>
        <v>332.37829371584769</v>
      </c>
    </row>
    <row r="223" spans="1:16" x14ac:dyDescent="0.3">
      <c r="A223" s="1">
        <v>1976</v>
      </c>
      <c r="B223" s="1">
        <v>8</v>
      </c>
      <c r="C223" s="6">
        <v>1976.625</v>
      </c>
      <c r="D223" s="6">
        <f>co2data[[#This Row],[DecDate]]^2</f>
        <v>3907046.390625</v>
      </c>
      <c r="E223" s="2">
        <f>DATE(co2data[[#This Row],[Year]],co2data[[#This Row],[Month]],15)</f>
        <v>27987</v>
      </c>
      <c r="F223" s="1">
        <v>330.68</v>
      </c>
      <c r="G223" s="1">
        <f>$U$17+$U$18*co2data[[#This Row],[DecDate]]</f>
        <v>335.27616675007857</v>
      </c>
      <c r="H223" s="4">
        <f>$U$36+$U$37*co2data[[#This Row],[DecDate]]+$U$38*co2data[[#This Row],[DecDate2]]</f>
        <v>333.16551922635699</v>
      </c>
      <c r="I223" s="4">
        <f>co2data[[#This Row],[Co2]]-co2data[[#This Row],[Quadratic Trend]]</f>
        <v>-2.4855192263569847</v>
      </c>
      <c r="J223">
        <f t="shared" si="3"/>
        <v>-0.96138126671451118</v>
      </c>
      <c r="K223" s="1">
        <v>-0.39761305159640548</v>
      </c>
      <c r="L223" s="4">
        <f>co2data[[#This Row],[Quadratic Trend]]+co2data[[#This Row],[Cycle Co2]]</f>
        <v>332.20413795964248</v>
      </c>
      <c r="M223" s="4">
        <f>co2data[[#This Row],[Co2]]-co2data[[#This Row],[Quadratic Trend]]-co2data[[#This Row],[Cycle Co2]]</f>
        <v>-1.5241379596424736</v>
      </c>
      <c r="N223" s="4">
        <f>AVERAGEIF(co2data[Month],co2data[Month],co2data[High Frequency])</f>
        <v>-1.5319969340082413</v>
      </c>
      <c r="O223" s="4">
        <f>co2data[[#This Row],[S0]]-AVERAGE($N$2:$N$13)</f>
        <v>-1.5311783312311227</v>
      </c>
      <c r="P223" s="4">
        <f>co2data[[#This Row],[Co2]]-co2data[[#This Row],[Seasonal]]</f>
        <v>332.21117833123111</v>
      </c>
    </row>
    <row r="224" spans="1:16" x14ac:dyDescent="0.3">
      <c r="A224" s="1">
        <v>1976</v>
      </c>
      <c r="B224" s="1">
        <v>9</v>
      </c>
      <c r="C224" s="6">
        <v>1976.7083333333335</v>
      </c>
      <c r="D224" s="6">
        <f>co2data[[#This Row],[DecDate]]^2</f>
        <v>3907375.835069445</v>
      </c>
      <c r="E224" s="2">
        <f>DATE(co2data[[#This Row],[Year]],co2data[[#This Row],[Month]],15)</f>
        <v>28018</v>
      </c>
      <c r="F224" s="1">
        <v>328.95</v>
      </c>
      <c r="G224" s="1">
        <f>$U$17+$U$18*co2data[[#This Row],[DecDate]]</f>
        <v>335.40620511965017</v>
      </c>
      <c r="H224" s="4">
        <f>$U$36+$U$37*co2data[[#This Row],[DecDate]]+$U$38*co2data[[#This Row],[DecDate2]]</f>
        <v>333.26964496602159</v>
      </c>
      <c r="I224" s="4">
        <f>co2data[[#This Row],[Co2]]-co2data[[#This Row],[Quadratic Trend]]</f>
        <v>-4.319644966021599</v>
      </c>
      <c r="J224">
        <f t="shared" si="3"/>
        <v>-0.89627623713826443</v>
      </c>
      <c r="K224" s="1">
        <v>-0.36951399352020381</v>
      </c>
      <c r="L224" s="4">
        <f>co2data[[#This Row],[Quadratic Trend]]+co2data[[#This Row],[Cycle Co2]]</f>
        <v>332.37336872888335</v>
      </c>
      <c r="M224" s="4">
        <f>co2data[[#This Row],[Co2]]-co2data[[#This Row],[Quadratic Trend]]-co2data[[#This Row],[Cycle Co2]]</f>
        <v>-3.4233687288833345</v>
      </c>
      <c r="N224" s="4">
        <f>AVERAGEIF(co2data[Month],co2data[Month],co2data[High Frequency])</f>
        <v>-3.2690433820966329</v>
      </c>
      <c r="O224" s="4">
        <f>co2data[[#This Row],[S0]]-AVERAGE($N$2:$N$13)</f>
        <v>-3.2682247793195143</v>
      </c>
      <c r="P224" s="4">
        <f>co2data[[#This Row],[Co2]]-co2data[[#This Row],[Seasonal]]</f>
        <v>332.21822477931948</v>
      </c>
    </row>
    <row r="225" spans="1:16" x14ac:dyDescent="0.3">
      <c r="A225" s="1">
        <v>1976</v>
      </c>
      <c r="B225" s="1">
        <v>10</v>
      </c>
      <c r="C225" s="6">
        <v>1976.7916666666667</v>
      </c>
      <c r="D225" s="6">
        <f>co2data[[#This Row],[DecDate]]^2</f>
        <v>3907705.293402778</v>
      </c>
      <c r="E225" s="2">
        <f>DATE(co2data[[#This Row],[Year]],co2data[[#This Row],[Month]],15)</f>
        <v>28048</v>
      </c>
      <c r="F225" s="1">
        <v>328.75</v>
      </c>
      <c r="G225" s="1">
        <f>$U$17+$U$18*co2data[[#This Row],[DecDate]]</f>
        <v>335.53624348922131</v>
      </c>
      <c r="H225" s="4">
        <f>$U$36+$U$37*co2data[[#This Row],[DecDate]]+$U$38*co2data[[#This Row],[DecDate2]]</f>
        <v>333.37394879933709</v>
      </c>
      <c r="I225" s="4">
        <f>co2data[[#This Row],[Co2]]-co2data[[#This Row],[Quadratic Trend]]</f>
        <v>-4.6239487993370858</v>
      </c>
      <c r="J225">
        <f t="shared" si="3"/>
        <v>-0.79981083969852307</v>
      </c>
      <c r="K225" s="1">
        <v>-0.32757021403130815</v>
      </c>
      <c r="L225" s="4">
        <f>co2data[[#This Row],[Quadratic Trend]]+co2data[[#This Row],[Cycle Co2]]</f>
        <v>332.57413795963856</v>
      </c>
      <c r="M225" s="4">
        <f>co2data[[#This Row],[Co2]]-co2data[[#This Row],[Quadratic Trend]]-co2data[[#This Row],[Cycle Co2]]</f>
        <v>-3.8241379596385627</v>
      </c>
      <c r="N225" s="4">
        <f>AVERAGEIF(co2data[Month],co2data[Month],co2data[High Frequency])</f>
        <v>-3.4480093341772475</v>
      </c>
      <c r="O225" s="4">
        <f>co2data[[#This Row],[S0]]-AVERAGE($N$2:$N$13)</f>
        <v>-3.4471907314001289</v>
      </c>
      <c r="P225" s="4">
        <f>co2data[[#This Row],[Co2]]-co2data[[#This Row],[Seasonal]]</f>
        <v>332.19719073140016</v>
      </c>
    </row>
    <row r="226" spans="1:16" x14ac:dyDescent="0.3">
      <c r="A226" s="1">
        <v>1976</v>
      </c>
      <c r="B226" s="1">
        <v>11</v>
      </c>
      <c r="C226" s="6">
        <v>1976.875</v>
      </c>
      <c r="D226" s="6">
        <f>co2data[[#This Row],[DecDate]]^2</f>
        <v>3908034.765625</v>
      </c>
      <c r="E226" s="2">
        <f>DATE(co2data[[#This Row],[Year]],co2data[[#This Row],[Month]],15)</f>
        <v>28079</v>
      </c>
      <c r="F226" s="1">
        <v>330.15</v>
      </c>
      <c r="G226" s="1">
        <f>$U$17+$U$18*co2data[[#This Row],[DecDate]]</f>
        <v>335.66628185879244</v>
      </c>
      <c r="H226" s="4">
        <f>$U$36+$U$37*co2data[[#This Row],[DecDate]]+$U$38*co2data[[#This Row],[DecDate2]]</f>
        <v>333.47843072634714</v>
      </c>
      <c r="I226" s="4">
        <f>co2data[[#This Row],[Co2]]-co2data[[#This Row],[Quadratic Trend]]</f>
        <v>-3.3284307263471646</v>
      </c>
      <c r="J226">
        <f t="shared" si="3"/>
        <v>-0.72813892055025398</v>
      </c>
      <c r="K226" s="1">
        <v>-0.31255094389893173</v>
      </c>
      <c r="L226" s="4">
        <f>co2data[[#This Row],[Quadratic Trend]]+co2data[[#This Row],[Cycle Co2]]</f>
        <v>332.75029180579691</v>
      </c>
      <c r="M226" s="4">
        <f>co2data[[#This Row],[Co2]]-co2data[[#This Row],[Quadratic Trend]]-co2data[[#This Row],[Cycle Co2]]</f>
        <v>-2.6002918057969104</v>
      </c>
      <c r="N226" s="4">
        <f>AVERAGEIF(co2data[Month],co2data[Month],co2data[High Frequency])</f>
        <v>-2.2829904186651309</v>
      </c>
      <c r="O226" s="4">
        <f>co2data[[#This Row],[S0]]-AVERAGE($N$2:$N$13)</f>
        <v>-2.2821718158880122</v>
      </c>
      <c r="P226" s="4">
        <f>co2data[[#This Row],[Co2]]-co2data[[#This Row],[Seasonal]]</f>
        <v>332.43217181588801</v>
      </c>
    </row>
    <row r="227" spans="1:16" x14ac:dyDescent="0.3">
      <c r="A227" s="1">
        <v>1976</v>
      </c>
      <c r="B227" s="1">
        <v>12</v>
      </c>
      <c r="C227" s="6">
        <v>1976.9583333333335</v>
      </c>
      <c r="D227" s="6">
        <f>co2data[[#This Row],[DecDate]]^2</f>
        <v>3908364.2517361119</v>
      </c>
      <c r="E227" s="2">
        <f>DATE(co2data[[#This Row],[Year]],co2data[[#This Row],[Month]],15)</f>
        <v>28109</v>
      </c>
      <c r="F227" s="1">
        <v>331.62</v>
      </c>
      <c r="G227" s="1">
        <f>$U$17+$U$18*co2data[[#This Row],[DecDate]]</f>
        <v>335.79632022836404</v>
      </c>
      <c r="H227" s="4">
        <f>$U$36+$U$37*co2data[[#This Row],[DecDate]]+$U$38*co2data[[#This Row],[DecDate2]]</f>
        <v>333.58309074705176</v>
      </c>
      <c r="I227" s="4">
        <f>co2data[[#This Row],[Co2]]-co2data[[#This Row],[Quadratic Trend]]</f>
        <v>-1.9630907470517514</v>
      </c>
      <c r="J227">
        <f t="shared" si="3"/>
        <v>-0.72510663354184912</v>
      </c>
      <c r="K227" s="1">
        <v>-0.27676387543078029</v>
      </c>
      <c r="L227" s="4">
        <f>co2data[[#This Row],[Quadratic Trend]]+co2data[[#This Row],[Cycle Co2]]</f>
        <v>332.85798411350993</v>
      </c>
      <c r="M227" s="4">
        <f>co2data[[#This Row],[Co2]]-co2data[[#This Row],[Quadratic Trend]]-co2data[[#This Row],[Cycle Co2]]</f>
        <v>-1.2379841135099023</v>
      </c>
      <c r="N227" s="4">
        <f>AVERAGEIF(co2data[Month],co2data[Month],co2data[High Frequency])</f>
        <v>-1.0548815493936836</v>
      </c>
      <c r="O227" s="4">
        <f>co2data[[#This Row],[S0]]-AVERAGE($N$2:$N$13)</f>
        <v>-1.054062946616565</v>
      </c>
      <c r="P227" s="4">
        <f>co2data[[#This Row],[Co2]]-co2data[[#This Row],[Seasonal]]</f>
        <v>332.67406294661657</v>
      </c>
    </row>
    <row r="228" spans="1:16" x14ac:dyDescent="0.3">
      <c r="A228" s="1">
        <v>1977</v>
      </c>
      <c r="B228" s="1">
        <v>1</v>
      </c>
      <c r="C228" s="6">
        <v>1977.0416666666667</v>
      </c>
      <c r="D228" s="6">
        <f>co2data[[#This Row],[DecDate]]^2</f>
        <v>3908693.7517361115</v>
      </c>
      <c r="E228" s="2">
        <f>DATE(co2data[[#This Row],[Year]],co2data[[#This Row],[Month]],15)</f>
        <v>28140</v>
      </c>
      <c r="F228" s="1">
        <v>332.66</v>
      </c>
      <c r="G228" s="1">
        <f>$U$17+$U$18*co2data[[#This Row],[DecDate]]</f>
        <v>335.92635859793518</v>
      </c>
      <c r="H228" s="4">
        <f>$U$36+$U$37*co2data[[#This Row],[DecDate]]+$U$38*co2data[[#This Row],[DecDate2]]</f>
        <v>333.68792886139272</v>
      </c>
      <c r="I228" s="4">
        <f>co2data[[#This Row],[Co2]]-co2data[[#This Row],[Quadratic Trend]]</f>
        <v>-1.0279288613926951</v>
      </c>
      <c r="J228">
        <f t="shared" si="3"/>
        <v>-0.76148320943918602</v>
      </c>
      <c r="K228" s="1">
        <v>-0.25636285478068654</v>
      </c>
      <c r="L228" s="4">
        <f>co2data[[#This Row],[Quadratic Trend]]+co2data[[#This Row],[Cycle Co2]]</f>
        <v>332.92644565195354</v>
      </c>
      <c r="M228" s="4">
        <f>co2data[[#This Row],[Co2]]-co2data[[#This Row],[Quadratic Trend]]-co2data[[#This Row],[Cycle Co2]]</f>
        <v>-0.26644565195350911</v>
      </c>
      <c r="N228" s="4">
        <f>AVERAGEIF(co2data[Month],co2data[Month],co2data[High Frequency])</f>
        <v>7.1953736839272886E-3</v>
      </c>
      <c r="O228" s="4">
        <f>co2data[[#This Row],[S0]]-AVERAGE($N$2:$N$13)</f>
        <v>8.0139764610459747E-3</v>
      </c>
      <c r="P228" s="4">
        <f>co2data[[#This Row],[Co2]]-co2data[[#This Row],[Seasonal]]</f>
        <v>332.651986023539</v>
      </c>
    </row>
    <row r="229" spans="1:16" x14ac:dyDescent="0.3">
      <c r="A229" s="1">
        <v>1977</v>
      </c>
      <c r="B229" s="1">
        <v>2</v>
      </c>
      <c r="C229" s="6">
        <v>1977.125</v>
      </c>
      <c r="D229" s="6">
        <f>co2data[[#This Row],[DecDate]]^2</f>
        <v>3909023.265625</v>
      </c>
      <c r="E229" s="2">
        <f>DATE(co2data[[#This Row],[Year]],co2data[[#This Row],[Month]],15)</f>
        <v>28171</v>
      </c>
      <c r="F229" s="1">
        <v>333.13</v>
      </c>
      <c r="G229" s="1">
        <f>$U$17+$U$18*co2data[[#This Row],[DecDate]]</f>
        <v>336.05639696750632</v>
      </c>
      <c r="H229" s="4">
        <f>$U$36+$U$37*co2data[[#This Row],[DecDate]]+$U$38*co2data[[#This Row],[DecDate2]]</f>
        <v>333.79294506942824</v>
      </c>
      <c r="I229" s="4">
        <f>co2data[[#This Row],[Co2]]-co2data[[#This Row],[Quadratic Trend]]</f>
        <v>-0.66294506942824682</v>
      </c>
      <c r="J229">
        <f t="shared" si="3"/>
        <v>-0.90496095593568693</v>
      </c>
      <c r="K229" s="1">
        <v>-0.2359632665640484</v>
      </c>
      <c r="L229" s="4">
        <f>co2data[[#This Row],[Quadratic Trend]]+co2data[[#This Row],[Cycle Co2]]</f>
        <v>332.88798411349256</v>
      </c>
      <c r="M229" s="4">
        <f>co2data[[#This Row],[Co2]]-co2data[[#This Row],[Quadratic Trend]]-co2data[[#This Row],[Cycle Co2]]</f>
        <v>0.2420158865074401</v>
      </c>
      <c r="N229" s="4">
        <f>AVERAGEIF(co2data[Month],co2data[Month],co2data[High Frequency])</f>
        <v>0.80215691214584883</v>
      </c>
      <c r="O229" s="4">
        <f>co2data[[#This Row],[S0]]-AVERAGE($N$2:$N$13)</f>
        <v>0.80297551492296748</v>
      </c>
      <c r="P229" s="4">
        <f>co2data[[#This Row],[Co2]]-co2data[[#This Row],[Seasonal]]</f>
        <v>332.327024485077</v>
      </c>
    </row>
    <row r="230" spans="1:16" x14ac:dyDescent="0.3">
      <c r="A230" s="1">
        <v>1977</v>
      </c>
      <c r="B230" s="1">
        <v>3</v>
      </c>
      <c r="C230" s="6">
        <v>1977.2083333333335</v>
      </c>
      <c r="D230" s="6">
        <f>co2data[[#This Row],[DecDate]]^2</f>
        <v>3909352.7934027785</v>
      </c>
      <c r="E230" s="2">
        <f>DATE(co2data[[#This Row],[Year]],co2data[[#This Row],[Month]],15)</f>
        <v>28199</v>
      </c>
      <c r="F230" s="1">
        <v>334.95</v>
      </c>
      <c r="G230" s="1">
        <f>$U$17+$U$18*co2data[[#This Row],[DecDate]]</f>
        <v>336.18643533707791</v>
      </c>
      <c r="H230" s="4">
        <f>$U$36+$U$37*co2data[[#This Row],[DecDate]]+$U$38*co2data[[#This Row],[DecDate2]]</f>
        <v>333.89813937115105</v>
      </c>
      <c r="I230" s="4">
        <f>co2data[[#This Row],[Co2]]-co2data[[#This Row],[Quadratic Trend]]</f>
        <v>1.0518606288489423</v>
      </c>
      <c r="J230">
        <f t="shared" si="3"/>
        <v>-0.963232180726458</v>
      </c>
      <c r="K230" s="1">
        <v>-0.21094972616546803</v>
      </c>
      <c r="L230" s="4">
        <f>co2data[[#This Row],[Quadratic Trend]]+co2data[[#This Row],[Cycle Co2]]</f>
        <v>332.93490719042461</v>
      </c>
      <c r="M230" s="4">
        <f>co2data[[#This Row],[Co2]]-co2data[[#This Row],[Quadratic Trend]]-co2data[[#This Row],[Cycle Co2]]</f>
        <v>2.0150928095754002</v>
      </c>
      <c r="N230" s="4">
        <f>AVERAGEIF(co2data[Month],co2data[Month],co2data[High Frequency])</f>
        <v>1.6915543480425499</v>
      </c>
      <c r="O230" s="4">
        <f>co2data[[#This Row],[S0]]-AVERAGE($N$2:$N$13)</f>
        <v>1.6923729508196685</v>
      </c>
      <c r="P230" s="4">
        <f>co2data[[#This Row],[Co2]]-co2data[[#This Row],[Seasonal]]</f>
        <v>333.25762704918031</v>
      </c>
    </row>
    <row r="231" spans="1:16" x14ac:dyDescent="0.3">
      <c r="A231" s="1">
        <v>1977</v>
      </c>
      <c r="B231" s="1">
        <v>4</v>
      </c>
      <c r="C231" s="6">
        <v>1977.2916666666667</v>
      </c>
      <c r="D231" s="6">
        <f>co2data[[#This Row],[DecDate]]^2</f>
        <v>3909682.335069445</v>
      </c>
      <c r="E231" s="2">
        <f>DATE(co2data[[#This Row],[Year]],co2data[[#This Row],[Month]],15)</f>
        <v>28230</v>
      </c>
      <c r="F231" s="1">
        <v>336.13</v>
      </c>
      <c r="G231" s="1">
        <f>$U$17+$U$18*co2data[[#This Row],[DecDate]]</f>
        <v>336.31647370664905</v>
      </c>
      <c r="H231" s="4">
        <f>$U$36+$U$37*co2data[[#This Row],[DecDate]]+$U$38*co2data[[#This Row],[DecDate2]]</f>
        <v>334.00351176653203</v>
      </c>
      <c r="I231" s="4">
        <f>co2data[[#This Row],[Co2]]-co2data[[#This Row],[Quadratic Trend]]</f>
        <v>2.1264882334679669</v>
      </c>
      <c r="J231">
        <f t="shared" si="3"/>
        <v>-0.89014303765317826</v>
      </c>
      <c r="K231" s="1">
        <v>-0.20439915666188602</v>
      </c>
      <c r="L231" s="4">
        <f>co2data[[#This Row],[Quadratic Trend]]+co2data[[#This Row],[Cycle Co2]]</f>
        <v>333.11336872887887</v>
      </c>
      <c r="M231" s="4">
        <f>co2data[[#This Row],[Co2]]-co2data[[#This Row],[Quadratic Trend]]-co2data[[#This Row],[Cycle Co2]]</f>
        <v>3.0166312711211454</v>
      </c>
      <c r="N231" s="4">
        <f>AVERAGEIF(co2data[Month],co2data[Month],co2data[High Frequency])</f>
        <v>2.8344005018881528</v>
      </c>
      <c r="O231" s="4">
        <f>co2data[[#This Row],[S0]]-AVERAGE($N$2:$N$13)</f>
        <v>2.8352191046652715</v>
      </c>
      <c r="P231" s="4">
        <f>co2data[[#This Row],[Co2]]-co2data[[#This Row],[Seasonal]]</f>
        <v>333.29478089533472</v>
      </c>
    </row>
    <row r="232" spans="1:16" x14ac:dyDescent="0.3">
      <c r="A232" s="1">
        <v>1977</v>
      </c>
      <c r="B232" s="1">
        <v>5</v>
      </c>
      <c r="C232" s="6">
        <v>1977.375</v>
      </c>
      <c r="D232" s="6">
        <f>co2data[[#This Row],[DecDate]]^2</f>
        <v>3910011.890625</v>
      </c>
      <c r="E232" s="2">
        <f>DATE(co2data[[#This Row],[Year]],co2data[[#This Row],[Month]],15)</f>
        <v>28260</v>
      </c>
      <c r="F232" s="1">
        <v>336.93</v>
      </c>
      <c r="G232" s="1">
        <f>$U$17+$U$18*co2data[[#This Row],[DecDate]]</f>
        <v>336.44651207622019</v>
      </c>
      <c r="H232" s="4">
        <f>$U$36+$U$37*co2data[[#This Row],[DecDate]]+$U$38*co2data[[#This Row],[DecDate2]]</f>
        <v>334.10906225559302</v>
      </c>
      <c r="I232" s="4">
        <f>co2data[[#This Row],[Co2]]-co2data[[#This Row],[Quadratic Trend]]</f>
        <v>2.8209377444069901</v>
      </c>
      <c r="J232">
        <f t="shared" si="3"/>
        <v>-0.71415506518018046</v>
      </c>
      <c r="K232" s="1">
        <v>-0.14554232728404976</v>
      </c>
      <c r="L232" s="4">
        <f>co2data[[#This Row],[Quadratic Trend]]+co2data[[#This Row],[Cycle Co2]]</f>
        <v>333.39490719041282</v>
      </c>
      <c r="M232" s="4">
        <f>co2data[[#This Row],[Co2]]-co2data[[#This Row],[Quadratic Trend]]-co2data[[#This Row],[Cycle Co2]]</f>
        <v>3.5350928095871703</v>
      </c>
      <c r="N232" s="4">
        <f>AVERAGEIF(co2data[Month],co2data[Month],co2data[High Frequency])</f>
        <v>3.1805287070170616</v>
      </c>
      <c r="O232" s="4">
        <f>co2data[[#This Row],[S0]]-AVERAGE($N$2:$N$13)</f>
        <v>3.1813473097941802</v>
      </c>
      <c r="P232" s="4">
        <f>co2data[[#This Row],[Co2]]-co2data[[#This Row],[Seasonal]]</f>
        <v>333.7486526902058</v>
      </c>
    </row>
    <row r="233" spans="1:16" x14ac:dyDescent="0.3">
      <c r="A233" s="1">
        <v>1977</v>
      </c>
      <c r="B233" s="1">
        <v>6</v>
      </c>
      <c r="C233" s="6">
        <v>1977.4583333333335</v>
      </c>
      <c r="D233" s="6">
        <f>co2data[[#This Row],[DecDate]]^2</f>
        <v>3910341.460069445</v>
      </c>
      <c r="E233" s="2">
        <f>DATE(co2data[[#This Row],[Year]],co2data[[#This Row],[Month]],15)</f>
        <v>28291</v>
      </c>
      <c r="F233" s="1">
        <v>336.17</v>
      </c>
      <c r="G233" s="1">
        <f>$U$17+$U$18*co2data[[#This Row],[DecDate]]</f>
        <v>336.57655044579133</v>
      </c>
      <c r="H233" s="4">
        <f>$U$36+$U$37*co2data[[#This Row],[DecDate]]+$U$38*co2data[[#This Row],[DecDate2]]</f>
        <v>334.21479083834856</v>
      </c>
      <c r="I233" s="4">
        <f>co2data[[#This Row],[Co2]]-co2data[[#This Row],[Quadratic Trend]]</f>
        <v>1.9552091616514531</v>
      </c>
      <c r="J233">
        <f t="shared" si="3"/>
        <v>-0.55449903253711541</v>
      </c>
      <c r="K233" s="1">
        <v>-0.12130231495505803</v>
      </c>
      <c r="L233" s="4">
        <f>co2data[[#This Row],[Quadratic Trend]]+co2data[[#This Row],[Cycle Co2]]</f>
        <v>333.66029180581143</v>
      </c>
      <c r="M233" s="4">
        <f>co2data[[#This Row],[Co2]]-co2data[[#This Row],[Quadratic Trend]]-co2data[[#This Row],[Cycle Co2]]</f>
        <v>2.5097081941885686</v>
      </c>
      <c r="N233" s="4">
        <f>AVERAGEIF(co2data[Month],co2data[Month],co2data[High Frequency])</f>
        <v>2.3803748608627524</v>
      </c>
      <c r="O233" s="4">
        <f>co2data[[#This Row],[S0]]-AVERAGE($N$2:$N$13)</f>
        <v>2.3811934636398711</v>
      </c>
      <c r="P233" s="4">
        <f>co2data[[#This Row],[Co2]]-co2data[[#This Row],[Seasonal]]</f>
        <v>333.78880653636014</v>
      </c>
    </row>
    <row r="234" spans="1:16" x14ac:dyDescent="0.3">
      <c r="A234" s="1">
        <v>1977</v>
      </c>
      <c r="B234" s="1">
        <v>7</v>
      </c>
      <c r="C234" s="6">
        <v>1977.5416666666667</v>
      </c>
      <c r="D234" s="6">
        <f>co2data[[#This Row],[DecDate]]^2</f>
        <v>3910671.043402778</v>
      </c>
      <c r="E234" s="2">
        <f>DATE(co2data[[#This Row],[Year]],co2data[[#This Row],[Month]],15)</f>
        <v>28321</v>
      </c>
      <c r="F234" s="1">
        <v>334.88</v>
      </c>
      <c r="G234" s="1">
        <f>$U$17+$U$18*co2data[[#This Row],[DecDate]]</f>
        <v>336.70658881536247</v>
      </c>
      <c r="H234" s="4">
        <f>$U$36+$U$37*co2data[[#This Row],[DecDate]]+$U$38*co2data[[#This Row],[DecDate2]]</f>
        <v>334.32069751475501</v>
      </c>
      <c r="I234" s="4">
        <f>co2data[[#This Row],[Co2]]-co2data[[#This Row],[Quadratic Trend]]</f>
        <v>0.55930248524498438</v>
      </c>
      <c r="J234">
        <f t="shared" si="3"/>
        <v>-0.40425186279979314</v>
      </c>
      <c r="K234" s="1">
        <v>-9.0909888905658223E-2</v>
      </c>
      <c r="L234" s="4">
        <f>co2data[[#This Row],[Quadratic Trend]]+co2data[[#This Row],[Cycle Co2]]</f>
        <v>333.9164456519552</v>
      </c>
      <c r="M234" s="4">
        <f>co2data[[#This Row],[Co2]]-co2data[[#This Row],[Quadratic Trend]]-co2data[[#This Row],[Cycle Co2]]</f>
        <v>0.96355434804477746</v>
      </c>
      <c r="N234" s="4">
        <f>AVERAGEIF(co2data[Month],co2data[Month],co2data[High Frequency])</f>
        <v>0.68088768137521938</v>
      </c>
      <c r="O234" s="4">
        <f>co2data[[#This Row],[S0]]-AVERAGE($N$2:$N$13)</f>
        <v>0.68170628415233803</v>
      </c>
      <c r="P234" s="4">
        <f>co2data[[#This Row],[Co2]]-co2data[[#This Row],[Seasonal]]</f>
        <v>334.19829371584768</v>
      </c>
    </row>
    <row r="235" spans="1:16" x14ac:dyDescent="0.3">
      <c r="A235" s="1">
        <v>1977</v>
      </c>
      <c r="B235" s="1">
        <v>8</v>
      </c>
      <c r="C235" s="6">
        <v>1977.625</v>
      </c>
      <c r="D235" s="6">
        <f>co2data[[#This Row],[DecDate]]^2</f>
        <v>3911000.640625</v>
      </c>
      <c r="E235" s="2">
        <f>DATE(co2data[[#This Row],[Year]],co2data[[#This Row],[Month]],15)</f>
        <v>28352</v>
      </c>
      <c r="F235" s="1">
        <v>332.56</v>
      </c>
      <c r="G235" s="1">
        <f>$U$17+$U$18*co2data[[#This Row],[DecDate]]</f>
        <v>336.8366271849336</v>
      </c>
      <c r="H235" s="4">
        <f>$U$36+$U$37*co2data[[#This Row],[DecDate]]+$U$38*co2data[[#This Row],[DecDate2]]</f>
        <v>334.42678228484874</v>
      </c>
      <c r="I235" s="4">
        <f>co2data[[#This Row],[Co2]]-co2data[[#This Row],[Quadratic Trend]]</f>
        <v>-1.866782284848739</v>
      </c>
      <c r="J235">
        <f t="shared" si="3"/>
        <v>-0.31110586366331572</v>
      </c>
      <c r="K235" s="1">
        <v>-7.6672741443564438E-2</v>
      </c>
      <c r="L235" s="4">
        <f>co2data[[#This Row],[Quadratic Trend]]+co2data[[#This Row],[Cycle Co2]]</f>
        <v>334.11567642118541</v>
      </c>
      <c r="M235" s="4">
        <f>co2data[[#This Row],[Co2]]-co2data[[#This Row],[Quadratic Trend]]-co2data[[#This Row],[Cycle Co2]]</f>
        <v>-1.5556764211854233</v>
      </c>
      <c r="N235" s="4">
        <f>AVERAGEIF(co2data[Month],co2data[Month],co2data[High Frequency])</f>
        <v>-1.5319969340082413</v>
      </c>
      <c r="O235" s="4">
        <f>co2data[[#This Row],[S0]]-AVERAGE($N$2:$N$13)</f>
        <v>-1.5311783312311227</v>
      </c>
      <c r="P235" s="4">
        <f>co2data[[#This Row],[Co2]]-co2data[[#This Row],[Seasonal]]</f>
        <v>334.09117833123111</v>
      </c>
    </row>
    <row r="236" spans="1:16" x14ac:dyDescent="0.3">
      <c r="A236" s="1">
        <v>1977</v>
      </c>
      <c r="B236" s="1">
        <v>9</v>
      </c>
      <c r="C236" s="6">
        <v>1977.7083333333335</v>
      </c>
      <c r="D236" s="6">
        <f>co2data[[#This Row],[DecDate]]^2</f>
        <v>3911330.2517361119</v>
      </c>
      <c r="E236" s="2">
        <f>DATE(co2data[[#This Row],[Year]],co2data[[#This Row],[Month]],15)</f>
        <v>28383</v>
      </c>
      <c r="F236" s="1">
        <v>331.29</v>
      </c>
      <c r="G236" s="1">
        <f>$U$17+$U$18*co2data[[#This Row],[DecDate]]</f>
        <v>336.9666655545052</v>
      </c>
      <c r="H236" s="4">
        <f>$U$36+$U$37*co2data[[#This Row],[DecDate]]+$U$38*co2data[[#This Row],[DecDate2]]</f>
        <v>334.53304514863703</v>
      </c>
      <c r="I236" s="4">
        <f>co2data[[#This Row],[Co2]]-co2data[[#This Row],[Quadratic Trend]]</f>
        <v>-3.2430451486370089</v>
      </c>
      <c r="J236">
        <f t="shared" si="3"/>
        <v>-0.14583026589522993</v>
      </c>
      <c r="K236" s="1">
        <v>-7.0129334107216432E-2</v>
      </c>
      <c r="L236" s="4">
        <f>co2data[[#This Row],[Quadratic Trend]]+co2data[[#This Row],[Cycle Co2]]</f>
        <v>334.38721488274177</v>
      </c>
      <c r="M236" s="4">
        <f>co2data[[#This Row],[Co2]]-co2data[[#This Row],[Quadratic Trend]]-co2data[[#This Row],[Cycle Co2]]</f>
        <v>-3.0972148827417789</v>
      </c>
      <c r="N236" s="4">
        <f>AVERAGEIF(co2data[Month],co2data[Month],co2data[High Frequency])</f>
        <v>-3.2690433820966329</v>
      </c>
      <c r="O236" s="4">
        <f>co2data[[#This Row],[S0]]-AVERAGE($N$2:$N$13)</f>
        <v>-3.2682247793195143</v>
      </c>
      <c r="P236" s="4">
        <f>co2data[[#This Row],[Co2]]-co2data[[#This Row],[Seasonal]]</f>
        <v>334.55822477931952</v>
      </c>
    </row>
    <row r="237" spans="1:16" x14ac:dyDescent="0.3">
      <c r="A237" s="1">
        <v>1977</v>
      </c>
      <c r="B237" s="1">
        <v>10</v>
      </c>
      <c r="C237" s="6">
        <v>1977.7916666666667</v>
      </c>
      <c r="D237" s="6">
        <f>co2data[[#This Row],[DecDate]]^2</f>
        <v>3911659.8767361115</v>
      </c>
      <c r="E237" s="2">
        <f>DATE(co2data[[#This Row],[Year]],co2data[[#This Row],[Month]],15)</f>
        <v>28413</v>
      </c>
      <c r="F237" s="1">
        <v>331.27</v>
      </c>
      <c r="G237" s="1">
        <f>$U$17+$U$18*co2data[[#This Row],[DecDate]]</f>
        <v>337.09670392407634</v>
      </c>
      <c r="H237" s="4">
        <f>$U$36+$U$37*co2data[[#This Row],[DecDate]]+$U$38*co2data[[#This Row],[DecDate2]]</f>
        <v>334.63948610606894</v>
      </c>
      <c r="I237" s="4">
        <f>co2data[[#This Row],[Co2]]-co2data[[#This Row],[Quadratic Trend]]</f>
        <v>-3.3694861060689618</v>
      </c>
      <c r="J237">
        <f t="shared" si="3"/>
        <v>-4.150199257246466E-2</v>
      </c>
      <c r="K237" s="1">
        <v>-8.5895051512020634E-2</v>
      </c>
      <c r="L237" s="4">
        <f>co2data[[#This Row],[Quadratic Trend]]+co2data[[#This Row],[Cycle Co2]]</f>
        <v>334.59798411349647</v>
      </c>
      <c r="M237" s="4">
        <f>co2data[[#This Row],[Co2]]-co2data[[#This Row],[Quadratic Trend]]-co2data[[#This Row],[Cycle Co2]]</f>
        <v>-3.3279841134964974</v>
      </c>
      <c r="N237" s="4">
        <f>AVERAGEIF(co2data[Month],co2data[Month],co2data[High Frequency])</f>
        <v>-3.4480093341772475</v>
      </c>
      <c r="O237" s="4">
        <f>co2data[[#This Row],[S0]]-AVERAGE($N$2:$N$13)</f>
        <v>-3.4471907314001289</v>
      </c>
      <c r="P237" s="4">
        <f>co2data[[#This Row],[Co2]]-co2data[[#This Row],[Seasonal]]</f>
        <v>334.71719073140014</v>
      </c>
    </row>
    <row r="238" spans="1:16" x14ac:dyDescent="0.3">
      <c r="A238" s="1">
        <v>1977</v>
      </c>
      <c r="B238" s="1">
        <v>11</v>
      </c>
      <c r="C238" s="6">
        <v>1977.875</v>
      </c>
      <c r="D238" s="6">
        <f>co2data[[#This Row],[DecDate]]^2</f>
        <v>3911989.515625</v>
      </c>
      <c r="E238" s="2">
        <f>DATE(co2data[[#This Row],[Year]],co2data[[#This Row],[Month]],15)</f>
        <v>28444</v>
      </c>
      <c r="F238" s="1">
        <v>332.41</v>
      </c>
      <c r="G238" s="1">
        <f>$U$17+$U$18*co2data[[#This Row],[DecDate]]</f>
        <v>337.22674229364748</v>
      </c>
      <c r="H238" s="4">
        <f>$U$36+$U$37*co2data[[#This Row],[DecDate]]+$U$38*co2data[[#This Row],[DecDate2]]</f>
        <v>334.74610515718814</v>
      </c>
      <c r="I238" s="4">
        <f>co2data[[#This Row],[Co2]]-co2data[[#This Row],[Quadratic Trend]]</f>
        <v>-2.3361051571881148</v>
      </c>
      <c r="J238">
        <f t="shared" si="3"/>
        <v>-1.9671975422939935E-3</v>
      </c>
      <c r="K238" s="1">
        <v>-0.1108929705810365</v>
      </c>
      <c r="L238" s="4">
        <f>co2data[[#This Row],[Quadratic Trend]]+co2data[[#This Row],[Cycle Co2]]</f>
        <v>334.74413795964585</v>
      </c>
      <c r="M238" s="4">
        <f>co2data[[#This Row],[Co2]]-co2data[[#This Row],[Quadratic Trend]]-co2data[[#This Row],[Cycle Co2]]</f>
        <v>-2.3341379596458207</v>
      </c>
      <c r="N238" s="4">
        <f>AVERAGEIF(co2data[Month],co2data[Month],co2data[High Frequency])</f>
        <v>-2.2829904186651309</v>
      </c>
      <c r="O238" s="4">
        <f>co2data[[#This Row],[S0]]-AVERAGE($N$2:$N$13)</f>
        <v>-2.2821718158880122</v>
      </c>
      <c r="P238" s="4">
        <f>co2data[[#This Row],[Co2]]-co2data[[#This Row],[Seasonal]]</f>
        <v>334.69217181588806</v>
      </c>
    </row>
    <row r="239" spans="1:16" x14ac:dyDescent="0.3">
      <c r="A239" s="1">
        <v>1977</v>
      </c>
      <c r="B239" s="1">
        <v>12</v>
      </c>
      <c r="C239" s="6">
        <v>1977.9583333333335</v>
      </c>
      <c r="D239" s="6">
        <f>co2data[[#This Row],[DecDate]]^2</f>
        <v>3912319.1684027785</v>
      </c>
      <c r="E239" s="2">
        <f>DATE(co2data[[#This Row],[Year]],co2data[[#This Row],[Month]],15)</f>
        <v>28474</v>
      </c>
      <c r="F239" s="1">
        <v>333.6</v>
      </c>
      <c r="G239" s="1">
        <f>$U$17+$U$18*co2data[[#This Row],[DecDate]]</f>
        <v>337.35678066321907</v>
      </c>
      <c r="H239" s="4">
        <f>$U$36+$U$37*co2data[[#This Row],[DecDate]]+$U$38*co2data[[#This Row],[DecDate2]]</f>
        <v>334.85290230198734</v>
      </c>
      <c r="I239" s="4">
        <f>co2data[[#This Row],[Co2]]-co2data[[#This Row],[Quadratic Trend]]</f>
        <v>-1.2529023019873193</v>
      </c>
      <c r="J239">
        <f t="shared" si="3"/>
        <v>-2.5687419265693734E-2</v>
      </c>
      <c r="K239" s="1">
        <v>-0.14050770669889254</v>
      </c>
      <c r="L239" s="4">
        <f>co2data[[#This Row],[Quadratic Trend]]+co2data[[#This Row],[Cycle Co2]]</f>
        <v>334.82721488272165</v>
      </c>
      <c r="M239" s="4">
        <f>co2data[[#This Row],[Co2]]-co2data[[#This Row],[Quadratic Trend]]-co2data[[#This Row],[Cycle Co2]]</f>
        <v>-1.2272148827216256</v>
      </c>
      <c r="N239" s="4">
        <f>AVERAGEIF(co2data[Month],co2data[Month],co2data[High Frequency])</f>
        <v>-1.0548815493936836</v>
      </c>
      <c r="O239" s="4">
        <f>co2data[[#This Row],[S0]]-AVERAGE($N$2:$N$13)</f>
        <v>-1.054062946616565</v>
      </c>
      <c r="P239" s="4">
        <f>co2data[[#This Row],[Co2]]-co2data[[#This Row],[Seasonal]]</f>
        <v>334.65406294661659</v>
      </c>
    </row>
    <row r="240" spans="1:16" x14ac:dyDescent="0.3">
      <c r="A240" s="1">
        <v>1978</v>
      </c>
      <c r="B240" s="1">
        <v>1</v>
      </c>
      <c r="C240" s="6">
        <v>1978.0416666666667</v>
      </c>
      <c r="D240" s="6">
        <f>co2data[[#This Row],[DecDate]]^2</f>
        <v>3912648.835069445</v>
      </c>
      <c r="E240" s="2">
        <f>DATE(co2data[[#This Row],[Year]],co2data[[#This Row],[Month]],15)</f>
        <v>28505</v>
      </c>
      <c r="F240" s="1">
        <v>334.95</v>
      </c>
      <c r="G240" s="1">
        <f>$U$17+$U$18*co2data[[#This Row],[DecDate]]</f>
        <v>337.48681903279021</v>
      </c>
      <c r="H240" s="4">
        <f>$U$36+$U$37*co2data[[#This Row],[DecDate]]+$U$38*co2data[[#This Row],[DecDate2]]</f>
        <v>334.95987754046655</v>
      </c>
      <c r="I240" s="4">
        <f>co2data[[#This Row],[Co2]]-co2data[[#This Row],[Quadratic Trend]]</f>
        <v>-9.8775404665616406E-3</v>
      </c>
      <c r="J240">
        <f t="shared" si="3"/>
        <v>-0.11420111927944496</v>
      </c>
      <c r="K240" s="1">
        <v>-0.16397002909634484</v>
      </c>
      <c r="L240" s="4">
        <f>co2data[[#This Row],[Quadratic Trend]]+co2data[[#This Row],[Cycle Co2]]</f>
        <v>334.84567642118708</v>
      </c>
      <c r="M240" s="4">
        <f>co2data[[#This Row],[Co2]]-co2data[[#This Row],[Quadratic Trend]]-co2data[[#This Row],[Cycle Co2]]</f>
        <v>0.10432357881288332</v>
      </c>
      <c r="N240" s="4">
        <f>AVERAGEIF(co2data[Month],co2data[Month],co2data[High Frequency])</f>
        <v>7.1953736839272886E-3</v>
      </c>
      <c r="O240" s="4">
        <f>co2data[[#This Row],[S0]]-AVERAGE($N$2:$N$13)</f>
        <v>8.0139764610459747E-3</v>
      </c>
      <c r="P240" s="4">
        <f>co2data[[#This Row],[Co2]]-co2data[[#This Row],[Seasonal]]</f>
        <v>334.94198602353896</v>
      </c>
    </row>
    <row r="241" spans="1:16" x14ac:dyDescent="0.3">
      <c r="A241" s="1">
        <v>1978</v>
      </c>
      <c r="B241" s="1">
        <v>2</v>
      </c>
      <c r="C241" s="6">
        <v>1978.125</v>
      </c>
      <c r="D241" s="6">
        <f>co2data[[#This Row],[DecDate]]^2</f>
        <v>3912978.515625</v>
      </c>
      <c r="E241" s="2">
        <f>DATE(co2data[[#This Row],[Year]],co2data[[#This Row],[Month]],15)</f>
        <v>28536</v>
      </c>
      <c r="F241" s="1">
        <v>335.25</v>
      </c>
      <c r="G241" s="1">
        <f>$U$17+$U$18*co2data[[#This Row],[DecDate]]</f>
        <v>337.61685740236135</v>
      </c>
      <c r="H241" s="4">
        <f>$U$36+$U$37*co2data[[#This Row],[DecDate]]+$U$38*co2data[[#This Row],[DecDate2]]</f>
        <v>335.06703087261849</v>
      </c>
      <c r="I241" s="4">
        <f>co2data[[#This Row],[Co2]]-co2data[[#This Row],[Quadratic Trend]]</f>
        <v>0.1829691273815115</v>
      </c>
      <c r="J241">
        <f t="shared" si="3"/>
        <v>-0.25750829758634641</v>
      </c>
      <c r="K241" s="1">
        <v>-0.18204916854264164</v>
      </c>
      <c r="L241" s="4">
        <f>co2data[[#This Row],[Quadratic Trend]]+co2data[[#This Row],[Cycle Co2]]</f>
        <v>334.80952257503213</v>
      </c>
      <c r="M241" s="4">
        <f>co2data[[#This Row],[Co2]]-co2data[[#This Row],[Quadratic Trend]]-co2data[[#This Row],[Cycle Co2]]</f>
        <v>0.44047742496785791</v>
      </c>
      <c r="N241" s="4">
        <f>AVERAGEIF(co2data[Month],co2data[Month],co2data[High Frequency])</f>
        <v>0.80215691214584883</v>
      </c>
      <c r="O241" s="4">
        <f>co2data[[#This Row],[S0]]-AVERAGE($N$2:$N$13)</f>
        <v>0.80297551492296748</v>
      </c>
      <c r="P241" s="4">
        <f>co2data[[#This Row],[Co2]]-co2data[[#This Row],[Seasonal]]</f>
        <v>334.44702448507701</v>
      </c>
    </row>
    <row r="242" spans="1:16" x14ac:dyDescent="0.3">
      <c r="A242" s="1">
        <v>1978</v>
      </c>
      <c r="B242" s="1">
        <v>3</v>
      </c>
      <c r="C242" s="6">
        <v>1978.2083333333335</v>
      </c>
      <c r="D242" s="6">
        <f>co2data[[#This Row],[DecDate]]^2</f>
        <v>3913308.210069445</v>
      </c>
      <c r="E242" s="2">
        <f>DATE(co2data[[#This Row],[Year]],co2data[[#This Row],[Month]],15)</f>
        <v>28564</v>
      </c>
      <c r="F242" s="1">
        <v>336.66</v>
      </c>
      <c r="G242" s="1">
        <f>$U$17+$U$18*co2data[[#This Row],[DecDate]]</f>
        <v>337.74689577193294</v>
      </c>
      <c r="H242" s="4">
        <f>$U$36+$U$37*co2data[[#This Row],[DecDate]]+$U$38*co2data[[#This Row],[DecDate2]]</f>
        <v>335.17436229844316</v>
      </c>
      <c r="I242" s="4">
        <f>co2data[[#This Row],[Co2]]-co2data[[#This Row],[Quadratic Trend]]</f>
        <v>1.4856377015568683</v>
      </c>
      <c r="J242">
        <f t="shared" si="3"/>
        <v>-0.37945510803087668</v>
      </c>
      <c r="K242" s="1">
        <v>-0.18551435580699194</v>
      </c>
      <c r="L242" s="4">
        <f>co2data[[#This Row],[Quadratic Trend]]+co2data[[#This Row],[Cycle Co2]]</f>
        <v>334.79490719041229</v>
      </c>
      <c r="M242" s="4">
        <f>co2data[[#This Row],[Co2]]-co2data[[#This Row],[Quadratic Trend]]-co2data[[#This Row],[Cycle Co2]]</f>
        <v>1.865092809587745</v>
      </c>
      <c r="N242" s="4">
        <f>AVERAGEIF(co2data[Month],co2data[Month],co2data[High Frequency])</f>
        <v>1.6915543480425499</v>
      </c>
      <c r="O242" s="4">
        <f>co2data[[#This Row],[S0]]-AVERAGE($N$2:$N$13)</f>
        <v>1.6923729508196685</v>
      </c>
      <c r="P242" s="4">
        <f>co2data[[#This Row],[Co2]]-co2data[[#This Row],[Seasonal]]</f>
        <v>334.96762704918035</v>
      </c>
    </row>
    <row r="243" spans="1:16" x14ac:dyDescent="0.3">
      <c r="A243" s="1">
        <v>1978</v>
      </c>
      <c r="B243" s="1">
        <v>4</v>
      </c>
      <c r="C243" s="6">
        <v>1978.2916666666667</v>
      </c>
      <c r="D243" s="6">
        <f>co2data[[#This Row],[DecDate]]^2</f>
        <v>3913637.918402778</v>
      </c>
      <c r="E243" s="2">
        <f>DATE(co2data[[#This Row],[Year]],co2data[[#This Row],[Month]],15)</f>
        <v>28595</v>
      </c>
      <c r="F243" s="1">
        <v>337.69</v>
      </c>
      <c r="G243" s="1">
        <f>$U$17+$U$18*co2data[[#This Row],[DecDate]]</f>
        <v>337.87693414150408</v>
      </c>
      <c r="H243" s="4">
        <f>$U$36+$U$37*co2data[[#This Row],[DecDate]]+$U$38*co2data[[#This Row],[DecDate2]]</f>
        <v>335.28187181795511</v>
      </c>
      <c r="I243" s="4">
        <f>co2data[[#This Row],[Co2]]-co2data[[#This Row],[Quadratic Trend]]</f>
        <v>2.4081281820448908</v>
      </c>
      <c r="J243">
        <f t="shared" si="3"/>
        <v>-0.4008107813817044</v>
      </c>
      <c r="K243" s="1">
        <v>-0.1966732831971098</v>
      </c>
      <c r="L243" s="4">
        <f>co2data[[#This Row],[Quadratic Trend]]+co2data[[#This Row],[Cycle Co2]]</f>
        <v>334.88106103657339</v>
      </c>
      <c r="M243" s="4">
        <f>co2data[[#This Row],[Co2]]-co2data[[#This Row],[Quadratic Trend]]-co2data[[#This Row],[Cycle Co2]]</f>
        <v>2.8089389634265953</v>
      </c>
      <c r="N243" s="4">
        <f>AVERAGEIF(co2data[Month],co2data[Month],co2data[High Frequency])</f>
        <v>2.8344005018881528</v>
      </c>
      <c r="O243" s="4">
        <f>co2data[[#This Row],[S0]]-AVERAGE($N$2:$N$13)</f>
        <v>2.8352191046652715</v>
      </c>
      <c r="P243" s="4">
        <f>co2data[[#This Row],[Co2]]-co2data[[#This Row],[Seasonal]]</f>
        <v>334.85478089533473</v>
      </c>
    </row>
    <row r="244" spans="1:16" x14ac:dyDescent="0.3">
      <c r="A244" s="1">
        <v>1978</v>
      </c>
      <c r="B244" s="1">
        <v>5</v>
      </c>
      <c r="C244" s="6">
        <v>1978.375</v>
      </c>
      <c r="D244" s="6">
        <f>co2data[[#This Row],[DecDate]]^2</f>
        <v>3913967.640625</v>
      </c>
      <c r="E244" s="2">
        <f>DATE(co2data[[#This Row],[Year]],co2data[[#This Row],[Month]],15)</f>
        <v>28625</v>
      </c>
      <c r="F244" s="1">
        <v>338.03</v>
      </c>
      <c r="G244" s="1">
        <f>$U$17+$U$18*co2data[[#This Row],[DecDate]]</f>
        <v>338.00697251107522</v>
      </c>
      <c r="H244" s="4">
        <f>$U$36+$U$37*co2data[[#This Row],[DecDate]]+$U$38*co2data[[#This Row],[DecDate2]]</f>
        <v>335.38955943113979</v>
      </c>
      <c r="I244" s="4">
        <f>co2data[[#This Row],[Co2]]-co2data[[#This Row],[Quadratic Trend]]</f>
        <v>2.6404405688601855</v>
      </c>
      <c r="J244">
        <f t="shared" si="3"/>
        <v>-0.31772916379435401</v>
      </c>
      <c r="K244" s="1">
        <v>-0.18398748917451627</v>
      </c>
      <c r="L244" s="4">
        <f>co2data[[#This Row],[Quadratic Trend]]+co2data[[#This Row],[Cycle Co2]]</f>
        <v>335.07183026734543</v>
      </c>
      <c r="M244" s="4">
        <f>co2data[[#This Row],[Co2]]-co2data[[#This Row],[Quadratic Trend]]-co2data[[#This Row],[Cycle Co2]]</f>
        <v>2.9581697326545395</v>
      </c>
      <c r="N244" s="4">
        <f>AVERAGEIF(co2data[Month],co2data[Month],co2data[High Frequency])</f>
        <v>3.1805287070170616</v>
      </c>
      <c r="O244" s="4">
        <f>co2data[[#This Row],[S0]]-AVERAGE($N$2:$N$13)</f>
        <v>3.1813473097941802</v>
      </c>
      <c r="P244" s="4">
        <f>co2data[[#This Row],[Co2]]-co2data[[#This Row],[Seasonal]]</f>
        <v>334.84865269020577</v>
      </c>
    </row>
    <row r="245" spans="1:16" x14ac:dyDescent="0.3">
      <c r="A245" s="1">
        <v>1978</v>
      </c>
      <c r="B245" s="1">
        <v>6</v>
      </c>
      <c r="C245" s="6">
        <v>1978.4583333333335</v>
      </c>
      <c r="D245" s="6">
        <f>co2data[[#This Row],[DecDate]]^2</f>
        <v>3914297.3767361119</v>
      </c>
      <c r="E245" s="2">
        <f>DATE(co2data[[#This Row],[Year]],co2data[[#This Row],[Month]],15)</f>
        <v>28656</v>
      </c>
      <c r="F245" s="1">
        <v>338.01</v>
      </c>
      <c r="G245" s="1">
        <f>$U$17+$U$18*co2data[[#This Row],[DecDate]]</f>
        <v>338.13701088064681</v>
      </c>
      <c r="H245" s="4">
        <f>$U$36+$U$37*co2data[[#This Row],[DecDate]]+$U$38*co2data[[#This Row],[DecDate2]]</f>
        <v>335.4974251379972</v>
      </c>
      <c r="I245" s="4">
        <f>co2data[[#This Row],[Co2]]-co2data[[#This Row],[Quadratic Trend]]</f>
        <v>2.5125748620027935</v>
      </c>
      <c r="J245">
        <f t="shared" si="3"/>
        <v>-0.23405640911442577</v>
      </c>
      <c r="K245" s="1">
        <v>-0.2043800506623013</v>
      </c>
      <c r="L245" s="4">
        <f>co2data[[#This Row],[Quadratic Trend]]+co2data[[#This Row],[Cycle Co2]]</f>
        <v>335.26336872888277</v>
      </c>
      <c r="M245" s="4">
        <f>co2data[[#This Row],[Co2]]-co2data[[#This Row],[Quadratic Trend]]-co2data[[#This Row],[Cycle Co2]]</f>
        <v>2.7466312711172192</v>
      </c>
      <c r="N245" s="4">
        <f>AVERAGEIF(co2data[Month],co2data[Month],co2data[High Frequency])</f>
        <v>2.3803748608627524</v>
      </c>
      <c r="O245" s="4">
        <f>co2data[[#This Row],[S0]]-AVERAGE($N$2:$N$13)</f>
        <v>2.3811934636398711</v>
      </c>
      <c r="P245" s="4">
        <f>co2data[[#This Row],[Co2]]-co2data[[#This Row],[Seasonal]]</f>
        <v>335.62880653636012</v>
      </c>
    </row>
    <row r="246" spans="1:16" x14ac:dyDescent="0.3">
      <c r="A246" s="1">
        <v>1978</v>
      </c>
      <c r="B246" s="1">
        <v>7</v>
      </c>
      <c r="C246" s="6">
        <v>1978.5416666666667</v>
      </c>
      <c r="D246" s="6">
        <f>co2data[[#This Row],[DecDate]]^2</f>
        <v>3914627.1267361115</v>
      </c>
      <c r="E246" s="2">
        <f>DATE(co2data[[#This Row],[Year]],co2data[[#This Row],[Month]],15)</f>
        <v>28686</v>
      </c>
      <c r="F246" s="1">
        <v>336.41</v>
      </c>
      <c r="G246" s="1">
        <f>$U$17+$U$18*co2data[[#This Row],[DecDate]]</f>
        <v>338.26704925021795</v>
      </c>
      <c r="H246" s="4">
        <f>$U$36+$U$37*co2data[[#This Row],[DecDate]]+$U$38*co2data[[#This Row],[DecDate2]]</f>
        <v>335.60546893852734</v>
      </c>
      <c r="I246" s="4">
        <f>co2data[[#This Row],[Co2]]-co2data[[#This Row],[Quadratic Trend]]</f>
        <v>0.80453106147268727</v>
      </c>
      <c r="J246">
        <f t="shared" si="3"/>
        <v>-0.14671559426499067</v>
      </c>
      <c r="K246" s="1">
        <v>-0.21092789073737059</v>
      </c>
      <c r="L246" s="4">
        <f>co2data[[#This Row],[Quadratic Trend]]+co2data[[#This Row],[Cycle Co2]]</f>
        <v>335.45875334426233</v>
      </c>
      <c r="M246" s="4">
        <f>co2data[[#This Row],[Co2]]-co2data[[#This Row],[Quadratic Trend]]-co2data[[#This Row],[Cycle Co2]]</f>
        <v>0.95124665573767797</v>
      </c>
      <c r="N246" s="4">
        <f>AVERAGEIF(co2data[Month],co2data[Month],co2data[High Frequency])</f>
        <v>0.68088768137521938</v>
      </c>
      <c r="O246" s="4">
        <f>co2data[[#This Row],[S0]]-AVERAGE($N$2:$N$13)</f>
        <v>0.68170628415233803</v>
      </c>
      <c r="P246" s="4">
        <f>co2data[[#This Row],[Co2]]-co2data[[#This Row],[Seasonal]]</f>
        <v>335.72829371584771</v>
      </c>
    </row>
    <row r="247" spans="1:16" x14ac:dyDescent="0.3">
      <c r="A247" s="1">
        <v>1978</v>
      </c>
      <c r="B247" s="1">
        <v>8</v>
      </c>
      <c r="C247" s="6">
        <v>1978.625</v>
      </c>
      <c r="D247" s="6">
        <f>co2data[[#This Row],[DecDate]]^2</f>
        <v>3914956.890625</v>
      </c>
      <c r="E247" s="2">
        <f>DATE(co2data[[#This Row],[Year]],co2data[[#This Row],[Month]],15)</f>
        <v>28717</v>
      </c>
      <c r="F247" s="1">
        <v>334.41</v>
      </c>
      <c r="G247" s="1">
        <f>$U$17+$U$18*co2data[[#This Row],[DecDate]]</f>
        <v>338.39708761978909</v>
      </c>
      <c r="H247" s="4">
        <f>$U$36+$U$37*co2data[[#This Row],[DecDate]]+$U$38*co2data[[#This Row],[DecDate2]]</f>
        <v>335.71369083274476</v>
      </c>
      <c r="I247" s="4">
        <f>co2data[[#This Row],[Co2]]-co2data[[#This Row],[Quadratic Trend]]</f>
        <v>-1.303690832744735</v>
      </c>
      <c r="J247">
        <f t="shared" si="3"/>
        <v>-0.12109133463010179</v>
      </c>
      <c r="K247" s="1">
        <v>-0.25132331709204486</v>
      </c>
      <c r="L247" s="4">
        <f>co2data[[#This Row],[Quadratic Trend]]+co2data[[#This Row],[Cycle Co2]]</f>
        <v>335.59259949811468</v>
      </c>
      <c r="M247" s="4">
        <f>co2data[[#This Row],[Co2]]-co2data[[#This Row],[Quadratic Trend]]-co2data[[#This Row],[Cycle Co2]]</f>
        <v>-1.1825994981146333</v>
      </c>
      <c r="N247" s="4">
        <f>AVERAGEIF(co2data[Month],co2data[Month],co2data[High Frequency])</f>
        <v>-1.5319969340082413</v>
      </c>
      <c r="O247" s="4">
        <f>co2data[[#This Row],[S0]]-AVERAGE($N$2:$N$13)</f>
        <v>-1.5311783312311227</v>
      </c>
      <c r="P247" s="4">
        <f>co2data[[#This Row],[Co2]]-co2data[[#This Row],[Seasonal]]</f>
        <v>335.94117833123113</v>
      </c>
    </row>
    <row r="248" spans="1:16" x14ac:dyDescent="0.3">
      <c r="A248" s="1">
        <v>1978</v>
      </c>
      <c r="B248" s="1">
        <v>9</v>
      </c>
      <c r="C248" s="6">
        <v>1978.7083333333335</v>
      </c>
      <c r="D248" s="6">
        <f>co2data[[#This Row],[DecDate]]^2</f>
        <v>3915286.6684027785</v>
      </c>
      <c r="E248" s="2">
        <f>DATE(co2data[[#This Row],[Year]],co2data[[#This Row],[Month]],15)</f>
        <v>28748</v>
      </c>
      <c r="F248" s="1">
        <v>332.37</v>
      </c>
      <c r="G248" s="1">
        <f>$U$17+$U$18*co2data[[#This Row],[DecDate]]</f>
        <v>338.52712598936023</v>
      </c>
      <c r="H248" s="4">
        <f>$U$36+$U$37*co2data[[#This Row],[DecDate]]+$U$38*co2data[[#This Row],[DecDate2]]</f>
        <v>335.82209082062764</v>
      </c>
      <c r="I248" s="4">
        <f>co2data[[#This Row],[Co2]]-co2data[[#This Row],[Quadratic Trend]]</f>
        <v>-3.4520908206276317</v>
      </c>
      <c r="J248">
        <f t="shared" si="3"/>
        <v>2.8163697896756135E-3</v>
      </c>
      <c r="K248" s="1">
        <v>-0.24172017588017033</v>
      </c>
      <c r="L248" s="4">
        <f>co2data[[#This Row],[Quadratic Trend]]+co2data[[#This Row],[Cycle Co2]]</f>
        <v>335.82490719041732</v>
      </c>
      <c r="M248" s="4">
        <f>co2data[[#This Row],[Co2]]-co2data[[#This Row],[Quadratic Trend]]-co2data[[#This Row],[Cycle Co2]]</f>
        <v>-3.4549071904173072</v>
      </c>
      <c r="N248" s="4">
        <f>AVERAGEIF(co2data[Month],co2data[Month],co2data[High Frequency])</f>
        <v>-3.2690433820966329</v>
      </c>
      <c r="O248" s="4">
        <f>co2data[[#This Row],[S0]]-AVERAGE($N$2:$N$13)</f>
        <v>-3.2682247793195143</v>
      </c>
      <c r="P248" s="4">
        <f>co2data[[#This Row],[Co2]]-co2data[[#This Row],[Seasonal]]</f>
        <v>335.6382247793195</v>
      </c>
    </row>
    <row r="249" spans="1:16" x14ac:dyDescent="0.3">
      <c r="A249" s="1">
        <v>1978</v>
      </c>
      <c r="B249" s="1">
        <v>10</v>
      </c>
      <c r="C249" s="6">
        <v>1978.7916666666667</v>
      </c>
      <c r="D249" s="6">
        <f>co2data[[#This Row],[DecDate]]^2</f>
        <v>3915616.460069445</v>
      </c>
      <c r="E249" s="2">
        <f>DATE(co2data[[#This Row],[Year]],co2data[[#This Row],[Month]],15)</f>
        <v>28778</v>
      </c>
      <c r="F249" s="1">
        <v>332.41</v>
      </c>
      <c r="G249" s="1">
        <f>$U$17+$U$18*co2data[[#This Row],[DecDate]]</f>
        <v>338.65716435893182</v>
      </c>
      <c r="H249" s="4">
        <f>$U$36+$U$37*co2data[[#This Row],[DecDate]]+$U$38*co2data[[#This Row],[DecDate2]]</f>
        <v>335.93066890219779</v>
      </c>
      <c r="I249" s="4">
        <f>co2data[[#This Row],[Co2]]-co2data[[#This Row],[Quadratic Trend]]</f>
        <v>-3.5206689021977695</v>
      </c>
      <c r="J249">
        <f t="shared" si="3"/>
        <v>7.039213437895761E-2</v>
      </c>
      <c r="K249" s="1">
        <v>-0.27211846710175569</v>
      </c>
      <c r="L249" s="4">
        <f>co2data[[#This Row],[Quadratic Trend]]+co2data[[#This Row],[Cycle Co2]]</f>
        <v>336.00106103657674</v>
      </c>
      <c r="M249" s="4">
        <f>co2data[[#This Row],[Co2]]-co2data[[#This Row],[Quadratic Trend]]-co2data[[#This Row],[Cycle Co2]]</f>
        <v>-3.5910610365767273</v>
      </c>
      <c r="N249" s="4">
        <f>AVERAGEIF(co2data[Month],co2data[Month],co2data[High Frequency])</f>
        <v>-3.4480093341772475</v>
      </c>
      <c r="O249" s="4">
        <f>co2data[[#This Row],[S0]]-AVERAGE($N$2:$N$13)</f>
        <v>-3.4471907314001289</v>
      </c>
      <c r="P249" s="4">
        <f>co2data[[#This Row],[Co2]]-co2data[[#This Row],[Seasonal]]</f>
        <v>335.85719073140018</v>
      </c>
    </row>
    <row r="250" spans="1:16" x14ac:dyDescent="0.3">
      <c r="A250" s="1">
        <v>1978</v>
      </c>
      <c r="B250" s="1">
        <v>11</v>
      </c>
      <c r="C250" s="6">
        <v>1978.875</v>
      </c>
      <c r="D250" s="6">
        <f>co2data[[#This Row],[DecDate]]^2</f>
        <v>3915946.265625</v>
      </c>
      <c r="E250" s="2">
        <f>DATE(co2data[[#This Row],[Year]],co2data[[#This Row],[Month]],15)</f>
        <v>28809</v>
      </c>
      <c r="F250" s="1">
        <v>333.75</v>
      </c>
      <c r="G250" s="1">
        <f>$U$17+$U$18*co2data[[#This Row],[DecDate]]</f>
        <v>338.78720272850296</v>
      </c>
      <c r="H250" s="4">
        <f>$U$36+$U$37*co2data[[#This Row],[DecDate]]+$U$38*co2data[[#This Row],[DecDate2]]</f>
        <v>336.03942507743341</v>
      </c>
      <c r="I250" s="4">
        <f>co2data[[#This Row],[Co2]]-co2data[[#This Row],[Quadratic Trend]]</f>
        <v>-2.2894250774334068</v>
      </c>
      <c r="J250">
        <f t="shared" si="3"/>
        <v>7.8559036061383619E-2</v>
      </c>
      <c r="K250" s="1">
        <v>-0.27713357537216377</v>
      </c>
      <c r="L250" s="4">
        <f>co2data[[#This Row],[Quadratic Trend]]+co2data[[#This Row],[Cycle Co2]]</f>
        <v>336.1179841134948</v>
      </c>
      <c r="M250" s="4">
        <f>co2data[[#This Row],[Co2]]-co2data[[#This Row],[Quadratic Trend]]-co2data[[#This Row],[Cycle Co2]]</f>
        <v>-2.3679841134947903</v>
      </c>
      <c r="N250" s="4">
        <f>AVERAGEIF(co2data[Month],co2data[Month],co2data[High Frequency])</f>
        <v>-2.2829904186651309</v>
      </c>
      <c r="O250" s="4">
        <f>co2data[[#This Row],[S0]]-AVERAGE($N$2:$N$13)</f>
        <v>-2.2821718158880122</v>
      </c>
      <c r="P250" s="4">
        <f>co2data[[#This Row],[Co2]]-co2data[[#This Row],[Seasonal]]</f>
        <v>336.03217181588803</v>
      </c>
    </row>
    <row r="251" spans="1:16" x14ac:dyDescent="0.3">
      <c r="A251" s="1">
        <v>1978</v>
      </c>
      <c r="B251" s="1">
        <v>12</v>
      </c>
      <c r="C251" s="6">
        <v>1978.9583333333335</v>
      </c>
      <c r="D251" s="6">
        <f>co2data[[#This Row],[DecDate]]^2</f>
        <v>3916276.085069445</v>
      </c>
      <c r="E251" s="2">
        <f>DATE(co2data[[#This Row],[Year]],co2data[[#This Row],[Month]],15)</f>
        <v>28839</v>
      </c>
      <c r="F251" s="1">
        <v>334.9</v>
      </c>
      <c r="G251" s="1">
        <f>$U$17+$U$18*co2data[[#This Row],[DecDate]]</f>
        <v>338.9172410980741</v>
      </c>
      <c r="H251" s="4">
        <f>$U$36+$U$37*co2data[[#This Row],[DecDate]]+$U$38*co2data[[#This Row],[DecDate2]]</f>
        <v>336.14835934634903</v>
      </c>
      <c r="I251" s="4">
        <f>co2data[[#This Row],[Co2]]-co2data[[#This Row],[Quadratic Trend]]</f>
        <v>-1.2483593463490479</v>
      </c>
      <c r="J251">
        <f t="shared" si="3"/>
        <v>6.4240151760031949E-2</v>
      </c>
      <c r="K251" s="1">
        <v>-0.26753473146064272</v>
      </c>
      <c r="L251" s="4">
        <f>co2data[[#This Row],[Quadratic Trend]]+co2data[[#This Row],[Cycle Co2]]</f>
        <v>336.21259949810906</v>
      </c>
      <c r="M251" s="4">
        <f>co2data[[#This Row],[Co2]]-co2data[[#This Row],[Quadratic Trend]]-co2data[[#This Row],[Cycle Co2]]</f>
        <v>-1.3125994981090798</v>
      </c>
      <c r="N251" s="4">
        <f>AVERAGEIF(co2data[Month],co2data[Month],co2data[High Frequency])</f>
        <v>-1.0548815493936836</v>
      </c>
      <c r="O251" s="4">
        <f>co2data[[#This Row],[S0]]-AVERAGE($N$2:$N$13)</f>
        <v>-1.054062946616565</v>
      </c>
      <c r="P251" s="4">
        <f>co2data[[#This Row],[Co2]]-co2data[[#This Row],[Seasonal]]</f>
        <v>335.95406294661655</v>
      </c>
    </row>
    <row r="252" spans="1:16" x14ac:dyDescent="0.3">
      <c r="A252" s="1">
        <v>1979</v>
      </c>
      <c r="B252" s="1">
        <v>1</v>
      </c>
      <c r="C252" s="6">
        <v>1979.0416666666667</v>
      </c>
      <c r="D252" s="6">
        <f>co2data[[#This Row],[DecDate]]^2</f>
        <v>3916605.918402778</v>
      </c>
      <c r="E252" s="2">
        <f>DATE(co2data[[#This Row],[Year]],co2data[[#This Row],[Month]],15)</f>
        <v>28870</v>
      </c>
      <c r="F252" s="1">
        <v>336.14</v>
      </c>
      <c r="G252" s="1">
        <f>$U$17+$U$18*co2data[[#This Row],[DecDate]]</f>
        <v>339.04727946764524</v>
      </c>
      <c r="H252" s="4">
        <f>$U$36+$U$37*co2data[[#This Row],[DecDate]]+$U$38*co2data[[#This Row],[DecDate2]]</f>
        <v>336.25747170894465</v>
      </c>
      <c r="I252" s="4">
        <f>co2data[[#This Row],[Co2]]-co2data[[#This Row],[Quadratic Trend]]</f>
        <v>-0.11747170894466308</v>
      </c>
      <c r="J252">
        <f t="shared" si="3"/>
        <v>-8.1026056987197462E-2</v>
      </c>
      <c r="K252" s="1">
        <v>-0.25409116613641031</v>
      </c>
      <c r="L252" s="4">
        <f>co2data[[#This Row],[Quadratic Trend]]+co2data[[#This Row],[Cycle Co2]]</f>
        <v>336.17644565195747</v>
      </c>
      <c r="M252" s="4">
        <f>co2data[[#This Row],[Co2]]-co2data[[#This Row],[Quadratic Trend]]-co2data[[#This Row],[Cycle Co2]]</f>
        <v>-3.6445651957465616E-2</v>
      </c>
      <c r="N252" s="4">
        <f>AVERAGEIF(co2data[Month],co2data[Month],co2data[High Frequency])</f>
        <v>7.1953736839272886E-3</v>
      </c>
      <c r="O252" s="4">
        <f>co2data[[#This Row],[S0]]-AVERAGE($N$2:$N$13)</f>
        <v>8.0139764610459747E-3</v>
      </c>
      <c r="P252" s="4">
        <f>co2data[[#This Row],[Co2]]-co2data[[#This Row],[Seasonal]]</f>
        <v>336.13198602353896</v>
      </c>
    </row>
    <row r="253" spans="1:16" x14ac:dyDescent="0.3">
      <c r="A253" s="1">
        <v>1979</v>
      </c>
      <c r="B253" s="1">
        <v>2</v>
      </c>
      <c r="C253" s="6">
        <v>1979.125</v>
      </c>
      <c r="D253" s="6">
        <f>co2data[[#This Row],[DecDate]]^2</f>
        <v>3916935.765625</v>
      </c>
      <c r="E253" s="2">
        <f>DATE(co2data[[#This Row],[Year]],co2data[[#This Row],[Month]],15)</f>
        <v>28901</v>
      </c>
      <c r="F253" s="1">
        <v>336.69</v>
      </c>
      <c r="G253" s="1">
        <f>$U$17+$U$18*co2data[[#This Row],[DecDate]]</f>
        <v>339.17731783721638</v>
      </c>
      <c r="H253" s="4">
        <f>$U$36+$U$37*co2data[[#This Row],[DecDate]]+$U$38*co2data[[#This Row],[DecDate2]]</f>
        <v>336.366762165213</v>
      </c>
      <c r="I253" s="4">
        <f>co2data[[#This Row],[Co2]]-co2data[[#This Row],[Quadratic Trend]]</f>
        <v>0.32323783478699397</v>
      </c>
      <c r="J253">
        <f t="shared" si="3"/>
        <v>-0.24108574402646354</v>
      </c>
      <c r="K253" s="1">
        <v>-0.24680287939947518</v>
      </c>
      <c r="L253" s="4">
        <f>co2data[[#This Row],[Quadratic Trend]]+co2data[[#This Row],[Cycle Co2]]</f>
        <v>336.12567642118654</v>
      </c>
      <c r="M253" s="4">
        <f>co2data[[#This Row],[Co2]]-co2data[[#This Row],[Quadratic Trend]]-co2data[[#This Row],[Cycle Co2]]</f>
        <v>0.56432357881345752</v>
      </c>
      <c r="N253" s="4">
        <f>AVERAGEIF(co2data[Month],co2data[Month],co2data[High Frequency])</f>
        <v>0.80215691214584883</v>
      </c>
      <c r="O253" s="4">
        <f>co2data[[#This Row],[S0]]-AVERAGE($N$2:$N$13)</f>
        <v>0.80297551492296748</v>
      </c>
      <c r="P253" s="4">
        <f>co2data[[#This Row],[Co2]]-co2data[[#This Row],[Seasonal]]</f>
        <v>335.88702448507701</v>
      </c>
    </row>
    <row r="254" spans="1:16" x14ac:dyDescent="0.3">
      <c r="A254" s="1">
        <v>1979</v>
      </c>
      <c r="B254" s="1">
        <v>3</v>
      </c>
      <c r="C254" s="6">
        <v>1979.2083333333335</v>
      </c>
      <c r="D254" s="6">
        <f>co2data[[#This Row],[DecDate]]^2</f>
        <v>3917265.6267361119</v>
      </c>
      <c r="E254" s="2">
        <f>DATE(co2data[[#This Row],[Year]],co2data[[#This Row],[Month]],15)</f>
        <v>28929</v>
      </c>
      <c r="F254" s="1">
        <v>338.27</v>
      </c>
      <c r="G254" s="1">
        <f>$U$17+$U$18*co2data[[#This Row],[DecDate]]</f>
        <v>339.30735620678797</v>
      </c>
      <c r="H254" s="4">
        <f>$U$36+$U$37*co2data[[#This Row],[DecDate]]+$U$38*co2data[[#This Row],[DecDate2]]</f>
        <v>336.47623071516136</v>
      </c>
      <c r="I254" s="4">
        <f>co2data[[#This Row],[Co2]]-co2data[[#This Row],[Quadratic Trend]]</f>
        <v>1.7937692848386178</v>
      </c>
      <c r="J254">
        <f t="shared" si="3"/>
        <v>-0.38363121704894898</v>
      </c>
      <c r="K254" s="1">
        <v>-0.22259294817290995</v>
      </c>
      <c r="L254" s="4">
        <f>co2data[[#This Row],[Quadratic Trend]]+co2data[[#This Row],[Cycle Co2]]</f>
        <v>336.09259949811241</v>
      </c>
      <c r="M254" s="4">
        <f>co2data[[#This Row],[Co2]]-co2data[[#This Row],[Quadratic Trend]]-co2data[[#This Row],[Cycle Co2]]</f>
        <v>2.1774005018875666</v>
      </c>
      <c r="N254" s="4">
        <f>AVERAGEIF(co2data[Month],co2data[Month],co2data[High Frequency])</f>
        <v>1.6915543480425499</v>
      </c>
      <c r="O254" s="4">
        <f>co2data[[#This Row],[S0]]-AVERAGE($N$2:$N$13)</f>
        <v>1.6923729508196685</v>
      </c>
      <c r="P254" s="4">
        <f>co2data[[#This Row],[Co2]]-co2data[[#This Row],[Seasonal]]</f>
        <v>336.57762704918031</v>
      </c>
    </row>
    <row r="255" spans="1:16" x14ac:dyDescent="0.3">
      <c r="A255" s="1">
        <v>1979</v>
      </c>
      <c r="B255" s="1">
        <v>4</v>
      </c>
      <c r="C255" s="6">
        <v>1979.2916666666667</v>
      </c>
      <c r="D255" s="6">
        <f>co2data[[#This Row],[DecDate]]^2</f>
        <v>3917595.5017361115</v>
      </c>
      <c r="E255" s="2">
        <f>DATE(co2data[[#This Row],[Year]],co2data[[#This Row],[Month]],15)</f>
        <v>28960</v>
      </c>
      <c r="F255" s="1">
        <v>338.95</v>
      </c>
      <c r="G255" s="1">
        <f>$U$17+$U$18*co2data[[#This Row],[DecDate]]</f>
        <v>339.43739457635911</v>
      </c>
      <c r="H255" s="4">
        <f>$U$36+$U$37*co2data[[#This Row],[DecDate]]+$U$38*co2data[[#This Row],[DecDate2]]</f>
        <v>336.58587735878245</v>
      </c>
      <c r="I255" s="4">
        <f>co2data[[#This Row],[Co2]]-co2data[[#This Row],[Quadratic Trend]]</f>
        <v>2.3641226412175342</v>
      </c>
      <c r="J255">
        <f t="shared" si="3"/>
        <v>-0.35327786067171896</v>
      </c>
      <c r="K255" s="1">
        <v>-0.20530752630287277</v>
      </c>
      <c r="L255" s="4">
        <f>co2data[[#This Row],[Quadratic Trend]]+co2data[[#This Row],[Cycle Co2]]</f>
        <v>336.23259949811074</v>
      </c>
      <c r="M255" s="4">
        <f>co2data[[#This Row],[Co2]]-co2data[[#This Row],[Quadratic Trend]]-co2data[[#This Row],[Cycle Co2]]</f>
        <v>2.7174005018892533</v>
      </c>
      <c r="N255" s="4">
        <f>AVERAGEIF(co2data[Month],co2data[Month],co2data[High Frequency])</f>
        <v>2.8344005018881528</v>
      </c>
      <c r="O255" s="4">
        <f>co2data[[#This Row],[S0]]-AVERAGE($N$2:$N$13)</f>
        <v>2.8352191046652715</v>
      </c>
      <c r="P255" s="4">
        <f>co2data[[#This Row],[Co2]]-co2data[[#This Row],[Seasonal]]</f>
        <v>336.11478089533472</v>
      </c>
    </row>
    <row r="256" spans="1:16" x14ac:dyDescent="0.3">
      <c r="A256" s="1">
        <v>1979</v>
      </c>
      <c r="B256" s="1">
        <v>5</v>
      </c>
      <c r="C256" s="6">
        <v>1979.375</v>
      </c>
      <c r="D256" s="6">
        <f>co2data[[#This Row],[DecDate]]^2</f>
        <v>3917925.390625</v>
      </c>
      <c r="E256" s="2">
        <f>DATE(co2data[[#This Row],[Year]],co2data[[#This Row],[Month]],15)</f>
        <v>28990</v>
      </c>
      <c r="F256" s="1">
        <v>339.21</v>
      </c>
      <c r="G256" s="1">
        <f>$U$17+$U$18*co2data[[#This Row],[DecDate]]</f>
        <v>339.56743294593025</v>
      </c>
      <c r="H256" s="4">
        <f>$U$36+$U$37*co2data[[#This Row],[DecDate]]+$U$38*co2data[[#This Row],[DecDate2]]</f>
        <v>336.69570209608355</v>
      </c>
      <c r="I256" s="4">
        <f>co2data[[#This Row],[Co2]]-co2data[[#This Row],[Quadratic Trend]]</f>
        <v>2.5142979039164288</v>
      </c>
      <c r="J256">
        <f t="shared" si="3"/>
        <v>-0.24002567489365517</v>
      </c>
      <c r="K256" s="1">
        <v>-0.18802353686628243</v>
      </c>
      <c r="L256" s="4">
        <f>co2data[[#This Row],[Quadratic Trend]]+co2data[[#This Row],[Cycle Co2]]</f>
        <v>336.45567642118988</v>
      </c>
      <c r="M256" s="4">
        <f>co2data[[#This Row],[Co2]]-co2data[[#This Row],[Quadratic Trend]]-co2data[[#This Row],[Cycle Co2]]</f>
        <v>2.7543235788100842</v>
      </c>
      <c r="N256" s="4">
        <f>AVERAGEIF(co2data[Month],co2data[Month],co2data[High Frequency])</f>
        <v>3.1805287070170616</v>
      </c>
      <c r="O256" s="4">
        <f>co2data[[#This Row],[S0]]-AVERAGE($N$2:$N$13)</f>
        <v>3.1813473097941802</v>
      </c>
      <c r="P256" s="4">
        <f>co2data[[#This Row],[Co2]]-co2data[[#This Row],[Seasonal]]</f>
        <v>336.02865269020577</v>
      </c>
    </row>
    <row r="257" spans="1:16" x14ac:dyDescent="0.3">
      <c r="A257" s="1">
        <v>1979</v>
      </c>
      <c r="B257" s="1">
        <v>6</v>
      </c>
      <c r="C257" s="6">
        <v>1979.4583333333335</v>
      </c>
      <c r="D257" s="6">
        <f>co2data[[#This Row],[DecDate]]^2</f>
        <v>3918255.2934027785</v>
      </c>
      <c r="E257" s="2">
        <f>DATE(co2data[[#This Row],[Year]],co2data[[#This Row],[Month]],15)</f>
        <v>29021</v>
      </c>
      <c r="F257" s="1">
        <v>339.26</v>
      </c>
      <c r="G257" s="1">
        <f>$U$17+$U$18*co2data[[#This Row],[DecDate]]</f>
        <v>339.69747131550184</v>
      </c>
      <c r="H257" s="4">
        <f>$U$36+$U$37*co2data[[#This Row],[DecDate]]+$U$38*co2data[[#This Row],[DecDate2]]</f>
        <v>336.80570492705738</v>
      </c>
      <c r="I257" s="4">
        <f>co2data[[#This Row],[Co2]]-co2data[[#This Row],[Quadratic Trend]]</f>
        <v>2.4542950729426138</v>
      </c>
      <c r="J257">
        <f t="shared" si="3"/>
        <v>-0.11464389048454503</v>
      </c>
      <c r="K257" s="1">
        <v>-0.15920251832469048</v>
      </c>
      <c r="L257" s="4">
        <f>co2data[[#This Row],[Quadratic Trend]]+co2data[[#This Row],[Cycle Co2]]</f>
        <v>336.69106103657282</v>
      </c>
      <c r="M257" s="4">
        <f>co2data[[#This Row],[Co2]]-co2data[[#This Row],[Quadratic Trend]]-co2data[[#This Row],[Cycle Co2]]</f>
        <v>2.5689389634271587</v>
      </c>
      <c r="N257" s="4">
        <f>AVERAGEIF(co2data[Month],co2data[Month],co2data[High Frequency])</f>
        <v>2.3803748608627524</v>
      </c>
      <c r="O257" s="4">
        <f>co2data[[#This Row],[S0]]-AVERAGE($N$2:$N$13)</f>
        <v>2.3811934636398711</v>
      </c>
      <c r="P257" s="4">
        <f>co2data[[#This Row],[Co2]]-co2data[[#This Row],[Seasonal]]</f>
        <v>336.87880653636012</v>
      </c>
    </row>
    <row r="258" spans="1:16" x14ac:dyDescent="0.3">
      <c r="A258" s="1">
        <v>1979</v>
      </c>
      <c r="B258" s="1">
        <v>7</v>
      </c>
      <c r="C258" s="6">
        <v>1979.5416666666667</v>
      </c>
      <c r="D258" s="6">
        <f>co2data[[#This Row],[DecDate]]^2</f>
        <v>3918585.210069445</v>
      </c>
      <c r="E258" s="2">
        <f>DATE(co2data[[#This Row],[Year]],co2data[[#This Row],[Month]],15)</f>
        <v>29051</v>
      </c>
      <c r="F258" s="1">
        <v>337.54</v>
      </c>
      <c r="G258" s="1">
        <f>$U$17+$U$18*co2data[[#This Row],[DecDate]]</f>
        <v>339.82750968507298</v>
      </c>
      <c r="H258" s="4">
        <f>$U$36+$U$37*co2data[[#This Row],[DecDate]]+$U$38*co2data[[#This Row],[DecDate2]]</f>
        <v>336.91588585171121</v>
      </c>
      <c r="I258" s="4">
        <f>co2data[[#This Row],[Co2]]-co2data[[#This Row],[Quadratic Trend]]</f>
        <v>0.62411414828881107</v>
      </c>
      <c r="J258">
        <f t="shared" si="3"/>
        <v>5.9444156325324776E-3</v>
      </c>
      <c r="K258" s="1">
        <v>-0.14576754760115626</v>
      </c>
      <c r="L258" s="4">
        <f>co2data[[#This Row],[Quadratic Trend]]+co2data[[#This Row],[Cycle Co2]]</f>
        <v>336.92183026734375</v>
      </c>
      <c r="M258" s="4">
        <f>co2data[[#This Row],[Co2]]-co2data[[#This Row],[Quadratic Trend]]-co2data[[#This Row],[Cycle Co2]]</f>
        <v>0.61816973265627861</v>
      </c>
      <c r="N258" s="4">
        <f>AVERAGEIF(co2data[Month],co2data[Month],co2data[High Frequency])</f>
        <v>0.68088768137521938</v>
      </c>
      <c r="O258" s="4">
        <f>co2data[[#This Row],[S0]]-AVERAGE($N$2:$N$13)</f>
        <v>0.68170628415233803</v>
      </c>
      <c r="P258" s="4">
        <f>co2data[[#This Row],[Co2]]-co2data[[#This Row],[Seasonal]]</f>
        <v>336.85829371584771</v>
      </c>
    </row>
    <row r="259" spans="1:16" x14ac:dyDescent="0.3">
      <c r="A259" s="1">
        <v>1979</v>
      </c>
      <c r="B259" s="1">
        <v>8</v>
      </c>
      <c r="C259" s="6">
        <v>1979.625</v>
      </c>
      <c r="D259" s="6">
        <f>co2data[[#This Row],[DecDate]]^2</f>
        <v>3918915.140625</v>
      </c>
      <c r="E259" s="2">
        <f>DATE(co2data[[#This Row],[Year]],co2data[[#This Row],[Month]],15)</f>
        <v>29082</v>
      </c>
      <c r="F259" s="1">
        <v>335.75</v>
      </c>
      <c r="G259" s="1">
        <f>$U$17+$U$18*co2data[[#This Row],[DecDate]]</f>
        <v>339.95754805464412</v>
      </c>
      <c r="H259" s="4">
        <f>$U$36+$U$37*co2data[[#This Row],[DecDate]]+$U$38*co2data[[#This Row],[DecDate2]]</f>
        <v>337.02624487003777</v>
      </c>
      <c r="I259" s="4">
        <f>co2data[[#This Row],[Co2]]-co2data[[#This Row],[Quadratic Trend]]</f>
        <v>-1.2762448700377718</v>
      </c>
      <c r="J259">
        <f t="shared" si="3"/>
        <v>6.4816166535059408E-2</v>
      </c>
      <c r="K259" s="1">
        <v>-0.11156477854184248</v>
      </c>
      <c r="L259" s="4">
        <f>co2data[[#This Row],[Quadratic Trend]]+co2data[[#This Row],[Cycle Co2]]</f>
        <v>337.09106103657285</v>
      </c>
      <c r="M259" s="4">
        <f>co2data[[#This Row],[Co2]]-co2data[[#This Row],[Quadratic Trend]]-co2data[[#This Row],[Cycle Co2]]</f>
        <v>-1.3410610365728313</v>
      </c>
      <c r="N259" s="4">
        <f>AVERAGEIF(co2data[Month],co2data[Month],co2data[High Frequency])</f>
        <v>-1.5319969340082413</v>
      </c>
      <c r="O259" s="4">
        <f>co2data[[#This Row],[S0]]-AVERAGE($N$2:$N$13)</f>
        <v>-1.5311783312311227</v>
      </c>
      <c r="P259" s="4">
        <f>co2data[[#This Row],[Co2]]-co2data[[#This Row],[Seasonal]]</f>
        <v>337.2811783312311</v>
      </c>
    </row>
    <row r="260" spans="1:16" x14ac:dyDescent="0.3">
      <c r="A260" s="1">
        <v>1979</v>
      </c>
      <c r="B260" s="1">
        <v>9</v>
      </c>
      <c r="C260" s="6">
        <v>1979.7083333333335</v>
      </c>
      <c r="D260" s="6">
        <f>co2data[[#This Row],[DecDate]]^2</f>
        <v>3919245.085069445</v>
      </c>
      <c r="E260" s="2">
        <f>DATE(co2data[[#This Row],[Year]],co2data[[#This Row],[Month]],15)</f>
        <v>29113</v>
      </c>
      <c r="F260" s="1">
        <v>333.98</v>
      </c>
      <c r="G260" s="1">
        <f>$U$17+$U$18*co2data[[#This Row],[DecDate]]</f>
        <v>340.08758642421571</v>
      </c>
      <c r="H260" s="4">
        <f>$U$36+$U$37*co2data[[#This Row],[DecDate]]+$U$38*co2data[[#This Row],[DecDate2]]</f>
        <v>337.13678198203706</v>
      </c>
      <c r="I260" s="4">
        <f>co2data[[#This Row],[Co2]]-co2data[[#This Row],[Quadratic Trend]]</f>
        <v>-3.156781982037046</v>
      </c>
      <c r="J260">
        <f t="shared" si="3"/>
        <v>0.20966366991478497</v>
      </c>
      <c r="K260" s="1">
        <v>-8.0440364992907354E-2</v>
      </c>
      <c r="L260" s="4">
        <f>co2data[[#This Row],[Quadratic Trend]]+co2data[[#This Row],[Cycle Co2]]</f>
        <v>337.34644565195185</v>
      </c>
      <c r="M260" s="4">
        <f>co2data[[#This Row],[Co2]]-co2data[[#This Row],[Quadratic Trend]]-co2data[[#This Row],[Cycle Co2]]</f>
        <v>-3.3664456519518309</v>
      </c>
      <c r="N260" s="4">
        <f>AVERAGEIF(co2data[Month],co2data[Month],co2data[High Frequency])</f>
        <v>-3.2690433820966329</v>
      </c>
      <c r="O260" s="4">
        <f>co2data[[#This Row],[S0]]-AVERAGE($N$2:$N$13)</f>
        <v>-3.2682247793195143</v>
      </c>
      <c r="P260" s="4">
        <f>co2data[[#This Row],[Co2]]-co2data[[#This Row],[Seasonal]]</f>
        <v>337.24822477931951</v>
      </c>
    </row>
    <row r="261" spans="1:16" x14ac:dyDescent="0.3">
      <c r="A261" s="1">
        <v>1979</v>
      </c>
      <c r="B261" s="1">
        <v>10</v>
      </c>
      <c r="C261" s="6">
        <v>1979.7916666666667</v>
      </c>
      <c r="D261" s="6">
        <f>co2data[[#This Row],[DecDate]]^2</f>
        <v>3919575.043402778</v>
      </c>
      <c r="E261" s="2">
        <f>DATE(co2data[[#This Row],[Year]],co2data[[#This Row],[Month]],15)</f>
        <v>29143</v>
      </c>
      <c r="F261" s="1">
        <v>334.19</v>
      </c>
      <c r="G261" s="1">
        <f>$U$17+$U$18*co2data[[#This Row],[DecDate]]</f>
        <v>340.21762479378685</v>
      </c>
      <c r="H261" s="4">
        <f>$U$36+$U$37*co2data[[#This Row],[DecDate]]+$U$38*co2data[[#This Row],[DecDate2]]</f>
        <v>337.24749718772364</v>
      </c>
      <c r="I261" s="4">
        <f>co2data[[#This Row],[Co2]]-co2data[[#This Row],[Quadratic Trend]]</f>
        <v>-3.0574971877236408</v>
      </c>
      <c r="J261">
        <f t="shared" si="3"/>
        <v>0.30356384884919407</v>
      </c>
      <c r="K261" s="1">
        <v>-8.3932768492799237E-2</v>
      </c>
      <c r="L261" s="4">
        <f>co2data[[#This Row],[Quadratic Trend]]+co2data[[#This Row],[Cycle Co2]]</f>
        <v>337.55106103657283</v>
      </c>
      <c r="M261" s="4">
        <f>co2data[[#This Row],[Co2]]-co2data[[#This Row],[Quadratic Trend]]-co2data[[#This Row],[Cycle Co2]]</f>
        <v>-3.3610610365728348</v>
      </c>
      <c r="N261" s="4">
        <f>AVERAGEIF(co2data[Month],co2data[Month],co2data[High Frequency])</f>
        <v>-3.4480093341772475</v>
      </c>
      <c r="O261" s="4">
        <f>co2data[[#This Row],[S0]]-AVERAGE($N$2:$N$13)</f>
        <v>-3.4471907314001289</v>
      </c>
      <c r="P261" s="4">
        <f>co2data[[#This Row],[Co2]]-co2data[[#This Row],[Seasonal]]</f>
        <v>337.63719073140015</v>
      </c>
    </row>
    <row r="262" spans="1:16" x14ac:dyDescent="0.3">
      <c r="A262" s="1">
        <v>1979</v>
      </c>
      <c r="B262" s="1">
        <v>11</v>
      </c>
      <c r="C262" s="6">
        <v>1979.875</v>
      </c>
      <c r="D262" s="6">
        <f>co2data[[#This Row],[DecDate]]^2</f>
        <v>3919905.015625</v>
      </c>
      <c r="E262" s="2">
        <f>DATE(co2data[[#This Row],[Year]],co2data[[#This Row],[Month]],15)</f>
        <v>29174</v>
      </c>
      <c r="F262" s="1">
        <v>335.31</v>
      </c>
      <c r="G262" s="1">
        <f>$U$17+$U$18*co2data[[#This Row],[DecDate]]</f>
        <v>340.34766316335799</v>
      </c>
      <c r="H262" s="4">
        <f>$U$36+$U$37*co2data[[#This Row],[DecDate]]+$U$38*co2data[[#This Row],[DecDate2]]</f>
        <v>337.35839048708294</v>
      </c>
      <c r="I262" s="4">
        <f>co2data[[#This Row],[Co2]]-co2data[[#This Row],[Quadratic Trend]]</f>
        <v>-2.0483904870829406</v>
      </c>
      <c r="J262">
        <f t="shared" si="3"/>
        <v>0.38728593410695566</v>
      </c>
      <c r="K262" s="1">
        <v>-5.2041989041522539E-2</v>
      </c>
      <c r="L262" s="4">
        <f>co2data[[#This Row],[Quadratic Trend]]+co2data[[#This Row],[Cycle Co2]]</f>
        <v>337.7456764211899</v>
      </c>
      <c r="M262" s="4">
        <f>co2data[[#This Row],[Co2]]-co2data[[#This Row],[Quadratic Trend]]-co2data[[#This Row],[Cycle Co2]]</f>
        <v>-2.4356764211898962</v>
      </c>
      <c r="N262" s="4">
        <f>AVERAGEIF(co2data[Month],co2data[Month],co2data[High Frequency])</f>
        <v>-2.2829904186651309</v>
      </c>
      <c r="O262" s="4">
        <f>co2data[[#This Row],[S0]]-AVERAGE($N$2:$N$13)</f>
        <v>-2.2821718158880122</v>
      </c>
      <c r="P262" s="4">
        <f>co2data[[#This Row],[Co2]]-co2data[[#This Row],[Seasonal]]</f>
        <v>337.59217181588804</v>
      </c>
    </row>
    <row r="263" spans="1:16" x14ac:dyDescent="0.3">
      <c r="A263" s="1">
        <v>1979</v>
      </c>
      <c r="B263" s="1">
        <v>12</v>
      </c>
      <c r="C263" s="6">
        <v>1979.9583333333335</v>
      </c>
      <c r="D263" s="6">
        <f>co2data[[#This Row],[DecDate]]^2</f>
        <v>3920235.0017361119</v>
      </c>
      <c r="E263" s="2">
        <f>DATE(co2data[[#This Row],[Year]],co2data[[#This Row],[Month]],15)</f>
        <v>29204</v>
      </c>
      <c r="F263" s="1">
        <v>336.81</v>
      </c>
      <c r="G263" s="1">
        <f>$U$17+$U$18*co2data[[#This Row],[DecDate]]</f>
        <v>340.47770153292959</v>
      </c>
      <c r="H263" s="4">
        <f>$U$36+$U$37*co2data[[#This Row],[DecDate]]+$U$38*co2data[[#This Row],[DecDate2]]</f>
        <v>337.46946188011498</v>
      </c>
      <c r="I263" s="4">
        <f>co2data[[#This Row],[Co2]]-co2data[[#This Row],[Quadratic Trend]]</f>
        <v>-0.65946188011497497</v>
      </c>
      <c r="J263">
        <f t="shared" si="3"/>
        <v>0.43929146415016562</v>
      </c>
      <c r="K263" s="1">
        <v>-4.015264202369262E-2</v>
      </c>
      <c r="L263" s="4">
        <f>co2data[[#This Row],[Quadratic Trend]]+co2data[[#This Row],[Cycle Co2]]</f>
        <v>337.90875334426516</v>
      </c>
      <c r="M263" s="4">
        <f>co2data[[#This Row],[Co2]]-co2data[[#This Row],[Quadratic Trend]]-co2data[[#This Row],[Cycle Co2]]</f>
        <v>-1.0987533442651407</v>
      </c>
      <c r="N263" s="4">
        <f>AVERAGEIF(co2data[Month],co2data[Month],co2data[High Frequency])</f>
        <v>-1.0548815493936836</v>
      </c>
      <c r="O263" s="4">
        <f>co2data[[#This Row],[S0]]-AVERAGE($N$2:$N$13)</f>
        <v>-1.054062946616565</v>
      </c>
      <c r="P263" s="4">
        <f>co2data[[#This Row],[Co2]]-co2data[[#This Row],[Seasonal]]</f>
        <v>337.86406294661657</v>
      </c>
    </row>
    <row r="264" spans="1:16" x14ac:dyDescent="0.3">
      <c r="A264" s="1">
        <v>1980</v>
      </c>
      <c r="B264" s="1">
        <v>1</v>
      </c>
      <c r="C264" s="6">
        <v>1980.0416666666667</v>
      </c>
      <c r="D264" s="6">
        <f>co2data[[#This Row],[DecDate]]^2</f>
        <v>3920565.0017361115</v>
      </c>
      <c r="E264" s="2">
        <f>DATE(co2data[[#This Row],[Year]],co2data[[#This Row],[Month]],15)</f>
        <v>29235</v>
      </c>
      <c r="F264" s="1">
        <v>337.9</v>
      </c>
      <c r="G264" s="1">
        <f>$U$17+$U$18*co2data[[#This Row],[DecDate]]</f>
        <v>340.60773990250073</v>
      </c>
      <c r="H264" s="4">
        <f>$U$36+$U$37*co2data[[#This Row],[DecDate]]+$U$38*co2data[[#This Row],[DecDate2]]</f>
        <v>337.58071136682702</v>
      </c>
      <c r="I264" s="4">
        <f>co2data[[#This Row],[Co2]]-co2data[[#This Row],[Quadratic Trend]]</f>
        <v>0.31928863317295963</v>
      </c>
      <c r="J264">
        <f t="shared" si="3"/>
        <v>0.33881120820903404</v>
      </c>
      <c r="K264" s="1">
        <v>-3.6726265900852359E-2</v>
      </c>
      <c r="L264" s="4">
        <f>co2data[[#This Row],[Quadratic Trend]]+co2data[[#This Row],[Cycle Co2]]</f>
        <v>337.91952257503607</v>
      </c>
      <c r="M264" s="4">
        <f>co2data[[#This Row],[Co2]]-co2data[[#This Row],[Quadratic Trend]]-co2data[[#This Row],[Cycle Co2]]</f>
        <v>-1.9522575036074408E-2</v>
      </c>
      <c r="N264" s="4">
        <f>AVERAGEIF(co2data[Month],co2data[Month],co2data[High Frequency])</f>
        <v>7.1953736839272886E-3</v>
      </c>
      <c r="O264" s="4">
        <f>co2data[[#This Row],[S0]]-AVERAGE($N$2:$N$13)</f>
        <v>8.0139764610459747E-3</v>
      </c>
      <c r="P264" s="4">
        <f>co2data[[#This Row],[Co2]]-co2data[[#This Row],[Seasonal]]</f>
        <v>337.89198602353895</v>
      </c>
    </row>
    <row r="265" spans="1:16" x14ac:dyDescent="0.3">
      <c r="A265" s="1">
        <v>1980</v>
      </c>
      <c r="B265" s="1">
        <v>2</v>
      </c>
      <c r="C265" s="6">
        <v>1980.125</v>
      </c>
      <c r="D265" s="6">
        <f>co2data[[#This Row],[DecDate]]^2</f>
        <v>3920895.015625</v>
      </c>
      <c r="E265" s="2">
        <f>DATE(co2data[[#This Row],[Year]],co2data[[#This Row],[Month]],15)</f>
        <v>29266</v>
      </c>
      <c r="F265" s="1">
        <v>338.34</v>
      </c>
      <c r="G265" s="1">
        <f>$U$17+$U$18*co2data[[#This Row],[DecDate]]</f>
        <v>340.73777827207186</v>
      </c>
      <c r="H265" s="4">
        <f>$U$36+$U$37*co2data[[#This Row],[DecDate]]+$U$38*co2data[[#This Row],[DecDate2]]</f>
        <v>337.69213894721179</v>
      </c>
      <c r="I265" s="4">
        <f>co2data[[#This Row],[Co2]]-co2data[[#This Row],[Quadratic Trend]]</f>
        <v>0.64786105278818695</v>
      </c>
      <c r="J265">
        <f t="shared" ref="J265:K328" si="4">AVERAGE(I259:I271)</f>
        <v>0.23969132013027442</v>
      </c>
      <c r="K265" s="1">
        <v>-3.4839783749924802E-2</v>
      </c>
      <c r="L265" s="4">
        <f>co2data[[#This Row],[Quadratic Trend]]+co2data[[#This Row],[Cycle Co2]]</f>
        <v>337.93183026734204</v>
      </c>
      <c r="M265" s="4">
        <f>co2data[[#This Row],[Co2]]-co2data[[#This Row],[Quadratic Trend]]-co2data[[#This Row],[Cycle Co2]]</f>
        <v>0.40816973265791257</v>
      </c>
      <c r="N265" s="4">
        <f>AVERAGEIF(co2data[Month],co2data[Month],co2data[High Frequency])</f>
        <v>0.80215691214584883</v>
      </c>
      <c r="O265" s="4">
        <f>co2data[[#This Row],[S0]]-AVERAGE($N$2:$N$13)</f>
        <v>0.80297551492296748</v>
      </c>
      <c r="P265" s="4">
        <f>co2data[[#This Row],[Co2]]-co2data[[#This Row],[Seasonal]]</f>
        <v>337.53702448507698</v>
      </c>
    </row>
    <row r="266" spans="1:16" x14ac:dyDescent="0.3">
      <c r="A266" s="1">
        <v>1980</v>
      </c>
      <c r="B266" s="1">
        <v>3</v>
      </c>
      <c r="C266" s="6">
        <v>1980.2083333333335</v>
      </c>
      <c r="D266" s="6">
        <f>co2data[[#This Row],[DecDate]]^2</f>
        <v>3921225.0434027785</v>
      </c>
      <c r="E266" s="2">
        <f>DATE(co2data[[#This Row],[Year]],co2data[[#This Row],[Month]],15)</f>
        <v>29295</v>
      </c>
      <c r="F266" s="1">
        <v>340.01</v>
      </c>
      <c r="G266" s="1">
        <f>$U$17+$U$18*co2data[[#This Row],[DecDate]]</f>
        <v>340.867816641643</v>
      </c>
      <c r="H266" s="4">
        <f>$U$36+$U$37*co2data[[#This Row],[DecDate]]+$U$38*co2data[[#This Row],[DecDate2]]</f>
        <v>337.80374462127656</v>
      </c>
      <c r="I266" s="4">
        <f>co2data[[#This Row],[Co2]]-co2data[[#This Row],[Quadratic Trend]]</f>
        <v>2.2062553787234265</v>
      </c>
      <c r="J266">
        <f t="shared" si="4"/>
        <v>0.16193179991333076</v>
      </c>
      <c r="K266" s="1">
        <v>-3.1416272493991246E-2</v>
      </c>
      <c r="L266" s="4">
        <f>co2data[[#This Row],[Quadratic Trend]]+co2data[[#This Row],[Cycle Co2]]</f>
        <v>337.96567642118987</v>
      </c>
      <c r="M266" s="4">
        <f>co2data[[#This Row],[Co2]]-co2data[[#This Row],[Quadratic Trend]]-co2data[[#This Row],[Cycle Co2]]</f>
        <v>2.0443235788100957</v>
      </c>
      <c r="N266" s="4">
        <f>AVERAGEIF(co2data[Month],co2data[Month],co2data[High Frequency])</f>
        <v>1.6915543480425499</v>
      </c>
      <c r="O266" s="4">
        <f>co2data[[#This Row],[S0]]-AVERAGE($N$2:$N$13)</f>
        <v>1.6923729508196685</v>
      </c>
      <c r="P266" s="4">
        <f>co2data[[#This Row],[Co2]]-co2data[[#This Row],[Seasonal]]</f>
        <v>338.31762704918032</v>
      </c>
    </row>
    <row r="267" spans="1:16" x14ac:dyDescent="0.3">
      <c r="A267" s="1">
        <v>1980</v>
      </c>
      <c r="B267" s="1">
        <v>4</v>
      </c>
      <c r="C267" s="6">
        <v>1980.2916666666667</v>
      </c>
      <c r="D267" s="6">
        <f>co2data[[#This Row],[DecDate]]^2</f>
        <v>3921555.085069445</v>
      </c>
      <c r="E267" s="2">
        <f>DATE(co2data[[#This Row],[Year]],co2data[[#This Row],[Month]],15)</f>
        <v>29326</v>
      </c>
      <c r="F267" s="1">
        <v>340.93</v>
      </c>
      <c r="G267" s="1">
        <f>$U$17+$U$18*co2data[[#This Row],[DecDate]]</f>
        <v>340.99785501121414</v>
      </c>
      <c r="H267" s="4">
        <f>$U$36+$U$37*co2data[[#This Row],[DecDate]]+$U$38*co2data[[#This Row],[DecDate2]]</f>
        <v>337.91552838901407</v>
      </c>
      <c r="I267" s="4">
        <f>co2data[[#This Row],[Co2]]-co2data[[#This Row],[Quadratic Trend]]</f>
        <v>3.014471610985936</v>
      </c>
      <c r="J267">
        <f t="shared" si="4"/>
        <v>0.21707110909665936</v>
      </c>
      <c r="K267" s="1">
        <v>-3.7994193671500115E-2</v>
      </c>
      <c r="L267" s="4">
        <f>co2data[[#This Row],[Quadratic Trend]]+co2data[[#This Row],[Cycle Co2]]</f>
        <v>338.13259949811072</v>
      </c>
      <c r="M267" s="4">
        <f>co2data[[#This Row],[Co2]]-co2data[[#This Row],[Quadratic Trend]]-co2data[[#This Row],[Cycle Co2]]</f>
        <v>2.7974005018892765</v>
      </c>
      <c r="N267" s="4">
        <f>AVERAGEIF(co2data[Month],co2data[Month],co2data[High Frequency])</f>
        <v>2.8344005018881528</v>
      </c>
      <c r="O267" s="4">
        <f>co2data[[#This Row],[S0]]-AVERAGE($N$2:$N$13)</f>
        <v>2.8352191046652715</v>
      </c>
      <c r="P267" s="4">
        <f>co2data[[#This Row],[Co2]]-co2data[[#This Row],[Seasonal]]</f>
        <v>338.09478089533474</v>
      </c>
    </row>
    <row r="268" spans="1:16" x14ac:dyDescent="0.3">
      <c r="A268" s="1">
        <v>1980</v>
      </c>
      <c r="B268" s="1">
        <v>5</v>
      </c>
      <c r="C268" s="6">
        <v>1980.375</v>
      </c>
      <c r="D268" s="6">
        <f>co2data[[#This Row],[DecDate]]^2</f>
        <v>3921885.140625</v>
      </c>
      <c r="E268" s="2">
        <f>DATE(co2data[[#This Row],[Year]],co2data[[#This Row],[Month]],15)</f>
        <v>29356</v>
      </c>
      <c r="F268" s="1">
        <v>341.48</v>
      </c>
      <c r="G268" s="1">
        <f>$U$17+$U$18*co2data[[#This Row],[DecDate]]</f>
        <v>341.12789338078528</v>
      </c>
      <c r="H268" s="4">
        <f>$U$36+$U$37*co2data[[#This Row],[DecDate]]+$U$38*co2data[[#This Row],[DecDate2]]</f>
        <v>338.02749025043158</v>
      </c>
      <c r="I268" s="4">
        <f>co2data[[#This Row],[Co2]]-co2data[[#This Row],[Quadratic Trend]]</f>
        <v>3.4525097495684349</v>
      </c>
      <c r="J268">
        <f t="shared" si="4"/>
        <v>0.34203232460390171</v>
      </c>
      <c r="K268" s="1">
        <v>-4.1496624205545826E-2</v>
      </c>
      <c r="L268" s="4">
        <f>co2data[[#This Row],[Quadratic Trend]]+co2data[[#This Row],[Cycle Co2]]</f>
        <v>338.36952257503549</v>
      </c>
      <c r="M268" s="4">
        <f>co2data[[#This Row],[Co2]]-co2data[[#This Row],[Quadratic Trend]]-co2data[[#This Row],[Cycle Co2]]</f>
        <v>3.1104774249645333</v>
      </c>
      <c r="N268" s="4">
        <f>AVERAGEIF(co2data[Month],co2data[Month],co2data[High Frequency])</f>
        <v>3.1805287070170616</v>
      </c>
      <c r="O268" s="4">
        <f>co2data[[#This Row],[S0]]-AVERAGE($N$2:$N$13)</f>
        <v>3.1813473097941802</v>
      </c>
      <c r="P268" s="4">
        <f>co2data[[#This Row],[Co2]]-co2data[[#This Row],[Seasonal]]</f>
        <v>338.29865269020581</v>
      </c>
    </row>
    <row r="269" spans="1:16" x14ac:dyDescent="0.3">
      <c r="A269" s="1">
        <v>1980</v>
      </c>
      <c r="B269" s="1">
        <v>6</v>
      </c>
      <c r="C269" s="6">
        <v>1980.4583333333335</v>
      </c>
      <c r="D269" s="6">
        <f>co2data[[#This Row],[DecDate]]^2</f>
        <v>3922215.210069445</v>
      </c>
      <c r="E269" s="2">
        <f>DATE(co2data[[#This Row],[Year]],co2data[[#This Row],[Month]],15)</f>
        <v>29387</v>
      </c>
      <c r="F269" s="1">
        <v>341.33</v>
      </c>
      <c r="G269" s="1">
        <f>$U$17+$U$18*co2data[[#This Row],[DecDate]]</f>
        <v>341.25793175035687</v>
      </c>
      <c r="H269" s="4">
        <f>$U$36+$U$37*co2data[[#This Row],[DecDate]]+$U$38*co2data[[#This Row],[DecDate2]]</f>
        <v>338.13963020552183</v>
      </c>
      <c r="I269" s="4">
        <f>co2data[[#This Row],[Co2]]-co2data[[#This Row],[Quadratic Trend]]</f>
        <v>3.1903697944781584</v>
      </c>
      <c r="J269">
        <f t="shared" si="4"/>
        <v>0.46143083105044103</v>
      </c>
      <c r="K269" s="1">
        <v>-5.4231256403798819E-2</v>
      </c>
      <c r="L269" s="4">
        <f>co2data[[#This Row],[Quadratic Trend]]+co2data[[#This Row],[Cycle Co2]]</f>
        <v>338.60106103657228</v>
      </c>
      <c r="M269" s="4">
        <f>co2data[[#This Row],[Co2]]-co2data[[#This Row],[Quadratic Trend]]-co2data[[#This Row],[Cycle Co2]]</f>
        <v>2.7289389634277175</v>
      </c>
      <c r="N269" s="4">
        <f>AVERAGEIF(co2data[Month],co2data[Month],co2data[High Frequency])</f>
        <v>2.3803748608627524</v>
      </c>
      <c r="O269" s="4">
        <f>co2data[[#This Row],[S0]]-AVERAGE($N$2:$N$13)</f>
        <v>2.3811934636398711</v>
      </c>
      <c r="P269" s="4">
        <f>co2data[[#This Row],[Co2]]-co2data[[#This Row],[Seasonal]]</f>
        <v>338.94880653636011</v>
      </c>
    </row>
    <row r="270" spans="1:16" x14ac:dyDescent="0.3">
      <c r="A270" s="1">
        <v>1980</v>
      </c>
      <c r="B270" s="1">
        <v>7</v>
      </c>
      <c r="C270" s="6">
        <v>1980.5416666666667</v>
      </c>
      <c r="D270" s="6">
        <f>co2data[[#This Row],[DecDate]]^2</f>
        <v>3922545.293402778</v>
      </c>
      <c r="E270" s="2">
        <f>DATE(co2data[[#This Row],[Year]],co2data[[#This Row],[Month]],15)</f>
        <v>29417</v>
      </c>
      <c r="F270" s="1">
        <v>339.4</v>
      </c>
      <c r="G270" s="1">
        <f>$U$17+$U$18*co2data[[#This Row],[DecDate]]</f>
        <v>341.38797011992801</v>
      </c>
      <c r="H270" s="4">
        <f>$U$36+$U$37*co2data[[#This Row],[DecDate]]+$U$38*co2data[[#This Row],[DecDate2]]</f>
        <v>338.25194825429207</v>
      </c>
      <c r="I270" s="4">
        <f>co2data[[#This Row],[Co2]]-co2data[[#This Row],[Quadratic Trend]]</f>
        <v>1.1480517457079031</v>
      </c>
      <c r="J270">
        <f t="shared" si="4"/>
        <v>0.53988201305054417</v>
      </c>
      <c r="K270" s="1">
        <v>-3.6967321035502973E-2</v>
      </c>
      <c r="L270" s="4">
        <f>co2data[[#This Row],[Quadratic Trend]]+co2data[[#This Row],[Cycle Co2]]</f>
        <v>338.79183026734262</v>
      </c>
      <c r="M270" s="4">
        <f>co2data[[#This Row],[Co2]]-co2data[[#This Row],[Quadratic Trend]]-co2data[[#This Row],[Cycle Co2]]</f>
        <v>0.60816973265735896</v>
      </c>
      <c r="N270" s="4">
        <f>AVERAGEIF(co2data[Month],co2data[Month],co2data[High Frequency])</f>
        <v>0.68088768137521938</v>
      </c>
      <c r="O270" s="4">
        <f>co2data[[#This Row],[S0]]-AVERAGE($N$2:$N$13)</f>
        <v>0.68170628415233803</v>
      </c>
      <c r="P270" s="4">
        <f>co2data[[#This Row],[Co2]]-co2data[[#This Row],[Seasonal]]</f>
        <v>338.71829371584766</v>
      </c>
    </row>
    <row r="271" spans="1:16" x14ac:dyDescent="0.3">
      <c r="A271" s="1">
        <v>1980</v>
      </c>
      <c r="B271" s="1">
        <v>8</v>
      </c>
      <c r="C271" s="6">
        <v>1980.625</v>
      </c>
      <c r="D271" s="6">
        <f>co2data[[#This Row],[DecDate]]^2</f>
        <v>3922875.390625</v>
      </c>
      <c r="E271" s="2">
        <f>DATE(co2data[[#This Row],[Year]],co2data[[#This Row],[Month]],15)</f>
        <v>29448</v>
      </c>
      <c r="F271" s="1">
        <v>337.7</v>
      </c>
      <c r="G271" s="1">
        <f>$U$17+$U$18*co2data[[#This Row],[DecDate]]</f>
        <v>341.51800848949915</v>
      </c>
      <c r="H271" s="4">
        <f>$U$36+$U$37*co2data[[#This Row],[DecDate]]+$U$38*co2data[[#This Row],[DecDate2]]</f>
        <v>338.36444439673505</v>
      </c>
      <c r="I271" s="4">
        <f>co2data[[#This Row],[Co2]]-co2data[[#This Row],[Quadratic Trend]]</f>
        <v>-0.66444439673506395</v>
      </c>
      <c r="J271">
        <f t="shared" si="4"/>
        <v>0.63123202445148341</v>
      </c>
      <c r="K271" s="1">
        <v>-5.8586642545044648E-3</v>
      </c>
      <c r="L271" s="4">
        <f>co2data[[#This Row],[Quadratic Trend]]+co2data[[#This Row],[Cycle Co2]]</f>
        <v>338.99567642118654</v>
      </c>
      <c r="M271" s="4">
        <f>co2data[[#This Row],[Co2]]-co2data[[#This Row],[Quadratic Trend]]-co2data[[#This Row],[Cycle Co2]]</f>
        <v>-1.2956764211865472</v>
      </c>
      <c r="N271" s="4">
        <f>AVERAGEIF(co2data[Month],co2data[Month],co2data[High Frequency])</f>
        <v>-1.5319969340082413</v>
      </c>
      <c r="O271" s="4">
        <f>co2data[[#This Row],[S0]]-AVERAGE($N$2:$N$13)</f>
        <v>-1.5311783312311227</v>
      </c>
      <c r="P271" s="4">
        <f>co2data[[#This Row],[Co2]]-co2data[[#This Row],[Seasonal]]</f>
        <v>339.23117833123109</v>
      </c>
    </row>
    <row r="272" spans="1:16" x14ac:dyDescent="0.3">
      <c r="A272" s="1">
        <v>1980</v>
      </c>
      <c r="B272" s="1">
        <v>9</v>
      </c>
      <c r="C272" s="6">
        <v>1980.7083333333335</v>
      </c>
      <c r="D272" s="6">
        <f>co2data[[#This Row],[DecDate]]^2</f>
        <v>3923205.5017361119</v>
      </c>
      <c r="E272" s="2">
        <f>DATE(co2data[[#This Row],[Year]],co2data[[#This Row],[Month]],15)</f>
        <v>29479</v>
      </c>
      <c r="F272" s="1">
        <v>336.19</v>
      </c>
      <c r="G272" s="1">
        <f>$U$17+$U$18*co2data[[#This Row],[DecDate]]</f>
        <v>341.64804685907075</v>
      </c>
      <c r="H272" s="4">
        <f>$U$36+$U$37*co2data[[#This Row],[DecDate]]+$U$38*co2data[[#This Row],[DecDate2]]</f>
        <v>338.47711863285804</v>
      </c>
      <c r="I272" s="4">
        <f>co2data[[#This Row],[Co2]]-co2data[[#This Row],[Quadratic Trend]]</f>
        <v>-2.2871186328580393</v>
      </c>
      <c r="J272">
        <f t="shared" si="4"/>
        <v>0.77009624986864256</v>
      </c>
      <c r="K272" s="1">
        <v>1.2940867785346217E-2</v>
      </c>
      <c r="L272" s="4">
        <f>co2data[[#This Row],[Quadratic Trend]]+co2data[[#This Row],[Cycle Co2]]</f>
        <v>339.24721488272667</v>
      </c>
      <c r="M272" s="4">
        <f>co2data[[#This Row],[Co2]]-co2data[[#This Row],[Quadratic Trend]]-co2data[[#This Row],[Cycle Co2]]</f>
        <v>-3.0572148827266821</v>
      </c>
      <c r="N272" s="4">
        <f>AVERAGEIF(co2data[Month],co2data[Month],co2data[High Frequency])</f>
        <v>-3.2690433820966329</v>
      </c>
      <c r="O272" s="4">
        <f>co2data[[#This Row],[S0]]-AVERAGE($N$2:$N$13)</f>
        <v>-3.2682247793195143</v>
      </c>
      <c r="P272" s="4">
        <f>co2data[[#This Row],[Co2]]-co2data[[#This Row],[Seasonal]]</f>
        <v>339.45822477931949</v>
      </c>
    </row>
    <row r="273" spans="1:16" x14ac:dyDescent="0.3">
      <c r="A273" s="1">
        <v>1980</v>
      </c>
      <c r="B273" s="1">
        <v>10</v>
      </c>
      <c r="C273" s="6">
        <v>1980.7916666666667</v>
      </c>
      <c r="D273" s="6">
        <f>co2data[[#This Row],[DecDate]]^2</f>
        <v>3923535.6267361115</v>
      </c>
      <c r="E273" s="2">
        <f>DATE(co2data[[#This Row],[Year]],co2data[[#This Row],[Month]],15)</f>
        <v>29509</v>
      </c>
      <c r="F273" s="1">
        <v>336.15</v>
      </c>
      <c r="G273" s="1">
        <f>$U$17+$U$18*co2data[[#This Row],[DecDate]]</f>
        <v>341.77808522864188</v>
      </c>
      <c r="H273" s="4">
        <f>$U$36+$U$37*co2data[[#This Row],[DecDate]]+$U$38*co2data[[#This Row],[DecDate2]]</f>
        <v>338.58997096265375</v>
      </c>
      <c r="I273" s="4">
        <f>co2data[[#This Row],[Co2]]-co2data[[#This Row],[Quadratic Trend]]</f>
        <v>-2.4399709626537742</v>
      </c>
      <c r="J273">
        <f t="shared" si="4"/>
        <v>0.85109007391684177</v>
      </c>
      <c r="K273" s="1">
        <v>3.6354352007143431E-2</v>
      </c>
      <c r="L273" s="4">
        <f>co2data[[#This Row],[Quadratic Trend]]+co2data[[#This Row],[Cycle Co2]]</f>
        <v>339.4410610365706</v>
      </c>
      <c r="M273" s="4">
        <f>co2data[[#This Row],[Co2]]-co2data[[#This Row],[Quadratic Trend]]-co2data[[#This Row],[Cycle Co2]]</f>
        <v>-3.2910610365706159</v>
      </c>
      <c r="N273" s="4">
        <f>AVERAGEIF(co2data[Month],co2data[Month],co2data[High Frequency])</f>
        <v>-3.4480093341772475</v>
      </c>
      <c r="O273" s="4">
        <f>co2data[[#This Row],[S0]]-AVERAGE($N$2:$N$13)</f>
        <v>-3.4471907314001289</v>
      </c>
      <c r="P273" s="4">
        <f>co2data[[#This Row],[Co2]]-co2data[[#This Row],[Seasonal]]</f>
        <v>339.59719073140013</v>
      </c>
    </row>
    <row r="274" spans="1:16" x14ac:dyDescent="0.3">
      <c r="A274" s="1">
        <v>1980</v>
      </c>
      <c r="B274" s="1">
        <v>11</v>
      </c>
      <c r="C274" s="6">
        <v>1980.875</v>
      </c>
      <c r="D274" s="6">
        <f>co2data[[#This Row],[DecDate]]^2</f>
        <v>3923865.765625</v>
      </c>
      <c r="E274" s="2">
        <f>DATE(co2data[[#This Row],[Year]],co2data[[#This Row],[Month]],15)</f>
        <v>29540</v>
      </c>
      <c r="F274" s="1">
        <v>337.27</v>
      </c>
      <c r="G274" s="1">
        <f>$U$17+$U$18*co2data[[#This Row],[DecDate]]</f>
        <v>341.90812359821302</v>
      </c>
      <c r="H274" s="4">
        <f>$U$36+$U$37*co2data[[#This Row],[DecDate]]+$U$38*co2data[[#This Row],[DecDate2]]</f>
        <v>338.70300138612947</v>
      </c>
      <c r="I274" s="4">
        <f>co2data[[#This Row],[Co2]]-co2data[[#This Row],[Quadratic Trend]]</f>
        <v>-1.4330013861294901</v>
      </c>
      <c r="J274">
        <f t="shared" si="4"/>
        <v>0.89959811198069961</v>
      </c>
      <c r="K274" s="1">
        <v>3.745871148778844E-2</v>
      </c>
      <c r="L274" s="4">
        <f>co2data[[#This Row],[Quadratic Trend]]+co2data[[#This Row],[Cycle Co2]]</f>
        <v>339.60259949811018</v>
      </c>
      <c r="M274" s="4">
        <f>co2data[[#This Row],[Co2]]-co2data[[#This Row],[Quadratic Trend]]-co2data[[#This Row],[Cycle Co2]]</f>
        <v>-2.3325994981101896</v>
      </c>
      <c r="N274" s="4">
        <f>AVERAGEIF(co2data[Month],co2data[Month],co2data[High Frequency])</f>
        <v>-2.2829904186651309</v>
      </c>
      <c r="O274" s="4">
        <f>co2data[[#This Row],[S0]]-AVERAGE($N$2:$N$13)</f>
        <v>-2.2821718158880122</v>
      </c>
      <c r="P274" s="4">
        <f>co2data[[#This Row],[Co2]]-co2data[[#This Row],[Seasonal]]</f>
        <v>339.55217181588802</v>
      </c>
    </row>
    <row r="275" spans="1:16" x14ac:dyDescent="0.3">
      <c r="A275" s="1">
        <v>1980</v>
      </c>
      <c r="B275" s="1">
        <v>12</v>
      </c>
      <c r="C275" s="6">
        <v>1980.9583333333335</v>
      </c>
      <c r="D275" s="6">
        <f>co2data[[#This Row],[DecDate]]^2</f>
        <v>3924195.9184027785</v>
      </c>
      <c r="E275" s="2">
        <f>DATE(co2data[[#This Row],[Year]],co2data[[#This Row],[Month]],15)</f>
        <v>29570</v>
      </c>
      <c r="F275" s="1">
        <v>338.32</v>
      </c>
      <c r="G275" s="1">
        <f>$U$17+$U$18*co2data[[#This Row],[DecDate]]</f>
        <v>342.03816196778462</v>
      </c>
      <c r="H275" s="4">
        <f>$U$36+$U$37*co2data[[#This Row],[DecDate]]+$U$38*co2data[[#This Row],[DecDate2]]</f>
        <v>338.81620990327792</v>
      </c>
      <c r="I275" s="4">
        <f>co2data[[#This Row],[Co2]]-co2data[[#This Row],[Quadratic Trend]]</f>
        <v>-0.49620990327792924</v>
      </c>
      <c r="J275">
        <f t="shared" si="4"/>
        <v>0.86792805636847215</v>
      </c>
      <c r="K275" s="1">
        <v>3.7792407765760254E-2</v>
      </c>
      <c r="L275" s="4">
        <f>co2data[[#This Row],[Quadratic Trend]]+co2data[[#This Row],[Cycle Co2]]</f>
        <v>339.68413795964642</v>
      </c>
      <c r="M275" s="4">
        <f>co2data[[#This Row],[Co2]]-co2data[[#This Row],[Quadratic Trend]]-co2data[[#This Row],[Cycle Co2]]</f>
        <v>-1.3641379596464014</v>
      </c>
      <c r="N275" s="4">
        <f>AVERAGEIF(co2data[Month],co2data[Month],co2data[High Frequency])</f>
        <v>-1.0548815493936836</v>
      </c>
      <c r="O275" s="4">
        <f>co2data[[#This Row],[S0]]-AVERAGE($N$2:$N$13)</f>
        <v>-1.054062946616565</v>
      </c>
      <c r="P275" s="4">
        <f>co2data[[#This Row],[Co2]]-co2data[[#This Row],[Seasonal]]</f>
        <v>339.37406294661656</v>
      </c>
    </row>
    <row r="276" spans="1:16" x14ac:dyDescent="0.3">
      <c r="A276" s="1">
        <v>1981</v>
      </c>
      <c r="B276" s="1">
        <v>1</v>
      </c>
      <c r="C276" s="6">
        <v>1981.0416666666667</v>
      </c>
      <c r="D276" s="6">
        <f>co2data[[#This Row],[DecDate]]^2</f>
        <v>3924526.085069445</v>
      </c>
      <c r="E276" s="2">
        <f>DATE(co2data[[#This Row],[Year]],co2data[[#This Row],[Month]],15)</f>
        <v>29601</v>
      </c>
      <c r="F276" s="1">
        <v>339.29</v>
      </c>
      <c r="G276" s="1">
        <f>$U$17+$U$18*co2data[[#This Row],[DecDate]]</f>
        <v>342.16820033735576</v>
      </c>
      <c r="H276" s="4">
        <f>$U$36+$U$37*co2data[[#This Row],[DecDate]]+$U$38*co2data[[#This Row],[DecDate2]]</f>
        <v>338.92959651411365</v>
      </c>
      <c r="I276" s="4">
        <f>co2data[[#This Row],[Co2]]-co2data[[#This Row],[Quadratic Trend]]</f>
        <v>0.36040348588636562</v>
      </c>
      <c r="J276">
        <f t="shared" si="4"/>
        <v>0.71223375323344185</v>
      </c>
      <c r="K276" s="1">
        <v>2.8893902379502897E-2</v>
      </c>
      <c r="L276" s="4">
        <f>co2data[[#This Row],[Quadratic Trend]]+co2data[[#This Row],[Cycle Co2]]</f>
        <v>339.64183026734707</v>
      </c>
      <c r="M276" s="4">
        <f>co2data[[#This Row],[Co2]]-co2data[[#This Row],[Quadratic Trend]]-co2data[[#This Row],[Cycle Co2]]</f>
        <v>-0.35183026734707623</v>
      </c>
      <c r="N276" s="4">
        <f>AVERAGEIF(co2data[Month],co2data[Month],co2data[High Frequency])</f>
        <v>7.1953736839272886E-3</v>
      </c>
      <c r="O276" s="4">
        <f>co2data[[#This Row],[S0]]-AVERAGE($N$2:$N$13)</f>
        <v>8.0139764610459747E-3</v>
      </c>
      <c r="P276" s="4">
        <f>co2data[[#This Row],[Co2]]-co2data[[#This Row],[Seasonal]]</f>
        <v>339.28198602353899</v>
      </c>
    </row>
    <row r="277" spans="1:16" x14ac:dyDescent="0.3">
      <c r="A277" s="1">
        <v>1981</v>
      </c>
      <c r="B277" s="1">
        <v>2</v>
      </c>
      <c r="C277" s="6">
        <v>1981.125</v>
      </c>
      <c r="D277" s="6">
        <f>co2data[[#This Row],[DecDate]]^2</f>
        <v>3924856.265625</v>
      </c>
      <c r="E277" s="2">
        <f>DATE(co2data[[#This Row],[Year]],co2data[[#This Row],[Month]],15)</f>
        <v>29632</v>
      </c>
      <c r="F277" s="1">
        <v>340.55</v>
      </c>
      <c r="G277" s="1">
        <f>$U$17+$U$18*co2data[[#This Row],[DecDate]]</f>
        <v>342.2982387069269</v>
      </c>
      <c r="H277" s="4">
        <f>$U$36+$U$37*co2data[[#This Row],[DecDate]]+$U$38*co2data[[#This Row],[DecDate2]]</f>
        <v>339.04316121861484</v>
      </c>
      <c r="I277" s="4">
        <f>co2data[[#This Row],[Co2]]-co2data[[#This Row],[Quadratic Trend]]</f>
        <v>1.50683878138517</v>
      </c>
      <c r="J277">
        <f t="shared" si="4"/>
        <v>0.52482289488386435</v>
      </c>
      <c r="K277" s="1">
        <v>2.9224733790572374E-2</v>
      </c>
      <c r="L277" s="4">
        <f>co2data[[#This Row],[Quadratic Trend]]+co2data[[#This Row],[Cycle Co2]]</f>
        <v>339.56798411349871</v>
      </c>
      <c r="M277" s="4">
        <f>co2data[[#This Row],[Co2]]-co2data[[#This Row],[Quadratic Trend]]-co2data[[#This Row],[Cycle Co2]]</f>
        <v>0.98201588650130567</v>
      </c>
      <c r="N277" s="4">
        <f>AVERAGEIF(co2data[Month],co2data[Month],co2data[High Frequency])</f>
        <v>0.80215691214584883</v>
      </c>
      <c r="O277" s="4">
        <f>co2data[[#This Row],[S0]]-AVERAGE($N$2:$N$13)</f>
        <v>0.80297551492296748</v>
      </c>
      <c r="P277" s="4">
        <f>co2data[[#This Row],[Co2]]-co2data[[#This Row],[Seasonal]]</f>
        <v>339.74702448507702</v>
      </c>
    </row>
    <row r="278" spans="1:16" x14ac:dyDescent="0.3">
      <c r="A278" s="1">
        <v>1981</v>
      </c>
      <c r="B278" s="1">
        <v>3</v>
      </c>
      <c r="C278" s="6">
        <v>1981.2083333333335</v>
      </c>
      <c r="D278" s="6">
        <f>co2data[[#This Row],[DecDate]]^2</f>
        <v>3925186.460069445</v>
      </c>
      <c r="E278" s="2">
        <f>DATE(co2data[[#This Row],[Year]],co2data[[#This Row],[Month]],15)</f>
        <v>29660</v>
      </c>
      <c r="F278" s="1">
        <v>341.61</v>
      </c>
      <c r="G278" s="1">
        <f>$U$17+$U$18*co2data[[#This Row],[DecDate]]</f>
        <v>342.42827707649849</v>
      </c>
      <c r="H278" s="4">
        <f>$U$36+$U$37*co2data[[#This Row],[DecDate]]+$U$38*co2data[[#This Row],[DecDate2]]</f>
        <v>339.15690401678876</v>
      </c>
      <c r="I278" s="4">
        <f>co2data[[#This Row],[Co2]]-co2data[[#This Row],[Quadratic Trend]]</f>
        <v>2.4530959832112558</v>
      </c>
      <c r="J278">
        <f t="shared" si="4"/>
        <v>0.35338778901148349</v>
      </c>
      <c r="K278" s="1">
        <v>3.1861825075878619E-2</v>
      </c>
      <c r="L278" s="4">
        <f>co2data[[#This Row],[Quadratic Trend]]+co2data[[#This Row],[Cycle Co2]]</f>
        <v>339.51029180580025</v>
      </c>
      <c r="M278" s="4">
        <f>co2data[[#This Row],[Co2]]-co2data[[#This Row],[Quadratic Trend]]-co2data[[#This Row],[Cycle Co2]]</f>
        <v>2.0997081941997724</v>
      </c>
      <c r="N278" s="4">
        <f>AVERAGEIF(co2data[Month],co2data[Month],co2data[High Frequency])</f>
        <v>1.6915543480425499</v>
      </c>
      <c r="O278" s="4">
        <f>co2data[[#This Row],[S0]]-AVERAGE($N$2:$N$13)</f>
        <v>1.6923729508196685</v>
      </c>
      <c r="P278" s="4">
        <f>co2data[[#This Row],[Co2]]-co2data[[#This Row],[Seasonal]]</f>
        <v>339.91762704918034</v>
      </c>
    </row>
    <row r="279" spans="1:16" x14ac:dyDescent="0.3">
      <c r="A279" s="1">
        <v>1981</v>
      </c>
      <c r="B279" s="1">
        <v>4</v>
      </c>
      <c r="C279" s="6">
        <v>1981.2916666666667</v>
      </c>
      <c r="D279" s="6">
        <f>co2data[[#This Row],[DecDate]]^2</f>
        <v>3925516.668402778</v>
      </c>
      <c r="E279" s="2">
        <f>DATE(co2data[[#This Row],[Year]],co2data[[#This Row],[Month]],15)</f>
        <v>29691</v>
      </c>
      <c r="F279" s="1">
        <v>342.53</v>
      </c>
      <c r="G279" s="1">
        <f>$U$17+$U$18*co2data[[#This Row],[DecDate]]</f>
        <v>342.55831544606963</v>
      </c>
      <c r="H279" s="4">
        <f>$U$36+$U$37*co2data[[#This Row],[DecDate]]+$U$38*co2data[[#This Row],[DecDate2]]</f>
        <v>339.27082490864996</v>
      </c>
      <c r="I279" s="4">
        <f>co2data[[#This Row],[Co2]]-co2data[[#This Row],[Quadratic Trend]]</f>
        <v>3.2591750913500164</v>
      </c>
      <c r="J279">
        <f t="shared" si="4"/>
        <v>0.30792843561629996</v>
      </c>
      <c r="K279" s="1">
        <v>4.0651330081588576E-2</v>
      </c>
      <c r="L279" s="4">
        <f>co2data[[#This Row],[Quadratic Trend]]+co2data[[#This Row],[Cycle Co2]]</f>
        <v>339.57875334426626</v>
      </c>
      <c r="M279" s="4">
        <f>co2data[[#This Row],[Co2]]-co2data[[#This Row],[Quadratic Trend]]-co2data[[#This Row],[Cycle Co2]]</f>
        <v>2.9512466557337165</v>
      </c>
      <c r="N279" s="4">
        <f>AVERAGEIF(co2data[Month],co2data[Month],co2data[High Frequency])</f>
        <v>2.8344005018881528</v>
      </c>
      <c r="O279" s="4">
        <f>co2data[[#This Row],[S0]]-AVERAGE($N$2:$N$13)</f>
        <v>2.8352191046652715</v>
      </c>
      <c r="P279" s="4">
        <f>co2data[[#This Row],[Co2]]-co2data[[#This Row],[Seasonal]]</f>
        <v>339.6947808953347</v>
      </c>
    </row>
    <row r="280" spans="1:16" x14ac:dyDescent="0.3">
      <c r="A280" s="1">
        <v>1981</v>
      </c>
      <c r="B280" s="1">
        <v>5</v>
      </c>
      <c r="C280" s="6">
        <v>1981.375</v>
      </c>
      <c r="D280" s="6">
        <f>co2data[[#This Row],[DecDate]]^2</f>
        <v>3925846.890625</v>
      </c>
      <c r="E280" s="2">
        <f>DATE(co2data[[#This Row],[Year]],co2data[[#This Row],[Month]],15)</f>
        <v>29721</v>
      </c>
      <c r="F280" s="1">
        <v>343.03</v>
      </c>
      <c r="G280" s="1">
        <f>$U$17+$U$18*co2data[[#This Row],[DecDate]]</f>
        <v>342.68835381564077</v>
      </c>
      <c r="H280" s="4">
        <f>$U$36+$U$37*co2data[[#This Row],[DecDate]]+$U$38*co2data[[#This Row],[DecDate2]]</f>
        <v>339.38492389418388</v>
      </c>
      <c r="I280" s="4">
        <f>co2data[[#This Row],[Co2]]-co2data[[#This Row],[Quadratic Trend]]</f>
        <v>3.6450761058160879</v>
      </c>
      <c r="J280">
        <f t="shared" si="4"/>
        <v>0.38075252700656831</v>
      </c>
      <c r="K280" s="1">
        <v>5.713171034615068E-2</v>
      </c>
      <c r="L280" s="4">
        <f>co2data[[#This Row],[Quadratic Trend]]+co2data[[#This Row],[Cycle Co2]]</f>
        <v>339.76567642119045</v>
      </c>
      <c r="M280" s="4">
        <f>co2data[[#This Row],[Co2]]-co2data[[#This Row],[Quadratic Trend]]-co2data[[#This Row],[Cycle Co2]]</f>
        <v>3.2643235788095195</v>
      </c>
      <c r="N280" s="4">
        <f>AVERAGEIF(co2data[Month],co2data[Month],co2data[High Frequency])</f>
        <v>3.1805287070170616</v>
      </c>
      <c r="O280" s="4">
        <f>co2data[[#This Row],[S0]]-AVERAGE($N$2:$N$13)</f>
        <v>3.1813473097941802</v>
      </c>
      <c r="P280" s="4">
        <f>co2data[[#This Row],[Co2]]-co2data[[#This Row],[Seasonal]]</f>
        <v>339.84865269020577</v>
      </c>
    </row>
    <row r="281" spans="1:16" x14ac:dyDescent="0.3">
      <c r="A281" s="1">
        <v>1981</v>
      </c>
      <c r="B281" s="1">
        <v>6</v>
      </c>
      <c r="C281" s="6">
        <v>1981.4583333333335</v>
      </c>
      <c r="D281" s="6">
        <f>co2data[[#This Row],[DecDate]]^2</f>
        <v>3926177.1267361119</v>
      </c>
      <c r="E281" s="2">
        <f>DATE(co2data[[#This Row],[Year]],co2data[[#This Row],[Month]],15)</f>
        <v>29752</v>
      </c>
      <c r="F281" s="1">
        <v>342.54</v>
      </c>
      <c r="G281" s="1">
        <f>$U$17+$U$18*co2data[[#This Row],[DecDate]]</f>
        <v>342.81839218521191</v>
      </c>
      <c r="H281" s="4">
        <f>$U$36+$U$37*co2data[[#This Row],[DecDate]]+$U$38*co2data[[#This Row],[DecDate2]]</f>
        <v>339.49920097339054</v>
      </c>
      <c r="I281" s="4">
        <f>co2data[[#This Row],[Co2]]-co2data[[#This Row],[Quadratic Trend]]</f>
        <v>3.0407990266094771</v>
      </c>
      <c r="J281">
        <f t="shared" si="4"/>
        <v>0.46724467856690283</v>
      </c>
      <c r="K281" s="1">
        <v>8.2072196638813238E-2</v>
      </c>
      <c r="L281" s="4">
        <f>co2data[[#This Row],[Quadratic Trend]]+co2data[[#This Row],[Cycle Co2]]</f>
        <v>339.96644565195743</v>
      </c>
      <c r="M281" s="4">
        <f>co2data[[#This Row],[Co2]]-co2data[[#This Row],[Quadratic Trend]]-co2data[[#This Row],[Cycle Co2]]</f>
        <v>2.5735543480425744</v>
      </c>
      <c r="N281" s="4">
        <f>AVERAGEIF(co2data[Month],co2data[Month],co2data[High Frequency])</f>
        <v>2.3803748608627524</v>
      </c>
      <c r="O281" s="4">
        <f>co2data[[#This Row],[S0]]-AVERAGE($N$2:$N$13)</f>
        <v>2.3811934636398711</v>
      </c>
      <c r="P281" s="4">
        <f>co2data[[#This Row],[Co2]]-co2data[[#This Row],[Seasonal]]</f>
        <v>340.15880653636015</v>
      </c>
    </row>
    <row r="282" spans="1:16" x14ac:dyDescent="0.3">
      <c r="A282" s="1">
        <v>1981</v>
      </c>
      <c r="B282" s="1">
        <v>7</v>
      </c>
      <c r="C282" s="6">
        <v>1981.5416666666667</v>
      </c>
      <c r="D282" s="6">
        <f>co2data[[#This Row],[DecDate]]^2</f>
        <v>3926507.3767361115</v>
      </c>
      <c r="E282" s="2">
        <f>DATE(co2data[[#This Row],[Year]],co2data[[#This Row],[Month]],15)</f>
        <v>29782</v>
      </c>
      <c r="F282" s="1">
        <v>340.78</v>
      </c>
      <c r="G282" s="1">
        <f>$U$17+$U$18*co2data[[#This Row],[DecDate]]</f>
        <v>342.94843055478304</v>
      </c>
      <c r="H282" s="4">
        <f>$U$36+$U$37*co2data[[#This Row],[DecDate]]+$U$38*co2data[[#This Row],[DecDate2]]</f>
        <v>339.61365614627721</v>
      </c>
      <c r="I282" s="4">
        <f>co2data[[#This Row],[Co2]]-co2data[[#This Row],[Quadratic Trend]]</f>
        <v>1.1663438537227648</v>
      </c>
      <c r="J282">
        <f t="shared" si="4"/>
        <v>0.55586642875827974</v>
      </c>
      <c r="K282" s="1">
        <v>6.3165096651861957E-2</v>
      </c>
      <c r="L282" s="4">
        <f>co2data[[#This Row],[Quadratic Trend]]+co2data[[#This Row],[Cycle Co2]]</f>
        <v>340.1695225750355</v>
      </c>
      <c r="M282" s="4">
        <f>co2data[[#This Row],[Co2]]-co2data[[#This Row],[Quadratic Trend]]-co2data[[#This Row],[Cycle Co2]]</f>
        <v>0.61047742496448509</v>
      </c>
      <c r="N282" s="4">
        <f>AVERAGEIF(co2data[Month],co2data[Month],co2data[High Frequency])</f>
        <v>0.68088768137521938</v>
      </c>
      <c r="O282" s="4">
        <f>co2data[[#This Row],[S0]]-AVERAGE($N$2:$N$13)</f>
        <v>0.68170628415233803</v>
      </c>
      <c r="P282" s="4">
        <f>co2data[[#This Row],[Co2]]-co2data[[#This Row],[Seasonal]]</f>
        <v>340.09829371584766</v>
      </c>
    </row>
    <row r="283" spans="1:16" x14ac:dyDescent="0.3">
      <c r="A283" s="1">
        <v>1981</v>
      </c>
      <c r="B283" s="1">
        <v>8</v>
      </c>
      <c r="C283" s="6">
        <v>1981.625</v>
      </c>
      <c r="D283" s="6">
        <f>co2data[[#This Row],[DecDate]]^2</f>
        <v>3926837.640625</v>
      </c>
      <c r="E283" s="2">
        <f>DATE(co2data[[#This Row],[Year]],co2data[[#This Row],[Month]],15)</f>
        <v>29813</v>
      </c>
      <c r="F283" s="1">
        <v>338.44</v>
      </c>
      <c r="G283" s="1">
        <f>$U$17+$U$18*co2data[[#This Row],[DecDate]]</f>
        <v>343.07846892435418</v>
      </c>
      <c r="H283" s="4">
        <f>$U$36+$U$37*co2data[[#This Row],[DecDate]]+$U$38*co2data[[#This Row],[DecDate2]]</f>
        <v>339.7282894128366</v>
      </c>
      <c r="I283" s="4">
        <f>co2data[[#This Row],[Co2]]-co2data[[#This Row],[Quadratic Trend]]</f>
        <v>-1.2882894128366047</v>
      </c>
      <c r="J283">
        <f t="shared" si="4"/>
        <v>0.62892546988895393</v>
      </c>
      <c r="K283" s="1">
        <v>1.3487333462241912E-2</v>
      </c>
      <c r="L283" s="4">
        <f>co2data[[#This Row],[Quadratic Trend]]+co2data[[#This Row],[Cycle Co2]]</f>
        <v>340.35721488272554</v>
      </c>
      <c r="M283" s="4">
        <f>co2data[[#This Row],[Co2]]-co2data[[#This Row],[Quadratic Trend]]-co2data[[#This Row],[Cycle Co2]]</f>
        <v>-1.9172148827255586</v>
      </c>
      <c r="N283" s="4">
        <f>AVERAGEIF(co2data[Month],co2data[Month],co2data[High Frequency])</f>
        <v>-1.5319969340082413</v>
      </c>
      <c r="O283" s="4">
        <f>co2data[[#This Row],[S0]]-AVERAGE($N$2:$N$13)</f>
        <v>-1.5311783312311227</v>
      </c>
      <c r="P283" s="4">
        <f>co2data[[#This Row],[Co2]]-co2data[[#This Row],[Seasonal]]</f>
        <v>339.9711783312311</v>
      </c>
    </row>
    <row r="284" spans="1:16" x14ac:dyDescent="0.3">
      <c r="A284" s="1">
        <v>1981</v>
      </c>
      <c r="B284" s="1">
        <v>9</v>
      </c>
      <c r="C284" s="6">
        <v>1981.7083333333335</v>
      </c>
      <c r="D284" s="6">
        <f>co2data[[#This Row],[DecDate]]^2</f>
        <v>3927167.9184027785</v>
      </c>
      <c r="E284" s="2">
        <f>DATE(co2data[[#This Row],[Year]],co2data[[#This Row],[Month]],15)</f>
        <v>29844</v>
      </c>
      <c r="F284" s="1">
        <v>336.95</v>
      </c>
      <c r="G284" s="1">
        <f>$U$17+$U$18*co2data[[#This Row],[DecDate]]</f>
        <v>343.20850729392578</v>
      </c>
      <c r="H284" s="4">
        <f>$U$36+$U$37*co2data[[#This Row],[DecDate]]+$U$38*co2data[[#This Row],[DecDate2]]</f>
        <v>339.843100773076</v>
      </c>
      <c r="I284" s="4">
        <f>co2data[[#This Row],[Co2]]-co2data[[#This Row],[Quadratic Trend]]</f>
        <v>-2.8931007730760143</v>
      </c>
      <c r="J284">
        <f t="shared" si="4"/>
        <v>0.68796026349682593</v>
      </c>
      <c r="K284" s="1">
        <v>-3.1576477545453452E-2</v>
      </c>
      <c r="L284" s="4">
        <f>co2data[[#This Row],[Quadratic Trend]]+co2data[[#This Row],[Cycle Co2]]</f>
        <v>340.53106103657285</v>
      </c>
      <c r="M284" s="4">
        <f>co2data[[#This Row],[Co2]]-co2data[[#This Row],[Quadratic Trend]]-co2data[[#This Row],[Cycle Co2]]</f>
        <v>-3.5810610365728404</v>
      </c>
      <c r="N284" s="4">
        <f>AVERAGEIF(co2data[Month],co2data[Month],co2data[High Frequency])</f>
        <v>-3.2690433820966329</v>
      </c>
      <c r="O284" s="4">
        <f>co2data[[#This Row],[S0]]-AVERAGE($N$2:$N$13)</f>
        <v>-3.2682247793195143</v>
      </c>
      <c r="P284" s="4">
        <f>co2data[[#This Row],[Co2]]-co2data[[#This Row],[Seasonal]]</f>
        <v>340.21822477931948</v>
      </c>
    </row>
    <row r="285" spans="1:16" x14ac:dyDescent="0.3">
      <c r="A285" s="1">
        <v>1981</v>
      </c>
      <c r="B285" s="1">
        <v>10</v>
      </c>
      <c r="C285" s="6">
        <v>1981.7916666666667</v>
      </c>
      <c r="D285" s="6">
        <f>co2data[[#This Row],[DecDate]]^2</f>
        <v>3927498.210069445</v>
      </c>
      <c r="E285" s="2">
        <f>DATE(co2data[[#This Row],[Year]],co2data[[#This Row],[Month]],15)</f>
        <v>29874</v>
      </c>
      <c r="F285" s="1">
        <v>337.08</v>
      </c>
      <c r="G285" s="1">
        <f>$U$17+$U$18*co2data[[#This Row],[DecDate]]</f>
        <v>343.33854566349692</v>
      </c>
      <c r="H285" s="4">
        <f>$U$36+$U$37*co2data[[#This Row],[DecDate]]+$U$38*co2data[[#This Row],[DecDate2]]</f>
        <v>339.95809022699541</v>
      </c>
      <c r="I285" s="4">
        <f>co2data[[#This Row],[Co2]]-co2data[[#This Row],[Quadratic Trend]]</f>
        <v>-2.8780902269954254</v>
      </c>
      <c r="J285">
        <f t="shared" si="4"/>
        <v>0.75450927112035948</v>
      </c>
      <c r="K285" s="1">
        <v>-7.1257105601975845E-2</v>
      </c>
      <c r="L285" s="4">
        <f>co2data[[#This Row],[Quadratic Trend]]+co2data[[#This Row],[Cycle Co2]]</f>
        <v>340.71259949811576</v>
      </c>
      <c r="M285" s="4">
        <f>co2data[[#This Row],[Co2]]-co2data[[#This Row],[Quadratic Trend]]-co2data[[#This Row],[Cycle Co2]]</f>
        <v>-3.632599498115785</v>
      </c>
      <c r="N285" s="4">
        <f>AVERAGEIF(co2data[Month],co2data[Month],co2data[High Frequency])</f>
        <v>-3.4480093341772475</v>
      </c>
      <c r="O285" s="4">
        <f>co2data[[#This Row],[S0]]-AVERAGE($N$2:$N$13)</f>
        <v>-3.4471907314001289</v>
      </c>
      <c r="P285" s="4">
        <f>co2data[[#This Row],[Co2]]-co2data[[#This Row],[Seasonal]]</f>
        <v>340.52719073140014</v>
      </c>
    </row>
    <row r="286" spans="1:16" x14ac:dyDescent="0.3">
      <c r="A286" s="1">
        <v>1981</v>
      </c>
      <c r="B286" s="1">
        <v>11</v>
      </c>
      <c r="C286" s="6">
        <v>1981.875</v>
      </c>
      <c r="D286" s="6">
        <f>co2data[[#This Row],[DecDate]]^2</f>
        <v>3927828.515625</v>
      </c>
      <c r="E286" s="2">
        <f>DATE(co2data[[#This Row],[Year]],co2data[[#This Row],[Month]],15)</f>
        <v>29905</v>
      </c>
      <c r="F286" s="1">
        <v>338.58</v>
      </c>
      <c r="G286" s="1">
        <f>$U$17+$U$18*co2data[[#This Row],[DecDate]]</f>
        <v>343.46858403306805</v>
      </c>
      <c r="H286" s="4">
        <f>$U$36+$U$37*co2data[[#This Row],[DecDate]]+$U$38*co2data[[#This Row],[DecDate2]]</f>
        <v>340.07325777458027</v>
      </c>
      <c r="I286" s="4">
        <f>co2data[[#This Row],[Co2]]-co2data[[#This Row],[Quadratic Trend]]</f>
        <v>-1.493257774580286</v>
      </c>
      <c r="J286">
        <f t="shared" si="4"/>
        <v>0.80088018506780567</v>
      </c>
      <c r="K286" s="1">
        <v>-9.5554550707342784E-2</v>
      </c>
      <c r="L286" s="4">
        <f>co2data[[#This Row],[Quadratic Trend]]+co2data[[#This Row],[Cycle Co2]]</f>
        <v>340.87413795964807</v>
      </c>
      <c r="M286" s="4">
        <f>co2data[[#This Row],[Co2]]-co2data[[#This Row],[Quadratic Trend]]-co2data[[#This Row],[Cycle Co2]]</f>
        <v>-2.2941379596480918</v>
      </c>
      <c r="N286" s="4">
        <f>AVERAGEIF(co2data[Month],co2data[Month],co2data[High Frequency])</f>
        <v>-2.2829904186651309</v>
      </c>
      <c r="O286" s="4">
        <f>co2data[[#This Row],[S0]]-AVERAGE($N$2:$N$13)</f>
        <v>-2.2821718158880122</v>
      </c>
      <c r="P286" s="4">
        <f>co2data[[#This Row],[Co2]]-co2data[[#This Row],[Seasonal]]</f>
        <v>340.86217181588802</v>
      </c>
    </row>
    <row r="287" spans="1:16" x14ac:dyDescent="0.3">
      <c r="A287" s="1">
        <v>1981</v>
      </c>
      <c r="B287" s="1">
        <v>12</v>
      </c>
      <c r="C287" s="6">
        <v>1981.9583333333335</v>
      </c>
      <c r="D287" s="6">
        <f>co2data[[#This Row],[DecDate]]^2</f>
        <v>3928158.835069445</v>
      </c>
      <c r="E287" s="2">
        <f>DATE(co2data[[#This Row],[Year]],co2data[[#This Row],[Month]],15)</f>
        <v>29935</v>
      </c>
      <c r="F287" s="1">
        <v>339.88</v>
      </c>
      <c r="G287" s="1">
        <f>$U$17+$U$18*co2data[[#This Row],[DecDate]]</f>
        <v>343.59862240263965</v>
      </c>
      <c r="H287" s="4">
        <f>$U$36+$U$37*co2data[[#This Row],[DecDate]]+$U$38*co2data[[#This Row],[DecDate2]]</f>
        <v>340.18860341584514</v>
      </c>
      <c r="I287" s="4">
        <f>co2data[[#This Row],[Co2]]-co2data[[#This Row],[Quadratic Trend]]</f>
        <v>-0.30860341584514117</v>
      </c>
      <c r="J287">
        <f t="shared" si="4"/>
        <v>0.74399608226168279</v>
      </c>
      <c r="K287" s="1">
        <v>-0.10985342824614777</v>
      </c>
      <c r="L287" s="4">
        <f>co2data[[#This Row],[Quadratic Trend]]+co2data[[#This Row],[Cycle Co2]]</f>
        <v>340.93259949810681</v>
      </c>
      <c r="M287" s="4">
        <f>co2data[[#This Row],[Co2]]-co2data[[#This Row],[Quadratic Trend]]-co2data[[#This Row],[Cycle Co2]]</f>
        <v>-1.0525994981068241</v>
      </c>
      <c r="N287" s="4">
        <f>AVERAGEIF(co2data[Month],co2data[Month],co2data[High Frequency])</f>
        <v>-1.0548815493936836</v>
      </c>
      <c r="O287" s="4">
        <f>co2data[[#This Row],[S0]]-AVERAGE($N$2:$N$13)</f>
        <v>-1.054062946616565</v>
      </c>
      <c r="P287" s="4">
        <f>co2data[[#This Row],[Co2]]-co2data[[#This Row],[Seasonal]]</f>
        <v>340.93406294661656</v>
      </c>
    </row>
    <row r="288" spans="1:16" x14ac:dyDescent="0.3">
      <c r="A288" s="1">
        <v>1982</v>
      </c>
      <c r="B288" s="1">
        <v>1</v>
      </c>
      <c r="C288" s="6">
        <v>1982.0416666666667</v>
      </c>
      <c r="D288" s="6">
        <f>co2data[[#This Row],[DecDate]]^2</f>
        <v>3928489.168402778</v>
      </c>
      <c r="E288" s="2">
        <f>DATE(co2data[[#This Row],[Year]],co2data[[#This Row],[Month]],15)</f>
        <v>29966</v>
      </c>
      <c r="F288" s="1">
        <v>340.96</v>
      </c>
      <c r="G288" s="1">
        <f>$U$17+$U$18*co2data[[#This Row],[DecDate]]</f>
        <v>343.72866077221079</v>
      </c>
      <c r="H288" s="4">
        <f>$U$36+$U$37*co2data[[#This Row],[DecDate]]+$U$38*co2data[[#This Row],[DecDate2]]</f>
        <v>340.30412715079001</v>
      </c>
      <c r="I288" s="4">
        <f>co2data[[#This Row],[Co2]]-co2data[[#This Row],[Quadratic Trend]]</f>
        <v>0.65587284920997035</v>
      </c>
      <c r="J288">
        <f t="shared" si="4"/>
        <v>0.61154927039429086</v>
      </c>
      <c r="K288" s="1">
        <v>-0.12953835360302807</v>
      </c>
      <c r="L288" s="4">
        <f>co2data[[#This Row],[Quadratic Trend]]+co2data[[#This Row],[Cycle Co2]]</f>
        <v>340.91567642118429</v>
      </c>
      <c r="M288" s="4">
        <f>co2data[[#This Row],[Co2]]-co2data[[#This Row],[Quadratic Trend]]-co2data[[#This Row],[Cycle Co2]]</f>
        <v>4.4323578815679499E-2</v>
      </c>
      <c r="N288" s="4">
        <f>AVERAGEIF(co2data[Month],co2data[Month],co2data[High Frequency])</f>
        <v>7.1953736839272886E-3</v>
      </c>
      <c r="O288" s="4">
        <f>co2data[[#This Row],[S0]]-AVERAGE($N$2:$N$13)</f>
        <v>8.0139764610459747E-3</v>
      </c>
      <c r="P288" s="4">
        <f>co2data[[#This Row],[Co2]]-co2data[[#This Row],[Seasonal]]</f>
        <v>340.95198602353895</v>
      </c>
    </row>
    <row r="289" spans="1:16" x14ac:dyDescent="0.3">
      <c r="A289" s="1">
        <v>1982</v>
      </c>
      <c r="B289" s="1">
        <v>2</v>
      </c>
      <c r="C289" s="6">
        <v>1982.125</v>
      </c>
      <c r="D289" s="6">
        <f>co2data[[#This Row],[DecDate]]^2</f>
        <v>3928819.515625</v>
      </c>
      <c r="E289" s="2">
        <f>DATE(co2data[[#This Row],[Year]],co2data[[#This Row],[Month]],15)</f>
        <v>29997</v>
      </c>
      <c r="F289" s="1">
        <v>341.73</v>
      </c>
      <c r="G289" s="1">
        <f>$U$17+$U$18*co2data[[#This Row],[DecDate]]</f>
        <v>343.85869914178193</v>
      </c>
      <c r="H289" s="4">
        <f>$U$36+$U$37*co2data[[#This Row],[DecDate]]+$U$38*co2data[[#This Row],[DecDate2]]</f>
        <v>340.41982897941489</v>
      </c>
      <c r="I289" s="4">
        <f>co2data[[#This Row],[Co2]]-co2data[[#This Row],[Quadratic Trend]]</f>
        <v>1.3101710205851305</v>
      </c>
      <c r="J289">
        <f t="shared" si="4"/>
        <v>0.44277051869696693</v>
      </c>
      <c r="K289" s="1">
        <v>-0.14307086523950463</v>
      </c>
      <c r="L289" s="4">
        <f>co2data[[#This Row],[Quadratic Trend]]+co2data[[#This Row],[Cycle Co2]]</f>
        <v>340.86259949811188</v>
      </c>
      <c r="M289" s="4">
        <f>co2data[[#This Row],[Co2]]-co2data[[#This Row],[Quadratic Trend]]-co2data[[#This Row],[Cycle Co2]]</f>
        <v>0.86740050188816353</v>
      </c>
      <c r="N289" s="4">
        <f>AVERAGEIF(co2data[Month],co2data[Month],co2data[High Frequency])</f>
        <v>0.80215691214584883</v>
      </c>
      <c r="O289" s="4">
        <f>co2data[[#This Row],[S0]]-AVERAGE($N$2:$N$13)</f>
        <v>0.80297551492296748</v>
      </c>
      <c r="P289" s="4">
        <f>co2data[[#This Row],[Co2]]-co2data[[#This Row],[Seasonal]]</f>
        <v>340.92702448507703</v>
      </c>
    </row>
    <row r="290" spans="1:16" x14ac:dyDescent="0.3">
      <c r="A290" s="1">
        <v>1982</v>
      </c>
      <c r="B290" s="1">
        <v>3</v>
      </c>
      <c r="C290" s="6">
        <v>1982.2083333333335</v>
      </c>
      <c r="D290" s="6">
        <f>co2data[[#This Row],[DecDate]]^2</f>
        <v>3929149.8767361119</v>
      </c>
      <c r="E290" s="2">
        <f>DATE(co2data[[#This Row],[Year]],co2data[[#This Row],[Month]],15)</f>
        <v>30025</v>
      </c>
      <c r="F290" s="1">
        <v>342.81</v>
      </c>
      <c r="G290" s="1">
        <f>$U$17+$U$18*co2data[[#This Row],[DecDate]]</f>
        <v>343.98873751135352</v>
      </c>
      <c r="H290" s="4">
        <f>$U$36+$U$37*co2data[[#This Row],[DecDate]]+$U$38*co2data[[#This Row],[DecDate2]]</f>
        <v>340.5357089017125</v>
      </c>
      <c r="I290" s="4">
        <f>co2data[[#This Row],[Co2]]-co2data[[#This Row],[Quadratic Trend]]</f>
        <v>2.274291098287506</v>
      </c>
      <c r="J290">
        <f t="shared" si="4"/>
        <v>0.31458290409222384</v>
      </c>
      <c r="K290" s="1">
        <v>-0.15198942469404772</v>
      </c>
      <c r="L290" s="4">
        <f>co2data[[#This Row],[Quadratic Trend]]+co2data[[#This Row],[Cycle Co2]]</f>
        <v>340.85029180580472</v>
      </c>
      <c r="M290" s="4">
        <f>co2data[[#This Row],[Co2]]-co2data[[#This Row],[Quadratic Trend]]-co2data[[#This Row],[Cycle Co2]]</f>
        <v>1.9597081941952821</v>
      </c>
      <c r="N290" s="4">
        <f>AVERAGEIF(co2data[Month],co2data[Month],co2data[High Frequency])</f>
        <v>1.6915543480425499</v>
      </c>
      <c r="O290" s="4">
        <f>co2data[[#This Row],[S0]]-AVERAGE($N$2:$N$13)</f>
        <v>1.6923729508196685</v>
      </c>
      <c r="P290" s="4">
        <f>co2data[[#This Row],[Co2]]-co2data[[#This Row],[Seasonal]]</f>
        <v>341.11762704918033</v>
      </c>
    </row>
    <row r="291" spans="1:16" x14ac:dyDescent="0.3">
      <c r="A291" s="1">
        <v>1982</v>
      </c>
      <c r="B291" s="1">
        <v>4</v>
      </c>
      <c r="C291" s="6">
        <v>1982.2916666666667</v>
      </c>
      <c r="D291" s="6">
        <f>co2data[[#This Row],[DecDate]]^2</f>
        <v>3929480.2517361115</v>
      </c>
      <c r="E291" s="2">
        <f>DATE(co2data[[#This Row],[Year]],co2data[[#This Row],[Month]],15)</f>
        <v>30056</v>
      </c>
      <c r="F291" s="1">
        <v>343.97</v>
      </c>
      <c r="G291" s="1">
        <f>$U$17+$U$18*co2data[[#This Row],[DecDate]]</f>
        <v>344.11877588092466</v>
      </c>
      <c r="H291" s="4">
        <f>$U$36+$U$37*co2data[[#This Row],[DecDate]]+$U$38*co2data[[#This Row],[DecDate2]]</f>
        <v>340.65176691768283</v>
      </c>
      <c r="I291" s="4">
        <f>co2data[[#This Row],[Co2]]-co2data[[#This Row],[Quadratic Trend]]</f>
        <v>3.3182330823171924</v>
      </c>
      <c r="J291">
        <f t="shared" si="4"/>
        <v>0.30160181119601231</v>
      </c>
      <c r="K291" s="1">
        <v>-0.16398633965895634</v>
      </c>
      <c r="L291" s="4">
        <f>co2data[[#This Row],[Quadratic Trend]]+co2data[[#This Row],[Cycle Co2]]</f>
        <v>340.95336872887884</v>
      </c>
      <c r="M291" s="4">
        <f>co2data[[#This Row],[Co2]]-co2data[[#This Row],[Quadratic Trend]]-co2data[[#This Row],[Cycle Co2]]</f>
        <v>3.01663127112118</v>
      </c>
      <c r="N291" s="4">
        <f>AVERAGEIF(co2data[Month],co2data[Month],co2data[High Frequency])</f>
        <v>2.8344005018881528</v>
      </c>
      <c r="O291" s="4">
        <f>co2data[[#This Row],[S0]]-AVERAGE($N$2:$N$13)</f>
        <v>2.8352191046652715</v>
      </c>
      <c r="P291" s="4">
        <f>co2data[[#This Row],[Co2]]-co2data[[#This Row],[Seasonal]]</f>
        <v>341.13478089533476</v>
      </c>
    </row>
    <row r="292" spans="1:16" x14ac:dyDescent="0.3">
      <c r="A292" s="1">
        <v>1982</v>
      </c>
      <c r="B292" s="1">
        <v>5</v>
      </c>
      <c r="C292" s="6">
        <v>1982.375</v>
      </c>
      <c r="D292" s="6">
        <f>co2data[[#This Row],[DecDate]]^2</f>
        <v>3929810.640625</v>
      </c>
      <c r="E292" s="2">
        <f>DATE(co2data[[#This Row],[Year]],co2data[[#This Row],[Month]],15)</f>
        <v>30086</v>
      </c>
      <c r="F292" s="1">
        <v>344.63</v>
      </c>
      <c r="G292" s="1">
        <f>$U$17+$U$18*co2data[[#This Row],[DecDate]]</f>
        <v>344.2488142504958</v>
      </c>
      <c r="H292" s="4">
        <f>$U$36+$U$37*co2data[[#This Row],[DecDate]]+$U$38*co2data[[#This Row],[DecDate2]]</f>
        <v>340.76800302733318</v>
      </c>
      <c r="I292" s="4">
        <f>co2data[[#This Row],[Co2]]-co2data[[#This Row],[Quadratic Trend]]</f>
        <v>3.861996972666816</v>
      </c>
      <c r="J292">
        <f t="shared" si="4"/>
        <v>0.37921185539294389</v>
      </c>
      <c r="K292" s="1">
        <v>-0.19136930244194025</v>
      </c>
      <c r="L292" s="4">
        <f>co2data[[#This Row],[Quadratic Trend]]+co2data[[#This Row],[Cycle Co2]]</f>
        <v>341.14721488272613</v>
      </c>
      <c r="M292" s="4">
        <f>co2data[[#This Row],[Co2]]-co2data[[#This Row],[Quadratic Trend]]-co2data[[#This Row],[Cycle Co2]]</f>
        <v>3.4827851172738722</v>
      </c>
      <c r="N292" s="4">
        <f>AVERAGEIF(co2data[Month],co2data[Month],co2data[High Frequency])</f>
        <v>3.1805287070170616</v>
      </c>
      <c r="O292" s="4">
        <f>co2data[[#This Row],[S0]]-AVERAGE($N$2:$N$13)</f>
        <v>3.1813473097941802</v>
      </c>
      <c r="P292" s="4">
        <f>co2data[[#This Row],[Co2]]-co2data[[#This Row],[Seasonal]]</f>
        <v>341.44865269020579</v>
      </c>
    </row>
    <row r="293" spans="1:16" x14ac:dyDescent="0.3">
      <c r="A293" s="1">
        <v>1982</v>
      </c>
      <c r="B293" s="1">
        <v>6</v>
      </c>
      <c r="C293" s="6">
        <v>1982.4583333333335</v>
      </c>
      <c r="D293" s="6">
        <f>co2data[[#This Row],[DecDate]]^2</f>
        <v>3930141.0434027785</v>
      </c>
      <c r="E293" s="2">
        <f>DATE(co2data[[#This Row],[Year]],co2data[[#This Row],[Month]],15)</f>
        <v>30117</v>
      </c>
      <c r="F293" s="1">
        <v>343.79</v>
      </c>
      <c r="G293" s="1">
        <f>$U$17+$U$18*co2data[[#This Row],[DecDate]]</f>
        <v>344.37885262006739</v>
      </c>
      <c r="H293" s="4">
        <f>$U$36+$U$37*co2data[[#This Row],[DecDate]]+$U$38*co2data[[#This Row],[DecDate2]]</f>
        <v>340.88441723066353</v>
      </c>
      <c r="I293" s="4">
        <f>co2data[[#This Row],[Co2]]-co2data[[#This Row],[Quadratic Trend]]</f>
        <v>2.9055827693364904</v>
      </c>
      <c r="J293">
        <f t="shared" si="4"/>
        <v>0.44125919052804907</v>
      </c>
      <c r="K293" s="1">
        <v>-0.19029215919682813</v>
      </c>
      <c r="L293" s="4">
        <f>co2data[[#This Row],[Quadratic Trend]]+co2data[[#This Row],[Cycle Co2]]</f>
        <v>341.32567642119159</v>
      </c>
      <c r="M293" s="4">
        <f>co2data[[#This Row],[Co2]]-co2data[[#This Row],[Quadratic Trend]]-co2data[[#This Row],[Cycle Co2]]</f>
        <v>2.4643235788084414</v>
      </c>
      <c r="N293" s="4">
        <f>AVERAGEIF(co2data[Month],co2data[Month],co2data[High Frequency])</f>
        <v>2.3803748608627524</v>
      </c>
      <c r="O293" s="4">
        <f>co2data[[#This Row],[S0]]-AVERAGE($N$2:$N$13)</f>
        <v>2.3811934636398711</v>
      </c>
      <c r="P293" s="4">
        <f>co2data[[#This Row],[Co2]]-co2data[[#This Row],[Seasonal]]</f>
        <v>341.40880653636015</v>
      </c>
    </row>
    <row r="294" spans="1:16" x14ac:dyDescent="0.3">
      <c r="A294" s="1">
        <v>1982</v>
      </c>
      <c r="B294" s="1">
        <v>7</v>
      </c>
      <c r="C294" s="6">
        <v>1982.5416666666667</v>
      </c>
      <c r="D294" s="6">
        <f>co2data[[#This Row],[DecDate]]^2</f>
        <v>3930471.460069445</v>
      </c>
      <c r="E294" s="2">
        <f>DATE(co2data[[#This Row],[Year]],co2data[[#This Row],[Month]],15)</f>
        <v>30147</v>
      </c>
      <c r="F294" s="1">
        <v>342.32</v>
      </c>
      <c r="G294" s="1">
        <f>$U$17+$U$18*co2data[[#This Row],[DecDate]]</f>
        <v>344.50889098963853</v>
      </c>
      <c r="H294" s="4">
        <f>$U$36+$U$37*co2data[[#This Row],[DecDate]]+$U$38*co2data[[#This Row],[DecDate2]]</f>
        <v>341.00100952766661</v>
      </c>
      <c r="I294" s="4">
        <f>co2data[[#This Row],[Co2]]-co2data[[#This Row],[Quadratic Trend]]</f>
        <v>1.3189904723333825</v>
      </c>
      <c r="J294">
        <f t="shared" si="4"/>
        <v>0.46312843198650783</v>
      </c>
      <c r="K294" s="1">
        <v>-0.19075490992363744</v>
      </c>
      <c r="L294" s="4">
        <f>co2data[[#This Row],[Quadratic Trend]]+co2data[[#This Row],[Cycle Co2]]</f>
        <v>341.4641379596531</v>
      </c>
      <c r="M294" s="4">
        <f>co2data[[#This Row],[Co2]]-co2data[[#This Row],[Quadratic Trend]]-co2data[[#This Row],[Cycle Co2]]</f>
        <v>0.85586204034687463</v>
      </c>
      <c r="N294" s="4">
        <f>AVERAGEIF(co2data[Month],co2data[Month],co2data[High Frequency])</f>
        <v>0.68088768137521938</v>
      </c>
      <c r="O294" s="4">
        <f>co2data[[#This Row],[S0]]-AVERAGE($N$2:$N$13)</f>
        <v>0.68170628415233803</v>
      </c>
      <c r="P294" s="4">
        <f>co2data[[#This Row],[Co2]]-co2data[[#This Row],[Seasonal]]</f>
        <v>341.63829371584768</v>
      </c>
    </row>
    <row r="295" spans="1:16" x14ac:dyDescent="0.3">
      <c r="A295" s="1">
        <v>1982</v>
      </c>
      <c r="B295" s="1">
        <v>8</v>
      </c>
      <c r="C295" s="6">
        <v>1982.625</v>
      </c>
      <c r="D295" s="6">
        <f>co2data[[#This Row],[DecDate]]^2</f>
        <v>3930801.890625</v>
      </c>
      <c r="E295" s="2">
        <f>DATE(co2data[[#This Row],[Year]],co2data[[#This Row],[Month]],15)</f>
        <v>30178</v>
      </c>
      <c r="F295" s="1">
        <v>340.09</v>
      </c>
      <c r="G295" s="1">
        <f>$U$17+$U$18*co2data[[#This Row],[DecDate]]</f>
        <v>344.63892935920967</v>
      </c>
      <c r="H295" s="4">
        <f>$U$36+$U$37*co2data[[#This Row],[DecDate]]+$U$38*co2data[[#This Row],[DecDate2]]</f>
        <v>341.11777991834242</v>
      </c>
      <c r="I295" s="4">
        <f>co2data[[#This Row],[Co2]]-co2data[[#This Row],[Quadratic Trend]]</f>
        <v>-1.0277799183424463</v>
      </c>
      <c r="J295">
        <f t="shared" si="4"/>
        <v>0.4955888105381081</v>
      </c>
      <c r="K295" s="1">
        <v>-0.1550652469300387</v>
      </c>
      <c r="L295" s="4">
        <f>co2data[[#This Row],[Quadratic Trend]]+co2data[[#This Row],[Cycle Co2]]</f>
        <v>341.61336872888052</v>
      </c>
      <c r="M295" s="4">
        <f>co2data[[#This Row],[Co2]]-co2data[[#This Row],[Quadratic Trend]]-co2data[[#This Row],[Cycle Co2]]</f>
        <v>-1.5233687288805544</v>
      </c>
      <c r="N295" s="4">
        <f>AVERAGEIF(co2data[Month],co2data[Month],co2data[High Frequency])</f>
        <v>-1.5319969340082413</v>
      </c>
      <c r="O295" s="4">
        <f>co2data[[#This Row],[S0]]-AVERAGE($N$2:$N$13)</f>
        <v>-1.5311783312311227</v>
      </c>
      <c r="P295" s="4">
        <f>co2data[[#This Row],[Co2]]-co2data[[#This Row],[Seasonal]]</f>
        <v>341.62117833123108</v>
      </c>
    </row>
    <row r="296" spans="1:16" x14ac:dyDescent="0.3">
      <c r="A296" s="1">
        <v>1982</v>
      </c>
      <c r="B296" s="1">
        <v>9</v>
      </c>
      <c r="C296" s="6">
        <v>1982.7083333333335</v>
      </c>
      <c r="D296" s="6">
        <f>co2data[[#This Row],[DecDate]]^2</f>
        <v>3931132.335069445</v>
      </c>
      <c r="E296" s="2">
        <f>DATE(co2data[[#This Row],[Year]],co2data[[#This Row],[Month]],15)</f>
        <v>30209</v>
      </c>
      <c r="F296" s="1">
        <v>338.28</v>
      </c>
      <c r="G296" s="1">
        <f>$U$17+$U$18*co2data[[#This Row],[DecDate]]</f>
        <v>344.76896772878081</v>
      </c>
      <c r="H296" s="4">
        <f>$U$36+$U$37*co2data[[#This Row],[DecDate]]+$U$38*co2data[[#This Row],[DecDate2]]</f>
        <v>341.23472840269824</v>
      </c>
      <c r="I296" s="4">
        <f>co2data[[#This Row],[Co2]]-co2data[[#This Row],[Quadratic Trend]]</f>
        <v>-2.9547284026982652</v>
      </c>
      <c r="J296">
        <f t="shared" si="4"/>
        <v>0.50171724925977168</v>
      </c>
      <c r="K296" s="1">
        <v>-0.13630009329297677</v>
      </c>
      <c r="L296" s="4">
        <f>co2data[[#This Row],[Quadratic Trend]]+co2data[[#This Row],[Cycle Co2]]</f>
        <v>341.73644565195804</v>
      </c>
      <c r="M296" s="4">
        <f>co2data[[#This Row],[Co2]]-co2data[[#This Row],[Quadratic Trend]]-co2data[[#This Row],[Cycle Co2]]</f>
        <v>-3.4564456519580369</v>
      </c>
      <c r="N296" s="4">
        <f>AVERAGEIF(co2data[Month],co2data[Month],co2data[High Frequency])</f>
        <v>-3.2690433820966329</v>
      </c>
      <c r="O296" s="4">
        <f>co2data[[#This Row],[S0]]-AVERAGE($N$2:$N$13)</f>
        <v>-3.2682247793195143</v>
      </c>
      <c r="P296" s="4">
        <f>co2data[[#This Row],[Co2]]-co2data[[#This Row],[Seasonal]]</f>
        <v>341.54822477931947</v>
      </c>
    </row>
    <row r="297" spans="1:16" x14ac:dyDescent="0.3">
      <c r="A297" s="1">
        <v>1982</v>
      </c>
      <c r="B297" s="1">
        <v>10</v>
      </c>
      <c r="C297" s="6">
        <v>1982.7916666666667</v>
      </c>
      <c r="D297" s="6">
        <f>co2data[[#This Row],[DecDate]]^2</f>
        <v>3931462.793402778</v>
      </c>
      <c r="E297" s="2">
        <f>DATE(co2data[[#This Row],[Year]],co2data[[#This Row],[Month]],15)</f>
        <v>30239</v>
      </c>
      <c r="F297" s="1">
        <v>338.29</v>
      </c>
      <c r="G297" s="1">
        <f>$U$17+$U$18*co2data[[#This Row],[DecDate]]</f>
        <v>344.89900609835195</v>
      </c>
      <c r="H297" s="4">
        <f>$U$36+$U$37*co2data[[#This Row],[DecDate]]+$U$38*co2data[[#This Row],[DecDate2]]</f>
        <v>341.35185498072678</v>
      </c>
      <c r="I297" s="4">
        <f>co2data[[#This Row],[Co2]]-co2data[[#This Row],[Quadratic Trend]]</f>
        <v>-3.0618549807267641</v>
      </c>
      <c r="J297">
        <f t="shared" si="4"/>
        <v>0.57228297892017443</v>
      </c>
      <c r="K297" s="1">
        <v>-0.1367671413201221</v>
      </c>
      <c r="L297" s="4">
        <f>co2data[[#This Row],[Quadratic Trend]]+co2data[[#This Row],[Cycle Co2]]</f>
        <v>341.92413795964694</v>
      </c>
      <c r="M297" s="4">
        <f>co2data[[#This Row],[Co2]]-co2data[[#This Row],[Quadratic Trend]]-co2data[[#This Row],[Cycle Co2]]</f>
        <v>-3.6341379596469388</v>
      </c>
      <c r="N297" s="4">
        <f>AVERAGEIF(co2data[Month],co2data[Month],co2data[High Frequency])</f>
        <v>-3.4480093341772475</v>
      </c>
      <c r="O297" s="4">
        <f>co2data[[#This Row],[S0]]-AVERAGE($N$2:$N$13)</f>
        <v>-3.4471907314001289</v>
      </c>
      <c r="P297" s="4">
        <f>co2data[[#This Row],[Co2]]-co2data[[#This Row],[Seasonal]]</f>
        <v>341.73719073140018</v>
      </c>
    </row>
    <row r="298" spans="1:16" x14ac:dyDescent="0.3">
      <c r="A298" s="1">
        <v>1982</v>
      </c>
      <c r="B298" s="1">
        <v>11</v>
      </c>
      <c r="C298" s="6">
        <v>1982.875</v>
      </c>
      <c r="D298" s="6">
        <f>co2data[[#This Row],[DecDate]]^2</f>
        <v>3931793.265625</v>
      </c>
      <c r="E298" s="2">
        <f>DATE(co2data[[#This Row],[Year]],co2data[[#This Row],[Month]],15)</f>
        <v>30270</v>
      </c>
      <c r="F298" s="1">
        <v>339.6</v>
      </c>
      <c r="G298" s="1">
        <f>$U$17+$U$18*co2data[[#This Row],[DecDate]]</f>
        <v>345.02904446792309</v>
      </c>
      <c r="H298" s="4">
        <f>$U$36+$U$37*co2data[[#This Row],[DecDate]]+$U$38*co2data[[#This Row],[DecDate2]]</f>
        <v>341.46915965243534</v>
      </c>
      <c r="I298" s="4">
        <f>co2data[[#This Row],[Co2]]-co2data[[#This Row],[Quadratic Trend]]</f>
        <v>-1.8691596524353145</v>
      </c>
      <c r="J298">
        <f t="shared" si="4"/>
        <v>0.61343984567315601</v>
      </c>
      <c r="K298" s="1">
        <v>-0.14723562178072738</v>
      </c>
      <c r="L298" s="4">
        <f>co2data[[#This Row],[Quadratic Trend]]+co2data[[#This Row],[Cycle Co2]]</f>
        <v>342.08259949810849</v>
      </c>
      <c r="M298" s="4">
        <f>co2data[[#This Row],[Co2]]-co2data[[#This Row],[Quadratic Trend]]-co2data[[#This Row],[Cycle Co2]]</f>
        <v>-2.4825994981084705</v>
      </c>
      <c r="N298" s="4">
        <f>AVERAGEIF(co2data[Month],co2data[Month],co2data[High Frequency])</f>
        <v>-2.2829904186651309</v>
      </c>
      <c r="O298" s="4">
        <f>co2data[[#This Row],[S0]]-AVERAGE($N$2:$N$13)</f>
        <v>-2.2821718158880122</v>
      </c>
      <c r="P298" s="4">
        <f>co2data[[#This Row],[Co2]]-co2data[[#This Row],[Seasonal]]</f>
        <v>341.88217181588806</v>
      </c>
    </row>
    <row r="299" spans="1:16" x14ac:dyDescent="0.3">
      <c r="A299" s="1">
        <v>1982</v>
      </c>
      <c r="B299" s="1">
        <v>12</v>
      </c>
      <c r="C299" s="6">
        <v>1982.9583333333335</v>
      </c>
      <c r="D299" s="6">
        <f>co2data[[#This Row],[DecDate]]^2</f>
        <v>3932123.7517361119</v>
      </c>
      <c r="E299" s="2">
        <f>DATE(co2data[[#This Row],[Year]],co2data[[#This Row],[Month]],15)</f>
        <v>30300</v>
      </c>
      <c r="F299" s="1">
        <v>340.9</v>
      </c>
      <c r="G299" s="1">
        <f>$U$17+$U$18*co2data[[#This Row],[DecDate]]</f>
        <v>345.15908283749468</v>
      </c>
      <c r="H299" s="4">
        <f>$U$36+$U$37*co2data[[#This Row],[DecDate]]+$U$38*co2data[[#This Row],[DecDate2]]</f>
        <v>341.5866424178239</v>
      </c>
      <c r="I299" s="4">
        <f>co2data[[#This Row],[Co2]]-co2data[[#This Row],[Quadratic Trend]]</f>
        <v>-0.68664241782391855</v>
      </c>
      <c r="J299">
        <f t="shared" si="4"/>
        <v>0.57288015721159213</v>
      </c>
      <c r="K299" s="1">
        <v>-0.14693630390553991</v>
      </c>
      <c r="L299" s="4">
        <f>co2data[[#This Row],[Quadratic Trend]]+co2data[[#This Row],[Cycle Co2]]</f>
        <v>342.15952257503551</v>
      </c>
      <c r="M299" s="4">
        <f>co2data[[#This Row],[Co2]]-co2data[[#This Row],[Quadratic Trend]]-co2data[[#This Row],[Cycle Co2]]</f>
        <v>-1.2595225750355108</v>
      </c>
      <c r="N299" s="4">
        <f>AVERAGEIF(co2data[Month],co2data[Month],co2data[High Frequency])</f>
        <v>-1.0548815493936836</v>
      </c>
      <c r="O299" s="4">
        <f>co2data[[#This Row],[S0]]-AVERAGE($N$2:$N$13)</f>
        <v>-1.054062946616565</v>
      </c>
      <c r="P299" s="4">
        <f>co2data[[#This Row],[Co2]]-co2data[[#This Row],[Seasonal]]</f>
        <v>341.95406294661655</v>
      </c>
    </row>
    <row r="300" spans="1:16" x14ac:dyDescent="0.3">
      <c r="A300" s="1">
        <v>1983</v>
      </c>
      <c r="B300" s="1">
        <v>1</v>
      </c>
      <c r="C300" s="6">
        <v>1983.0416666666667</v>
      </c>
      <c r="D300" s="6">
        <f>co2data[[#This Row],[DecDate]]^2</f>
        <v>3932454.2517361115</v>
      </c>
      <c r="E300" s="2">
        <f>DATE(co2data[[#This Row],[Year]],co2data[[#This Row],[Month]],15)</f>
        <v>30331</v>
      </c>
      <c r="F300" s="1">
        <v>341.68</v>
      </c>
      <c r="G300" s="1">
        <f>$U$17+$U$18*co2data[[#This Row],[DecDate]]</f>
        <v>345.28912120706582</v>
      </c>
      <c r="H300" s="4">
        <f>$U$36+$U$37*co2data[[#This Row],[DecDate]]+$U$38*co2data[[#This Row],[DecDate2]]</f>
        <v>341.70430327688518</v>
      </c>
      <c r="I300" s="4">
        <f>co2data[[#This Row],[Co2]]-co2data[[#This Row],[Quadratic Trend]]</f>
        <v>-2.4303276885177638E-2</v>
      </c>
      <c r="J300">
        <f t="shared" si="4"/>
        <v>0.4859885289200922</v>
      </c>
      <c r="K300" s="1">
        <v>-0.13356149538688933</v>
      </c>
      <c r="L300" s="4">
        <f>co2data[[#This Row],[Quadratic Trend]]+co2data[[#This Row],[Cycle Co2]]</f>
        <v>342.19029180580526</v>
      </c>
      <c r="M300" s="4">
        <f>co2data[[#This Row],[Co2]]-co2data[[#This Row],[Quadratic Trend]]-co2data[[#This Row],[Cycle Co2]]</f>
        <v>-0.51029180580526989</v>
      </c>
      <c r="N300" s="4">
        <f>AVERAGEIF(co2data[Month],co2data[Month],co2data[High Frequency])</f>
        <v>7.1953736839272886E-3</v>
      </c>
      <c r="O300" s="4">
        <f>co2data[[#This Row],[S0]]-AVERAGE($N$2:$N$13)</f>
        <v>8.0139764610459747E-3</v>
      </c>
      <c r="P300" s="4">
        <f>co2data[[#This Row],[Co2]]-co2data[[#This Row],[Seasonal]]</f>
        <v>341.67198602353898</v>
      </c>
    </row>
    <row r="301" spans="1:16" x14ac:dyDescent="0.3">
      <c r="A301" s="1">
        <v>1983</v>
      </c>
      <c r="B301" s="1">
        <v>2</v>
      </c>
      <c r="C301" s="6">
        <v>1983.125</v>
      </c>
      <c r="D301" s="6">
        <f>co2data[[#This Row],[DecDate]]^2</f>
        <v>3932784.765625</v>
      </c>
      <c r="E301" s="2">
        <f>DATE(co2data[[#This Row],[Year]],co2data[[#This Row],[Month]],15)</f>
        <v>30362</v>
      </c>
      <c r="F301" s="1">
        <v>342.9</v>
      </c>
      <c r="G301" s="1">
        <f>$U$17+$U$18*co2data[[#This Row],[DecDate]]</f>
        <v>345.41915957663696</v>
      </c>
      <c r="H301" s="4">
        <f>$U$36+$U$37*co2data[[#This Row],[DecDate]]+$U$38*co2data[[#This Row],[DecDate2]]</f>
        <v>341.8221422296192</v>
      </c>
      <c r="I301" s="4">
        <f>co2data[[#This Row],[Co2]]-co2data[[#This Row],[Quadratic Trend]]</f>
        <v>1.0778577703807741</v>
      </c>
      <c r="J301">
        <f t="shared" si="4"/>
        <v>0.36430342233656066</v>
      </c>
      <c r="K301" s="1">
        <v>-0.11864965776321523</v>
      </c>
      <c r="L301" s="4">
        <f>co2data[[#This Row],[Quadratic Trend]]+co2data[[#This Row],[Cycle Co2]]</f>
        <v>342.18644565195575</v>
      </c>
      <c r="M301" s="4">
        <f>co2data[[#This Row],[Co2]]-co2data[[#This Row],[Quadratic Trend]]-co2data[[#This Row],[Cycle Co2]]</f>
        <v>0.71355434804421347</v>
      </c>
      <c r="N301" s="4">
        <f>AVERAGEIF(co2data[Month],co2data[Month],co2data[High Frequency])</f>
        <v>0.80215691214584883</v>
      </c>
      <c r="O301" s="4">
        <f>co2data[[#This Row],[S0]]-AVERAGE($N$2:$N$13)</f>
        <v>0.80297551492296748</v>
      </c>
      <c r="P301" s="4">
        <f>co2data[[#This Row],[Co2]]-co2data[[#This Row],[Seasonal]]</f>
        <v>342.09702448507699</v>
      </c>
    </row>
    <row r="302" spans="1:16" x14ac:dyDescent="0.3">
      <c r="A302" s="1">
        <v>1983</v>
      </c>
      <c r="B302" s="1">
        <v>3</v>
      </c>
      <c r="C302" s="6">
        <v>1983.2083333333335</v>
      </c>
      <c r="D302" s="6">
        <f>co2data[[#This Row],[DecDate]]^2</f>
        <v>3933115.2934027785</v>
      </c>
      <c r="E302" s="2">
        <f>DATE(co2data[[#This Row],[Year]],co2data[[#This Row],[Month]],15)</f>
        <v>30390</v>
      </c>
      <c r="F302" s="1">
        <v>343.33</v>
      </c>
      <c r="G302" s="1">
        <f>$U$17+$U$18*co2data[[#This Row],[DecDate]]</f>
        <v>345.54919794620855</v>
      </c>
      <c r="H302" s="4">
        <f>$U$36+$U$37*co2data[[#This Row],[DecDate]]+$U$38*co2data[[#This Row],[DecDate2]]</f>
        <v>341.94015927603323</v>
      </c>
      <c r="I302" s="4">
        <f>co2data[[#This Row],[Co2]]-co2data[[#This Row],[Quadratic Trend]]</f>
        <v>1.3898407239667563</v>
      </c>
      <c r="J302">
        <f t="shared" si="4"/>
        <v>0.26628637592253968</v>
      </c>
      <c r="K302" s="1">
        <v>-9.5277714111462561E-2</v>
      </c>
      <c r="L302" s="4">
        <f>co2data[[#This Row],[Quadratic Trend]]+co2data[[#This Row],[Cycle Co2]]</f>
        <v>342.20644565195579</v>
      </c>
      <c r="M302" s="4">
        <f>co2data[[#This Row],[Co2]]-co2data[[#This Row],[Quadratic Trend]]-co2data[[#This Row],[Cycle Co2]]</f>
        <v>1.1235543480442165</v>
      </c>
      <c r="N302" s="4">
        <f>AVERAGEIF(co2data[Month],co2data[Month],co2data[High Frequency])</f>
        <v>1.6915543480425499</v>
      </c>
      <c r="O302" s="4">
        <f>co2data[[#This Row],[S0]]-AVERAGE($N$2:$N$13)</f>
        <v>1.6923729508196685</v>
      </c>
      <c r="P302" s="4">
        <f>co2data[[#This Row],[Co2]]-co2data[[#This Row],[Seasonal]]</f>
        <v>341.63762704918031</v>
      </c>
    </row>
    <row r="303" spans="1:16" x14ac:dyDescent="0.3">
      <c r="A303" s="1">
        <v>1983</v>
      </c>
      <c r="B303" s="1">
        <v>4</v>
      </c>
      <c r="C303" s="6">
        <v>1983.2916666666667</v>
      </c>
      <c r="D303" s="6">
        <f>co2data[[#This Row],[DecDate]]^2</f>
        <v>3933445.835069445</v>
      </c>
      <c r="E303" s="2">
        <f>DATE(co2data[[#This Row],[Year]],co2data[[#This Row],[Month]],15)</f>
        <v>30421</v>
      </c>
      <c r="F303" s="1">
        <v>345.25</v>
      </c>
      <c r="G303" s="1">
        <f>$U$17+$U$18*co2data[[#This Row],[DecDate]]</f>
        <v>345.67923631577969</v>
      </c>
      <c r="H303" s="4">
        <f>$U$36+$U$37*co2data[[#This Row],[DecDate]]+$U$38*co2data[[#This Row],[DecDate2]]</f>
        <v>342.05835441612726</v>
      </c>
      <c r="I303" s="4">
        <f>co2data[[#This Row],[Co2]]-co2data[[#This Row],[Quadratic Trend]]</f>
        <v>3.1916455838727416</v>
      </c>
      <c r="J303">
        <f t="shared" si="4"/>
        <v>0.30962969737089013</v>
      </c>
      <c r="K303" s="1">
        <v>-9.1907202893152365E-2</v>
      </c>
      <c r="L303" s="4">
        <f>co2data[[#This Row],[Quadratic Trend]]+co2data[[#This Row],[Cycle Co2]]</f>
        <v>342.36798411349815</v>
      </c>
      <c r="M303" s="4">
        <f>co2data[[#This Row],[Co2]]-co2data[[#This Row],[Quadratic Trend]]-co2data[[#This Row],[Cycle Co2]]</f>
        <v>2.8820158865018515</v>
      </c>
      <c r="N303" s="4">
        <f>AVERAGEIF(co2data[Month],co2data[Month],co2data[High Frequency])</f>
        <v>2.8344005018881528</v>
      </c>
      <c r="O303" s="4">
        <f>co2data[[#This Row],[S0]]-AVERAGE($N$2:$N$13)</f>
        <v>2.8352191046652715</v>
      </c>
      <c r="P303" s="4">
        <f>co2data[[#This Row],[Co2]]-co2data[[#This Row],[Seasonal]]</f>
        <v>342.41478089533473</v>
      </c>
    </row>
    <row r="304" spans="1:16" x14ac:dyDescent="0.3">
      <c r="A304" s="1">
        <v>1983</v>
      </c>
      <c r="B304" s="1">
        <v>5</v>
      </c>
      <c r="C304" s="6">
        <v>1983.375</v>
      </c>
      <c r="D304" s="6">
        <f>co2data[[#This Row],[DecDate]]^2</f>
        <v>3933776.390625</v>
      </c>
      <c r="E304" s="2">
        <f>DATE(co2data[[#This Row],[Year]],co2data[[#This Row],[Month]],15)</f>
        <v>30451</v>
      </c>
      <c r="F304" s="1">
        <v>346.03</v>
      </c>
      <c r="G304" s="1">
        <f>$U$17+$U$18*co2data[[#This Row],[DecDate]]</f>
        <v>345.80927468535083</v>
      </c>
      <c r="H304" s="4">
        <f>$U$36+$U$37*co2data[[#This Row],[DecDate]]+$U$38*co2data[[#This Row],[DecDate2]]</f>
        <v>342.17672764989402</v>
      </c>
      <c r="I304" s="4">
        <f>co2data[[#This Row],[Co2]]-co2data[[#This Row],[Quadratic Trend]]</f>
        <v>3.8532723501059536</v>
      </c>
      <c r="J304">
        <f t="shared" si="4"/>
        <v>0.44510261745027979</v>
      </c>
      <c r="K304" s="1">
        <v>-5.5461201031378971E-2</v>
      </c>
      <c r="L304" s="4">
        <f>co2data[[#This Row],[Quadratic Trend]]+co2data[[#This Row],[Cycle Co2]]</f>
        <v>342.62183026734431</v>
      </c>
      <c r="M304" s="4">
        <f>co2data[[#This Row],[Co2]]-co2data[[#This Row],[Quadratic Trend]]-co2data[[#This Row],[Cycle Co2]]</f>
        <v>3.4081697326556739</v>
      </c>
      <c r="N304" s="4">
        <f>AVERAGEIF(co2data[Month],co2data[Month],co2data[High Frequency])</f>
        <v>3.1805287070170616</v>
      </c>
      <c r="O304" s="4">
        <f>co2data[[#This Row],[S0]]-AVERAGE($N$2:$N$13)</f>
        <v>3.1813473097941802</v>
      </c>
      <c r="P304" s="4">
        <f>co2data[[#This Row],[Co2]]-co2data[[#This Row],[Seasonal]]</f>
        <v>342.84865269020577</v>
      </c>
    </row>
    <row r="305" spans="1:16" x14ac:dyDescent="0.3">
      <c r="A305" s="1">
        <v>1983</v>
      </c>
      <c r="B305" s="1">
        <v>6</v>
      </c>
      <c r="C305" s="6">
        <v>1983.4583333333335</v>
      </c>
      <c r="D305" s="6">
        <f>co2data[[#This Row],[DecDate]]^2</f>
        <v>3934106.960069445</v>
      </c>
      <c r="E305" s="2">
        <f>DATE(co2data[[#This Row],[Year]],co2data[[#This Row],[Month]],15)</f>
        <v>30482</v>
      </c>
      <c r="F305" s="1">
        <v>345.63</v>
      </c>
      <c r="G305" s="1">
        <f>$U$17+$U$18*co2data[[#This Row],[DecDate]]</f>
        <v>345.93931305492242</v>
      </c>
      <c r="H305" s="4">
        <f>$U$36+$U$37*co2data[[#This Row],[DecDate]]+$U$38*co2data[[#This Row],[DecDate2]]</f>
        <v>342.29527897733351</v>
      </c>
      <c r="I305" s="4">
        <f>co2data[[#This Row],[Co2]]-co2data[[#This Row],[Quadratic Trend]]</f>
        <v>3.3347210226664856</v>
      </c>
      <c r="J305">
        <f t="shared" si="4"/>
        <v>0.59193590539148577</v>
      </c>
      <c r="K305" s="1">
        <v>-3.9785862372274411E-2</v>
      </c>
      <c r="L305" s="4">
        <f>co2data[[#This Row],[Quadratic Trend]]+co2data[[#This Row],[Cycle Co2]]</f>
        <v>342.887214882725</v>
      </c>
      <c r="M305" s="4">
        <f>co2data[[#This Row],[Co2]]-co2data[[#This Row],[Quadratic Trend]]-co2data[[#This Row],[Cycle Co2]]</f>
        <v>2.742785117275</v>
      </c>
      <c r="N305" s="4">
        <f>AVERAGEIF(co2data[Month],co2data[Month],co2data[High Frequency])</f>
        <v>2.3803748608627524</v>
      </c>
      <c r="O305" s="4">
        <f>co2data[[#This Row],[S0]]-AVERAGE($N$2:$N$13)</f>
        <v>2.3811934636398711</v>
      </c>
      <c r="P305" s="4">
        <f>co2data[[#This Row],[Co2]]-co2data[[#This Row],[Seasonal]]</f>
        <v>343.24880653636012</v>
      </c>
    </row>
    <row r="306" spans="1:16" x14ac:dyDescent="0.3">
      <c r="A306" s="1">
        <v>1983</v>
      </c>
      <c r="B306" s="1">
        <v>7</v>
      </c>
      <c r="C306" s="6">
        <v>1983.5416666666667</v>
      </c>
      <c r="D306" s="6">
        <f>co2data[[#This Row],[DecDate]]^2</f>
        <v>3934437.543402778</v>
      </c>
      <c r="E306" s="2">
        <f>DATE(co2data[[#This Row],[Year]],co2data[[#This Row],[Month]],15)</f>
        <v>30512</v>
      </c>
      <c r="F306" s="1">
        <v>344.19</v>
      </c>
      <c r="G306" s="1">
        <f>$U$17+$U$18*co2data[[#This Row],[DecDate]]</f>
        <v>346.06935142449356</v>
      </c>
      <c r="H306" s="4">
        <f>$U$36+$U$37*co2data[[#This Row],[DecDate]]+$U$38*co2data[[#This Row],[DecDate2]]</f>
        <v>342.41400839845301</v>
      </c>
      <c r="I306" s="4">
        <f>co2data[[#This Row],[Co2]]-co2data[[#This Row],[Quadratic Trend]]</f>
        <v>1.7759916015469912</v>
      </c>
      <c r="J306">
        <f t="shared" si="4"/>
        <v>0.7193603304258388</v>
      </c>
      <c r="K306" s="1">
        <v>-4.488118691586053E-2</v>
      </c>
      <c r="L306" s="4">
        <f>co2data[[#This Row],[Quadratic Trend]]+co2data[[#This Row],[Cycle Co2]]</f>
        <v>343.13336872887885</v>
      </c>
      <c r="M306" s="4">
        <f>co2data[[#This Row],[Co2]]-co2data[[#This Row],[Quadratic Trend]]-co2data[[#This Row],[Cycle Co2]]</f>
        <v>1.0566312711211525</v>
      </c>
      <c r="N306" s="4">
        <f>AVERAGEIF(co2data[Month],co2data[Month],co2data[High Frequency])</f>
        <v>0.68088768137521938</v>
      </c>
      <c r="O306" s="4">
        <f>co2data[[#This Row],[S0]]-AVERAGE($N$2:$N$13)</f>
        <v>0.68170628415233803</v>
      </c>
      <c r="P306" s="4">
        <f>co2data[[#This Row],[Co2]]-co2data[[#This Row],[Seasonal]]</f>
        <v>343.50829371584769</v>
      </c>
    </row>
    <row r="307" spans="1:16" x14ac:dyDescent="0.3">
      <c r="A307" s="1">
        <v>1983</v>
      </c>
      <c r="B307" s="1">
        <v>8</v>
      </c>
      <c r="C307" s="6">
        <v>1983.625</v>
      </c>
      <c r="D307" s="6">
        <f>co2data[[#This Row],[DecDate]]^2</f>
        <v>3934768.140625</v>
      </c>
      <c r="E307" s="2">
        <f>DATE(co2data[[#This Row],[Year]],co2data[[#This Row],[Month]],15)</f>
        <v>30543</v>
      </c>
      <c r="F307" s="1">
        <v>342.27</v>
      </c>
      <c r="G307" s="1">
        <f>$U$17+$U$18*co2data[[#This Row],[DecDate]]</f>
        <v>346.1993897940647</v>
      </c>
      <c r="H307" s="4">
        <f>$U$36+$U$37*co2data[[#This Row],[DecDate]]+$U$38*co2data[[#This Row],[DecDate2]]</f>
        <v>342.53291591325251</v>
      </c>
      <c r="I307" s="4">
        <f>co2data[[#This Row],[Co2]]-co2data[[#This Row],[Quadratic Trend]]</f>
        <v>-0.26291591325252739</v>
      </c>
      <c r="J307">
        <f t="shared" si="4"/>
        <v>0.83968358486102423</v>
      </c>
      <c r="K307" s="1">
        <v>-8.6901020815961641E-2</v>
      </c>
      <c r="L307" s="4">
        <f>co2data[[#This Row],[Quadratic Trend]]+co2data[[#This Row],[Cycle Co2]]</f>
        <v>343.37259949811352</v>
      </c>
      <c r="M307" s="4">
        <f>co2data[[#This Row],[Co2]]-co2data[[#This Row],[Quadratic Trend]]-co2data[[#This Row],[Cycle Co2]]</f>
        <v>-1.1025994981135516</v>
      </c>
      <c r="N307" s="4">
        <f>AVERAGEIF(co2data[Month],co2data[Month],co2data[High Frequency])</f>
        <v>-1.5319969340082413</v>
      </c>
      <c r="O307" s="4">
        <f>co2data[[#This Row],[S0]]-AVERAGE($N$2:$N$13)</f>
        <v>-1.5311783312311227</v>
      </c>
      <c r="P307" s="4">
        <f>co2data[[#This Row],[Co2]]-co2data[[#This Row],[Seasonal]]</f>
        <v>343.80117833123109</v>
      </c>
    </row>
    <row r="308" spans="1:16" x14ac:dyDescent="0.3">
      <c r="A308" s="1">
        <v>1983</v>
      </c>
      <c r="B308" s="1">
        <v>9</v>
      </c>
      <c r="C308" s="6">
        <v>1983.7083333333335</v>
      </c>
      <c r="D308" s="6">
        <f>co2data[[#This Row],[DecDate]]^2</f>
        <v>3935098.7517361119</v>
      </c>
      <c r="E308" s="2">
        <f>DATE(co2data[[#This Row],[Year]],co2data[[#This Row],[Month]],15)</f>
        <v>30574</v>
      </c>
      <c r="F308" s="1">
        <v>340.35</v>
      </c>
      <c r="G308" s="1">
        <f>$U$17+$U$18*co2data[[#This Row],[DecDate]]</f>
        <v>346.32942816363629</v>
      </c>
      <c r="H308" s="4">
        <f>$U$36+$U$37*co2data[[#This Row],[DecDate]]+$U$38*co2data[[#This Row],[DecDate2]]</f>
        <v>342.65200152172474</v>
      </c>
      <c r="I308" s="4">
        <f>co2data[[#This Row],[Co2]]-co2data[[#This Row],[Quadratic Trend]]</f>
        <v>-2.3020015217247192</v>
      </c>
      <c r="J308">
        <f t="shared" si="4"/>
        <v>0.92213643792725342</v>
      </c>
      <c r="K308" s="1">
        <v>-0.1004607486879842</v>
      </c>
      <c r="L308" s="4">
        <f>co2data[[#This Row],[Quadratic Trend]]+co2data[[#This Row],[Cycle Co2]]</f>
        <v>343.57413795965198</v>
      </c>
      <c r="M308" s="4">
        <f>co2data[[#This Row],[Co2]]-co2data[[#This Row],[Quadratic Trend]]-co2data[[#This Row],[Cycle Co2]]</f>
        <v>-3.2241379596519728</v>
      </c>
      <c r="N308" s="4">
        <f>AVERAGEIF(co2data[Month],co2data[Month],co2data[High Frequency])</f>
        <v>-3.2690433820966329</v>
      </c>
      <c r="O308" s="4">
        <f>co2data[[#This Row],[S0]]-AVERAGE($N$2:$N$13)</f>
        <v>-3.2682247793195143</v>
      </c>
      <c r="P308" s="4">
        <f>co2data[[#This Row],[Co2]]-co2data[[#This Row],[Seasonal]]</f>
        <v>343.61822477931952</v>
      </c>
    </row>
    <row r="309" spans="1:16" x14ac:dyDescent="0.3">
      <c r="A309" s="1">
        <v>1983</v>
      </c>
      <c r="B309" s="1">
        <v>10</v>
      </c>
      <c r="C309" s="6">
        <v>1983.7916666666667</v>
      </c>
      <c r="D309" s="6">
        <f>co2data[[#This Row],[DecDate]]^2</f>
        <v>3935429.3767361115</v>
      </c>
      <c r="E309" s="2">
        <f>DATE(co2data[[#This Row],[Year]],co2data[[#This Row],[Month]],15)</f>
        <v>30604</v>
      </c>
      <c r="F309" s="1">
        <v>340.38</v>
      </c>
      <c r="G309" s="1">
        <f>$U$17+$U$18*co2data[[#This Row],[DecDate]]</f>
        <v>346.45946653320743</v>
      </c>
      <c r="H309" s="4">
        <f>$U$36+$U$37*co2data[[#This Row],[DecDate]]+$U$38*co2data[[#This Row],[DecDate2]]</f>
        <v>342.7712652238697</v>
      </c>
      <c r="I309" s="4">
        <f>co2data[[#This Row],[Co2]]-co2data[[#This Row],[Quadratic Trend]]</f>
        <v>-2.3912652238697092</v>
      </c>
      <c r="J309">
        <f t="shared" si="4"/>
        <v>1.0728727357783721</v>
      </c>
      <c r="K309" s="1">
        <v>-0.1394065243780602</v>
      </c>
      <c r="L309" s="4">
        <f>co2data[[#This Row],[Quadratic Trend]]+co2data[[#This Row],[Cycle Co2]]</f>
        <v>343.84413795964809</v>
      </c>
      <c r="M309" s="4">
        <f>co2data[[#This Row],[Co2]]-co2data[[#This Row],[Quadratic Trend]]-co2data[[#This Row],[Cycle Co2]]</f>
        <v>-3.464137959648081</v>
      </c>
      <c r="N309" s="4">
        <f>AVERAGEIF(co2data[Month],co2data[Month],co2data[High Frequency])</f>
        <v>-3.4480093341772475</v>
      </c>
      <c r="O309" s="4">
        <f>co2data[[#This Row],[S0]]-AVERAGE($N$2:$N$13)</f>
        <v>-3.4471907314001289</v>
      </c>
      <c r="P309" s="4">
        <f>co2data[[#This Row],[Co2]]-co2data[[#This Row],[Seasonal]]</f>
        <v>343.82719073140015</v>
      </c>
    </row>
    <row r="310" spans="1:16" x14ac:dyDescent="0.3">
      <c r="A310" s="1">
        <v>1983</v>
      </c>
      <c r="B310" s="1">
        <v>11</v>
      </c>
      <c r="C310" s="6">
        <v>1983.875</v>
      </c>
      <c r="D310" s="6">
        <f>co2data[[#This Row],[DecDate]]^2</f>
        <v>3935760.015625</v>
      </c>
      <c r="E310" s="2">
        <f>DATE(co2data[[#This Row],[Year]],co2data[[#This Row],[Month]],15)</f>
        <v>30635</v>
      </c>
      <c r="F310" s="1">
        <v>341.59</v>
      </c>
      <c r="G310" s="1">
        <f>$U$17+$U$18*co2data[[#This Row],[DecDate]]</f>
        <v>346.58950490277857</v>
      </c>
      <c r="H310" s="4">
        <f>$U$36+$U$37*co2data[[#This Row],[DecDate]]+$U$38*co2data[[#This Row],[DecDate2]]</f>
        <v>342.89070701969467</v>
      </c>
      <c r="I310" s="4">
        <f>co2data[[#This Row],[Co2]]-co2data[[#This Row],[Quadratic Trend]]</f>
        <v>-1.3007070196946984</v>
      </c>
      <c r="J310">
        <f t="shared" si="4"/>
        <v>1.136507863030326</v>
      </c>
      <c r="K310" s="1">
        <v>-0.12835373250158735</v>
      </c>
      <c r="L310" s="4">
        <f>co2data[[#This Row],[Quadratic Trend]]+co2data[[#This Row],[Cycle Co2]]</f>
        <v>344.02721488272499</v>
      </c>
      <c r="M310" s="4">
        <f>co2data[[#This Row],[Co2]]-co2data[[#This Row],[Quadratic Trend]]-co2data[[#This Row],[Cycle Co2]]</f>
        <v>-2.4372148827250246</v>
      </c>
      <c r="N310" s="4">
        <f>AVERAGEIF(co2data[Month],co2data[Month],co2data[High Frequency])</f>
        <v>-2.2829904186651309</v>
      </c>
      <c r="O310" s="4">
        <f>co2data[[#This Row],[S0]]-AVERAGE($N$2:$N$13)</f>
        <v>-2.2821718158880122</v>
      </c>
      <c r="P310" s="4">
        <f>co2data[[#This Row],[Co2]]-co2data[[#This Row],[Seasonal]]</f>
        <v>343.87217181588801</v>
      </c>
    </row>
    <row r="311" spans="1:16" x14ac:dyDescent="0.3">
      <c r="A311" s="1">
        <v>1983</v>
      </c>
      <c r="B311" s="1">
        <v>12</v>
      </c>
      <c r="C311" s="6">
        <v>1983.9583333333335</v>
      </c>
      <c r="D311" s="6">
        <f>co2data[[#This Row],[DecDate]]^2</f>
        <v>3936090.6684027785</v>
      </c>
      <c r="E311" s="2">
        <f>DATE(co2data[[#This Row],[Year]],co2data[[#This Row],[Month]],15)</f>
        <v>30665</v>
      </c>
      <c r="F311" s="1">
        <v>343.05</v>
      </c>
      <c r="G311" s="1">
        <f>$U$17+$U$18*co2data[[#This Row],[DecDate]]</f>
        <v>346.71954327235017</v>
      </c>
      <c r="H311" s="4">
        <f>$U$36+$U$37*co2data[[#This Row],[DecDate]]+$U$38*co2data[[#This Row],[DecDate2]]</f>
        <v>343.01032690919965</v>
      </c>
      <c r="I311" s="4">
        <f>co2data[[#This Row],[Co2]]-co2data[[#This Row],[Quadratic Trend]]</f>
        <v>3.9673090800363298E-2</v>
      </c>
      <c r="J311">
        <f t="shared" si="4"/>
        <v>1.0899648966056361</v>
      </c>
      <c r="K311" s="1">
        <v>-0.12653314228933493</v>
      </c>
      <c r="L311" s="4">
        <f>co2data[[#This Row],[Quadratic Trend]]+co2data[[#This Row],[Cycle Co2]]</f>
        <v>344.10029180580528</v>
      </c>
      <c r="M311" s="4">
        <f>co2data[[#This Row],[Co2]]-co2data[[#This Row],[Quadratic Trend]]-co2data[[#This Row],[Cycle Co2]]</f>
        <v>-1.0502918058052728</v>
      </c>
      <c r="N311" s="4">
        <f>AVERAGEIF(co2data[Month],co2data[Month],co2data[High Frequency])</f>
        <v>-1.0548815493936836</v>
      </c>
      <c r="O311" s="4">
        <f>co2data[[#This Row],[S0]]-AVERAGE($N$2:$N$13)</f>
        <v>-1.054062946616565</v>
      </c>
      <c r="P311" s="4">
        <f>co2data[[#This Row],[Co2]]-co2data[[#This Row],[Seasonal]]</f>
        <v>344.10406294661658</v>
      </c>
    </row>
    <row r="312" spans="1:16" x14ac:dyDescent="0.3">
      <c r="A312" s="1">
        <v>1984</v>
      </c>
      <c r="B312" s="1">
        <v>1</v>
      </c>
      <c r="C312" s="6">
        <v>1984.0416666666667</v>
      </c>
      <c r="D312" s="6">
        <f>co2data[[#This Row],[DecDate]]^2</f>
        <v>3936421.335069445</v>
      </c>
      <c r="E312" s="2">
        <f>DATE(co2data[[#This Row],[Year]],co2data[[#This Row],[Month]],15)</f>
        <v>30696</v>
      </c>
      <c r="F312" s="1">
        <v>344.1</v>
      </c>
      <c r="G312" s="1">
        <f>$U$17+$U$18*co2data[[#This Row],[DecDate]]</f>
        <v>346.8495816419213</v>
      </c>
      <c r="H312" s="4">
        <f>$U$36+$U$37*co2data[[#This Row],[DecDate]]+$U$38*co2data[[#This Row],[DecDate2]]</f>
        <v>343.13012489237735</v>
      </c>
      <c r="I312" s="4">
        <f>co2data[[#This Row],[Co2]]-co2data[[#This Row],[Quadratic Trend]]</f>
        <v>0.96987510762266993</v>
      </c>
      <c r="J312">
        <f t="shared" si="4"/>
        <v>0.96247460573506227</v>
      </c>
      <c r="K312" s="1">
        <v>-0.13009859989515776</v>
      </c>
      <c r="L312" s="4">
        <f>co2data[[#This Row],[Quadratic Trend]]+co2data[[#This Row],[Cycle Co2]]</f>
        <v>344.09259949811241</v>
      </c>
      <c r="M312" s="4">
        <f>co2data[[#This Row],[Co2]]-co2data[[#This Row],[Quadratic Trend]]-co2data[[#This Row],[Cycle Co2]]</f>
        <v>7.4005018876076578E-3</v>
      </c>
      <c r="N312" s="4">
        <f>AVERAGEIF(co2data[Month],co2data[Month],co2data[High Frequency])</f>
        <v>7.1953736839272886E-3</v>
      </c>
      <c r="O312" s="4">
        <f>co2data[[#This Row],[S0]]-AVERAGE($N$2:$N$13)</f>
        <v>8.0139764610459747E-3</v>
      </c>
      <c r="P312" s="4">
        <f>co2data[[#This Row],[Co2]]-co2data[[#This Row],[Seasonal]]</f>
        <v>344.09198602353899</v>
      </c>
    </row>
    <row r="313" spans="1:16" x14ac:dyDescent="0.3">
      <c r="A313" s="1">
        <v>1984</v>
      </c>
      <c r="B313" s="1">
        <v>2</v>
      </c>
      <c r="C313" s="6">
        <v>1984.125</v>
      </c>
      <c r="D313" s="6">
        <f>co2data[[#This Row],[DecDate]]^2</f>
        <v>3936752.015625</v>
      </c>
      <c r="E313" s="2">
        <f>DATE(co2data[[#This Row],[Year]],co2data[[#This Row],[Month]],15)</f>
        <v>30727</v>
      </c>
      <c r="F313" s="1">
        <v>344.79</v>
      </c>
      <c r="G313" s="1">
        <f>$U$17+$U$18*co2data[[#This Row],[DecDate]]</f>
        <v>346.97962001149244</v>
      </c>
      <c r="H313" s="4">
        <f>$U$36+$U$37*co2data[[#This Row],[DecDate]]+$U$38*co2data[[#This Row],[DecDate2]]</f>
        <v>343.25010096922779</v>
      </c>
      <c r="I313" s="4">
        <f>co2data[[#This Row],[Co2]]-co2data[[#This Row],[Quadratic Trend]]</f>
        <v>1.5398990307722329</v>
      </c>
      <c r="J313">
        <f t="shared" si="4"/>
        <v>0.79326775964994145</v>
      </c>
      <c r="K313" s="1">
        <v>-0.14212702839595714</v>
      </c>
      <c r="L313" s="4">
        <f>co2data[[#This Row],[Quadratic Trend]]+co2data[[#This Row],[Cycle Co2]]</f>
        <v>344.04336872887774</v>
      </c>
      <c r="M313" s="4">
        <f>co2data[[#This Row],[Co2]]-co2data[[#This Row],[Quadratic Trend]]-co2data[[#This Row],[Cycle Co2]]</f>
        <v>0.74663127112229144</v>
      </c>
      <c r="N313" s="4">
        <f>AVERAGEIF(co2data[Month],co2data[Month],co2data[High Frequency])</f>
        <v>0.80215691214584883</v>
      </c>
      <c r="O313" s="4">
        <f>co2data[[#This Row],[S0]]-AVERAGE($N$2:$N$13)</f>
        <v>0.80297551492296748</v>
      </c>
      <c r="P313" s="4">
        <f>co2data[[#This Row],[Co2]]-co2data[[#This Row],[Seasonal]]</f>
        <v>343.98702448507703</v>
      </c>
    </row>
    <row r="314" spans="1:16" x14ac:dyDescent="0.3">
      <c r="A314" s="1">
        <v>1984</v>
      </c>
      <c r="B314" s="1">
        <v>3</v>
      </c>
      <c r="C314" s="6">
        <v>1984.2083333333335</v>
      </c>
      <c r="D314" s="6">
        <f>co2data[[#This Row],[DecDate]]^2</f>
        <v>3937082.710069445</v>
      </c>
      <c r="E314" s="2">
        <f>DATE(co2data[[#This Row],[Year]],co2data[[#This Row],[Month]],15)</f>
        <v>30756</v>
      </c>
      <c r="F314" s="1">
        <v>345.52</v>
      </c>
      <c r="G314" s="1">
        <f>$U$17+$U$18*co2data[[#This Row],[DecDate]]</f>
        <v>347.10965838106358</v>
      </c>
      <c r="H314" s="4">
        <f>$U$36+$U$37*co2data[[#This Row],[DecDate]]+$U$38*co2data[[#This Row],[DecDate2]]</f>
        <v>343.37025513975823</v>
      </c>
      <c r="I314" s="4">
        <f>co2data[[#This Row],[Co2]]-co2data[[#This Row],[Quadratic Trend]]</f>
        <v>2.1497448602417535</v>
      </c>
      <c r="J314">
        <f t="shared" si="4"/>
        <v>0.6061905121964235</v>
      </c>
      <c r="K314" s="1">
        <v>-0.1656953508686736</v>
      </c>
      <c r="L314" s="4">
        <f>co2data[[#This Row],[Quadratic Trend]]+co2data[[#This Row],[Cycle Co2]]</f>
        <v>343.97644565195463</v>
      </c>
      <c r="M314" s="4">
        <f>co2data[[#This Row],[Co2]]-co2data[[#This Row],[Quadratic Trend]]-co2data[[#This Row],[Cycle Co2]]</f>
        <v>1.54355434804533</v>
      </c>
      <c r="N314" s="4">
        <f>AVERAGEIF(co2data[Month],co2data[Month],co2data[High Frequency])</f>
        <v>1.6915543480425499</v>
      </c>
      <c r="O314" s="4">
        <f>co2data[[#This Row],[S0]]-AVERAGE($N$2:$N$13)</f>
        <v>1.6923729508196685</v>
      </c>
      <c r="P314" s="4">
        <f>co2data[[#This Row],[Co2]]-co2data[[#This Row],[Seasonal]]</f>
        <v>343.82762704918031</v>
      </c>
    </row>
    <row r="315" spans="1:16" x14ac:dyDescent="0.3">
      <c r="A315" s="1">
        <v>1984</v>
      </c>
      <c r="B315" s="1">
        <v>4</v>
      </c>
      <c r="C315" s="6">
        <v>1984.2916666666667</v>
      </c>
      <c r="D315" s="6">
        <f>co2data[[#This Row],[DecDate]]^2</f>
        <v>3937413.418402778</v>
      </c>
      <c r="E315" s="2">
        <f>DATE(co2data[[#This Row],[Year]],co2data[[#This Row],[Month]],15)</f>
        <v>30787</v>
      </c>
      <c r="F315" s="1">
        <v>346.84</v>
      </c>
      <c r="G315" s="1">
        <f>$U$17+$U$18*co2data[[#This Row],[DecDate]]</f>
        <v>347.23969675063472</v>
      </c>
      <c r="H315" s="4">
        <f>$U$36+$U$37*co2data[[#This Row],[DecDate]]+$U$38*co2data[[#This Row],[DecDate2]]</f>
        <v>343.49058740396868</v>
      </c>
      <c r="I315" s="4">
        <f>co2data[[#This Row],[Co2]]-co2data[[#This Row],[Quadratic Trend]]</f>
        <v>3.3494125960312999</v>
      </c>
      <c r="J315">
        <f t="shared" si="4"/>
        <v>0.58739670952779588</v>
      </c>
      <c r="K315" s="1">
        <v>-0.18003433654406326</v>
      </c>
      <c r="L315" s="4">
        <f>co2data[[#This Row],[Quadratic Trend]]+co2data[[#This Row],[Cycle Co2]]</f>
        <v>344.07798411349648</v>
      </c>
      <c r="M315" s="4">
        <f>co2data[[#This Row],[Co2]]-co2data[[#This Row],[Quadratic Trend]]-co2data[[#This Row],[Cycle Co2]]</f>
        <v>2.7620158865035043</v>
      </c>
      <c r="N315" s="4">
        <f>AVERAGEIF(co2data[Month],co2data[Month],co2data[High Frequency])</f>
        <v>2.8344005018881528</v>
      </c>
      <c r="O315" s="4">
        <f>co2data[[#This Row],[S0]]-AVERAGE($N$2:$N$13)</f>
        <v>2.8352191046652715</v>
      </c>
      <c r="P315" s="4">
        <f>co2data[[#This Row],[Co2]]-co2data[[#This Row],[Seasonal]]</f>
        <v>344.0047808953347</v>
      </c>
    </row>
    <row r="316" spans="1:16" x14ac:dyDescent="0.3">
      <c r="A316" s="1">
        <v>1984</v>
      </c>
      <c r="B316" s="1">
        <v>5</v>
      </c>
      <c r="C316" s="6">
        <v>1984.375</v>
      </c>
      <c r="D316" s="6">
        <f>co2data[[#This Row],[DecDate]]^2</f>
        <v>3937744.140625</v>
      </c>
      <c r="E316" s="2">
        <f>DATE(co2data[[#This Row],[Year]],co2data[[#This Row],[Month]],15)</f>
        <v>30817</v>
      </c>
      <c r="F316" s="1">
        <v>347.63</v>
      </c>
      <c r="G316" s="1">
        <f>$U$17+$U$18*co2data[[#This Row],[DecDate]]</f>
        <v>347.36973512020586</v>
      </c>
      <c r="H316" s="4">
        <f>$U$36+$U$37*co2data[[#This Row],[DecDate]]+$U$38*co2data[[#This Row],[DecDate2]]</f>
        <v>343.61109776185185</v>
      </c>
      <c r="I316" s="4">
        <f>co2data[[#This Row],[Co2]]-co2data[[#This Row],[Quadratic Trend]]</f>
        <v>4.0189022381481436</v>
      </c>
      <c r="J316">
        <f t="shared" si="4"/>
        <v>0.67611712087483078</v>
      </c>
      <c r="K316" s="1">
        <v>-0.19822090849905794</v>
      </c>
      <c r="L316" s="4">
        <f>co2data[[#This Row],[Quadratic Trend]]+co2data[[#This Row],[Cycle Co2]]</f>
        <v>344.28721488272669</v>
      </c>
      <c r="M316" s="4">
        <f>co2data[[#This Row],[Co2]]-co2data[[#This Row],[Quadratic Trend]]-co2data[[#This Row],[Cycle Co2]]</f>
        <v>3.342785117273313</v>
      </c>
      <c r="N316" s="4">
        <f>AVERAGEIF(co2data[Month],co2data[Month],co2data[High Frequency])</f>
        <v>3.1805287070170616</v>
      </c>
      <c r="O316" s="4">
        <f>co2data[[#This Row],[S0]]-AVERAGE($N$2:$N$13)</f>
        <v>3.1813473097941802</v>
      </c>
      <c r="P316" s="4">
        <f>co2data[[#This Row],[Co2]]-co2data[[#This Row],[Seasonal]]</f>
        <v>344.44865269020579</v>
      </c>
    </row>
    <row r="317" spans="1:16" x14ac:dyDescent="0.3">
      <c r="A317" s="1">
        <v>1984</v>
      </c>
      <c r="B317" s="1">
        <v>6</v>
      </c>
      <c r="C317" s="6">
        <v>1984.4583333333335</v>
      </c>
      <c r="D317" s="6">
        <f>co2data[[#This Row],[DecDate]]^2</f>
        <v>3938074.8767361119</v>
      </c>
      <c r="E317" s="2">
        <f>DATE(co2data[[#This Row],[Year]],co2data[[#This Row],[Month]],15)</f>
        <v>30848</v>
      </c>
      <c r="F317" s="1">
        <v>346.98</v>
      </c>
      <c r="G317" s="1">
        <f>$U$17+$U$18*co2data[[#This Row],[DecDate]]</f>
        <v>347.49977348977745</v>
      </c>
      <c r="H317" s="4">
        <f>$U$36+$U$37*co2data[[#This Row],[DecDate]]+$U$38*co2data[[#This Row],[DecDate2]]</f>
        <v>343.73178621341503</v>
      </c>
      <c r="I317" s="4">
        <f>co2data[[#This Row],[Co2]]-co2data[[#This Row],[Quadratic Trend]]</f>
        <v>3.2482137865849836</v>
      </c>
      <c r="J317">
        <f t="shared" si="4"/>
        <v>0.79465943854577636</v>
      </c>
      <c r="K317" s="1">
        <v>-0.26948583596441805</v>
      </c>
      <c r="L317" s="4">
        <f>co2data[[#This Row],[Quadratic Trend]]+co2data[[#This Row],[Cycle Co2]]</f>
        <v>344.52644565196078</v>
      </c>
      <c r="M317" s="4">
        <f>co2data[[#This Row],[Co2]]-co2data[[#This Row],[Quadratic Trend]]-co2data[[#This Row],[Cycle Co2]]</f>
        <v>2.4535543480392072</v>
      </c>
      <c r="N317" s="4">
        <f>AVERAGEIF(co2data[Month],co2data[Month],co2data[High Frequency])</f>
        <v>2.3803748608627524</v>
      </c>
      <c r="O317" s="4">
        <f>co2data[[#This Row],[S0]]-AVERAGE($N$2:$N$13)</f>
        <v>2.3811934636398711</v>
      </c>
      <c r="P317" s="4">
        <f>co2data[[#This Row],[Co2]]-co2data[[#This Row],[Seasonal]]</f>
        <v>344.59880653636014</v>
      </c>
    </row>
    <row r="318" spans="1:16" x14ac:dyDescent="0.3">
      <c r="A318" s="1">
        <v>1984</v>
      </c>
      <c r="B318" s="1">
        <v>7</v>
      </c>
      <c r="C318" s="6">
        <v>1984.5416666666667</v>
      </c>
      <c r="D318" s="6">
        <f>co2data[[#This Row],[DecDate]]^2</f>
        <v>3938405.6267361115</v>
      </c>
      <c r="E318" s="2">
        <f>DATE(co2data[[#This Row],[Year]],co2data[[#This Row],[Month]],15)</f>
        <v>30878</v>
      </c>
      <c r="F318" s="1">
        <v>345.53</v>
      </c>
      <c r="G318" s="1">
        <f>$U$17+$U$18*co2data[[#This Row],[DecDate]]</f>
        <v>347.62981185934859</v>
      </c>
      <c r="H318" s="4">
        <f>$U$36+$U$37*co2data[[#This Row],[DecDate]]+$U$38*co2data[[#This Row],[DecDate2]]</f>
        <v>343.85265275865095</v>
      </c>
      <c r="I318" s="4">
        <f>co2data[[#This Row],[Co2]]-co2data[[#This Row],[Quadratic Trend]]</f>
        <v>1.6773472413490254</v>
      </c>
      <c r="J318">
        <f t="shared" si="4"/>
        <v>0.83994673946370735</v>
      </c>
      <c r="K318" s="1">
        <v>-0.27382911894015255</v>
      </c>
      <c r="L318" s="4">
        <f>co2data[[#This Row],[Quadratic Trend]]+co2data[[#This Row],[Cycle Co2]]</f>
        <v>344.69259949811465</v>
      </c>
      <c r="M318" s="4">
        <f>co2data[[#This Row],[Co2]]-co2data[[#This Row],[Quadratic Trend]]-co2data[[#This Row],[Cycle Co2]]</f>
        <v>0.837400501885318</v>
      </c>
      <c r="N318" s="4">
        <f>AVERAGEIF(co2data[Month],co2data[Month],co2data[High Frequency])</f>
        <v>0.68088768137521938</v>
      </c>
      <c r="O318" s="4">
        <f>co2data[[#This Row],[S0]]-AVERAGE($N$2:$N$13)</f>
        <v>0.68170628415233803</v>
      </c>
      <c r="P318" s="4">
        <f>co2data[[#This Row],[Co2]]-co2data[[#This Row],[Seasonal]]</f>
        <v>344.84829371584766</v>
      </c>
    </row>
    <row r="319" spans="1:16" x14ac:dyDescent="0.3">
      <c r="A319" s="1">
        <v>1984</v>
      </c>
      <c r="B319" s="1">
        <v>8</v>
      </c>
      <c r="C319" s="6">
        <v>1984.625</v>
      </c>
      <c r="D319" s="6">
        <f>co2data[[#This Row],[DecDate]]^2</f>
        <v>3938736.390625</v>
      </c>
      <c r="E319" s="2">
        <f>DATE(co2data[[#This Row],[Year]],co2data[[#This Row],[Month]],15)</f>
        <v>30909</v>
      </c>
      <c r="F319" s="1">
        <v>343.55</v>
      </c>
      <c r="G319" s="1">
        <f>$U$17+$U$18*co2data[[#This Row],[DecDate]]</f>
        <v>347.75985022891973</v>
      </c>
      <c r="H319" s="4">
        <f>$U$36+$U$37*co2data[[#This Row],[DecDate]]+$U$38*co2data[[#This Row],[DecDate2]]</f>
        <v>343.97369739755959</v>
      </c>
      <c r="I319" s="4">
        <f>co2data[[#This Row],[Co2]]-co2data[[#This Row],[Quadratic Trend]]</f>
        <v>-0.4236973975595788</v>
      </c>
      <c r="J319">
        <f t="shared" si="4"/>
        <v>0.87736363901268533</v>
      </c>
      <c r="K319" s="1">
        <v>-0.32355844973395348</v>
      </c>
      <c r="L319" s="4">
        <f>co2data[[#This Row],[Quadratic Trend]]+co2data[[#This Row],[Cycle Co2]]</f>
        <v>344.85106103657228</v>
      </c>
      <c r="M319" s="4">
        <f>co2data[[#This Row],[Co2]]-co2data[[#This Row],[Quadratic Trend]]-co2data[[#This Row],[Cycle Co2]]</f>
        <v>-1.3010610365722641</v>
      </c>
      <c r="N319" s="4">
        <f>AVERAGEIF(co2data[Month],co2data[Month],co2data[High Frequency])</f>
        <v>-1.5319969340082413</v>
      </c>
      <c r="O319" s="4">
        <f>co2data[[#This Row],[S0]]-AVERAGE($N$2:$N$13)</f>
        <v>-1.5311783312311227</v>
      </c>
      <c r="P319" s="4">
        <f>co2data[[#This Row],[Co2]]-co2data[[#This Row],[Seasonal]]</f>
        <v>345.08117833123111</v>
      </c>
    </row>
    <row r="320" spans="1:16" x14ac:dyDescent="0.3">
      <c r="A320" s="1">
        <v>1984</v>
      </c>
      <c r="B320" s="1">
        <v>9</v>
      </c>
      <c r="C320" s="6">
        <v>1984.7083333333335</v>
      </c>
      <c r="D320" s="6">
        <f>co2data[[#This Row],[DecDate]]^2</f>
        <v>3939067.1684027785</v>
      </c>
      <c r="E320" s="2">
        <f>DATE(co2data[[#This Row],[Year]],co2data[[#This Row],[Month]],15)</f>
        <v>30940</v>
      </c>
      <c r="F320" s="1">
        <v>341.4</v>
      </c>
      <c r="G320" s="1">
        <f>$U$17+$U$18*co2data[[#This Row],[DecDate]]</f>
        <v>347.88988859849132</v>
      </c>
      <c r="H320" s="4">
        <f>$U$36+$U$37*co2data[[#This Row],[DecDate]]+$U$38*co2data[[#This Row],[DecDate2]]</f>
        <v>344.09492013014824</v>
      </c>
      <c r="I320" s="4">
        <f>co2data[[#This Row],[Co2]]-co2data[[#This Row],[Quadratic Trend]]</f>
        <v>-2.6949201301482617</v>
      </c>
      <c r="J320">
        <f t="shared" si="4"/>
        <v>0.98306398334655287</v>
      </c>
      <c r="K320" s="1">
        <v>-0.32636613603813741</v>
      </c>
      <c r="L320" s="4">
        <f>co2data[[#This Row],[Quadratic Trend]]+co2data[[#This Row],[Cycle Co2]]</f>
        <v>345.07798411349478</v>
      </c>
      <c r="M320" s="4">
        <f>co2data[[#This Row],[Co2]]-co2data[[#This Row],[Quadratic Trend]]-co2data[[#This Row],[Cycle Co2]]</f>
        <v>-3.6779841134948148</v>
      </c>
      <c r="N320" s="4">
        <f>AVERAGEIF(co2data[Month],co2data[Month],co2data[High Frequency])</f>
        <v>-3.2690433820966329</v>
      </c>
      <c r="O320" s="4">
        <f>co2data[[#This Row],[S0]]-AVERAGE($N$2:$N$13)</f>
        <v>-3.2682247793195143</v>
      </c>
      <c r="P320" s="4">
        <f>co2data[[#This Row],[Co2]]-co2data[[#This Row],[Seasonal]]</f>
        <v>344.66822477931947</v>
      </c>
    </row>
    <row r="321" spans="1:16" x14ac:dyDescent="0.3">
      <c r="A321" s="1">
        <v>1984</v>
      </c>
      <c r="B321" s="1">
        <v>10</v>
      </c>
      <c r="C321" s="6">
        <v>1984.7916666666667</v>
      </c>
      <c r="D321" s="6">
        <f>co2data[[#This Row],[DecDate]]^2</f>
        <v>3939397.960069445</v>
      </c>
      <c r="E321" s="2">
        <f>DATE(co2data[[#This Row],[Year]],co2data[[#This Row],[Month]],15)</f>
        <v>30970</v>
      </c>
      <c r="F321" s="1">
        <v>341.67</v>
      </c>
      <c r="G321" s="1">
        <f>$U$17+$U$18*co2data[[#This Row],[DecDate]]</f>
        <v>348.01992696806246</v>
      </c>
      <c r="H321" s="4">
        <f>$U$36+$U$37*co2data[[#This Row],[DecDate]]+$U$38*co2data[[#This Row],[DecDate2]]</f>
        <v>344.21632095641689</v>
      </c>
      <c r="I321" s="4">
        <f>co2data[[#This Row],[Co2]]-co2data[[#This Row],[Quadratic Trend]]</f>
        <v>-2.5463209564168778</v>
      </c>
      <c r="J321">
        <f t="shared" si="4"/>
        <v>1.0785862340037728</v>
      </c>
      <c r="K321" s="1">
        <v>-0.34455987016037926</v>
      </c>
      <c r="L321" s="4">
        <f>co2data[[#This Row],[Quadratic Trend]]+co2data[[#This Row],[Cycle Co2]]</f>
        <v>345.29490719042064</v>
      </c>
      <c r="M321" s="4">
        <f>co2data[[#This Row],[Co2]]-co2data[[#This Row],[Quadratic Trend]]-co2data[[#This Row],[Cycle Co2]]</f>
        <v>-3.6249071904206507</v>
      </c>
      <c r="N321" s="4">
        <f>AVERAGEIF(co2data[Month],co2data[Month],co2data[High Frequency])</f>
        <v>-3.4480093341772475</v>
      </c>
      <c r="O321" s="4">
        <f>co2data[[#This Row],[S0]]-AVERAGE($N$2:$N$13)</f>
        <v>-3.4471907314001289</v>
      </c>
      <c r="P321" s="4">
        <f>co2data[[#This Row],[Co2]]-co2data[[#This Row],[Seasonal]]</f>
        <v>345.11719073140017</v>
      </c>
    </row>
    <row r="322" spans="1:16" x14ac:dyDescent="0.3">
      <c r="A322" s="1">
        <v>1984</v>
      </c>
      <c r="B322" s="1">
        <v>11</v>
      </c>
      <c r="C322" s="6">
        <v>1984.875</v>
      </c>
      <c r="D322" s="6">
        <f>co2data[[#This Row],[DecDate]]^2</f>
        <v>3939728.765625</v>
      </c>
      <c r="E322" s="2">
        <f>DATE(co2data[[#This Row],[Year]],co2data[[#This Row],[Month]],15)</f>
        <v>31001</v>
      </c>
      <c r="F322" s="1">
        <v>343.1</v>
      </c>
      <c r="G322" s="1">
        <f>$U$17+$U$18*co2data[[#This Row],[DecDate]]</f>
        <v>348.1499653376336</v>
      </c>
      <c r="H322" s="4">
        <f>$U$36+$U$37*co2data[[#This Row],[DecDate]]+$U$38*co2data[[#This Row],[DecDate2]]</f>
        <v>344.33789987635828</v>
      </c>
      <c r="I322" s="4">
        <f>co2data[[#This Row],[Co2]]-co2data[[#This Row],[Quadratic Trend]]</f>
        <v>-1.2378998763582558</v>
      </c>
      <c r="J322">
        <f t="shared" si="4"/>
        <v>1.1277765448310613</v>
      </c>
      <c r="K322" s="1">
        <v>-0.33352426748529856</v>
      </c>
      <c r="L322" s="4">
        <f>co2data[[#This Row],[Quadratic Trend]]+co2data[[#This Row],[Cycle Co2]]</f>
        <v>345.46567642118936</v>
      </c>
      <c r="M322" s="4">
        <f>co2data[[#This Row],[Co2]]-co2data[[#This Row],[Quadratic Trend]]-co2data[[#This Row],[Cycle Co2]]</f>
        <v>-2.3656764211893169</v>
      </c>
      <c r="N322" s="4">
        <f>AVERAGEIF(co2data[Month],co2data[Month],co2data[High Frequency])</f>
        <v>-2.2829904186651309</v>
      </c>
      <c r="O322" s="4">
        <f>co2data[[#This Row],[S0]]-AVERAGE($N$2:$N$13)</f>
        <v>-2.2821718158880122</v>
      </c>
      <c r="P322" s="4">
        <f>co2data[[#This Row],[Co2]]-co2data[[#This Row],[Seasonal]]</f>
        <v>345.38217181588806</v>
      </c>
    </row>
    <row r="323" spans="1:16" x14ac:dyDescent="0.3">
      <c r="A323" s="1">
        <v>1984</v>
      </c>
      <c r="B323" s="1">
        <v>12</v>
      </c>
      <c r="C323" s="6">
        <v>1984.9583333333335</v>
      </c>
      <c r="D323" s="6">
        <f>co2data[[#This Row],[DecDate]]^2</f>
        <v>3940059.585069445</v>
      </c>
      <c r="E323" s="2">
        <f>DATE(co2data[[#This Row],[Year]],co2data[[#This Row],[Month]],15)</f>
        <v>31031</v>
      </c>
      <c r="F323" s="1">
        <v>344.7</v>
      </c>
      <c r="G323" s="1">
        <f>$U$17+$U$18*co2data[[#This Row],[DecDate]]</f>
        <v>348.2800037072052</v>
      </c>
      <c r="H323" s="4">
        <f>$U$36+$U$37*co2data[[#This Row],[DecDate]]+$U$38*co2data[[#This Row],[DecDate2]]</f>
        <v>344.45965688997239</v>
      </c>
      <c r="I323" s="4">
        <f>co2data[[#This Row],[Co2]]-co2data[[#This Row],[Quadratic Trend]]</f>
        <v>0.24034311002759523</v>
      </c>
      <c r="J323">
        <f t="shared" si="4"/>
        <v>1.0637118389053364</v>
      </c>
      <c r="K323" s="1">
        <v>-0.35249009724367786</v>
      </c>
      <c r="L323" s="4">
        <f>co2data[[#This Row],[Quadratic Trend]]+co2data[[#This Row],[Cycle Co2]]</f>
        <v>345.52336872887776</v>
      </c>
      <c r="M323" s="4">
        <f>co2data[[#This Row],[Co2]]-co2data[[#This Row],[Quadratic Trend]]-co2data[[#This Row],[Cycle Co2]]</f>
        <v>-0.82336872887774115</v>
      </c>
      <c r="N323" s="4">
        <f>AVERAGEIF(co2data[Month],co2data[Month],co2data[High Frequency])</f>
        <v>-1.0548815493936836</v>
      </c>
      <c r="O323" s="4">
        <f>co2data[[#This Row],[S0]]-AVERAGE($N$2:$N$13)</f>
        <v>-1.054062946616565</v>
      </c>
      <c r="P323" s="4">
        <f>co2data[[#This Row],[Co2]]-co2data[[#This Row],[Seasonal]]</f>
        <v>345.75406294661656</v>
      </c>
    </row>
    <row r="324" spans="1:16" x14ac:dyDescent="0.3">
      <c r="A324" s="1">
        <v>1985</v>
      </c>
      <c r="B324" s="1">
        <v>1</v>
      </c>
      <c r="C324" s="6">
        <v>1985.0416666666667</v>
      </c>
      <c r="D324" s="6">
        <f>co2data[[#This Row],[DecDate]]^2</f>
        <v>3940390.418402778</v>
      </c>
      <c r="E324" s="2">
        <f>DATE(co2data[[#This Row],[Year]],co2data[[#This Row],[Month]],15)</f>
        <v>31062</v>
      </c>
      <c r="F324" s="1">
        <v>345.21</v>
      </c>
      <c r="G324" s="1">
        <f>$U$17+$U$18*co2data[[#This Row],[DecDate]]</f>
        <v>348.41004207677634</v>
      </c>
      <c r="H324" s="4">
        <f>$U$36+$U$37*co2data[[#This Row],[DecDate]]+$U$38*co2data[[#This Row],[DecDate2]]</f>
        <v>344.58159199726651</v>
      </c>
      <c r="I324" s="4">
        <f>co2data[[#This Row],[Co2]]-co2data[[#This Row],[Quadratic Trend]]</f>
        <v>0.62840800273346531</v>
      </c>
      <c r="J324">
        <f t="shared" si="4"/>
        <v>0.92177673161065654</v>
      </c>
      <c r="K324" s="1">
        <v>-0.36684197482011055</v>
      </c>
      <c r="L324" s="4">
        <f>co2data[[#This Row],[Quadratic Trend]]+co2data[[#This Row],[Cycle Co2]]</f>
        <v>345.50336872887715</v>
      </c>
      <c r="M324" s="4">
        <f>co2data[[#This Row],[Co2]]-co2data[[#This Row],[Quadratic Trend]]-co2data[[#This Row],[Cycle Co2]]</f>
        <v>-0.29336872887719123</v>
      </c>
      <c r="N324" s="4">
        <f>AVERAGEIF(co2data[Month],co2data[Month],co2data[High Frequency])</f>
        <v>7.1953736839272886E-3</v>
      </c>
      <c r="O324" s="4">
        <f>co2data[[#This Row],[S0]]-AVERAGE($N$2:$N$13)</f>
        <v>8.0139764610459747E-3</v>
      </c>
      <c r="P324" s="4">
        <f>co2data[[#This Row],[Co2]]-co2data[[#This Row],[Seasonal]]</f>
        <v>345.20198602353895</v>
      </c>
    </row>
    <row r="325" spans="1:16" x14ac:dyDescent="0.3">
      <c r="A325" s="1">
        <v>1985</v>
      </c>
      <c r="B325" s="1">
        <v>2</v>
      </c>
      <c r="C325" s="6">
        <v>1985.125</v>
      </c>
      <c r="D325" s="6">
        <f>co2data[[#This Row],[DecDate]]^2</f>
        <v>3940721.265625</v>
      </c>
      <c r="E325" s="2">
        <f>DATE(co2data[[#This Row],[Year]],co2data[[#This Row],[Month]],15)</f>
        <v>31093</v>
      </c>
      <c r="F325" s="1">
        <v>346.16</v>
      </c>
      <c r="G325" s="1">
        <f>$U$17+$U$18*co2data[[#This Row],[DecDate]]</f>
        <v>348.54008044634747</v>
      </c>
      <c r="H325" s="4">
        <f>$U$36+$U$37*co2data[[#This Row],[DecDate]]+$U$38*co2data[[#This Row],[DecDate2]]</f>
        <v>344.70370519824064</v>
      </c>
      <c r="I325" s="4">
        <f>co2data[[#This Row],[Co2]]-co2data[[#This Row],[Quadratic Trend]]</f>
        <v>1.456294801759384</v>
      </c>
      <c r="J325">
        <f t="shared" si="4"/>
        <v>0.76043276140911931</v>
      </c>
      <c r="K325" s="1">
        <v>-0.37581066944537905</v>
      </c>
      <c r="L325" s="4">
        <f>co2data[[#This Row],[Quadratic Trend]]+co2data[[#This Row],[Cycle Co2]]</f>
        <v>345.46413795964975</v>
      </c>
      <c r="M325" s="4">
        <f>co2data[[#This Row],[Co2]]-co2data[[#This Row],[Quadratic Trend]]-co2data[[#This Row],[Cycle Co2]]</f>
        <v>0.69586204035026467</v>
      </c>
      <c r="N325" s="4">
        <f>AVERAGEIF(co2data[Month],co2data[Month],co2data[High Frequency])</f>
        <v>0.80215691214584883</v>
      </c>
      <c r="O325" s="4">
        <f>co2data[[#This Row],[S0]]-AVERAGE($N$2:$N$13)</f>
        <v>0.80297551492296748</v>
      </c>
      <c r="P325" s="4">
        <f>co2data[[#This Row],[Co2]]-co2data[[#This Row],[Seasonal]]</f>
        <v>345.35702448507703</v>
      </c>
    </row>
    <row r="326" spans="1:16" x14ac:dyDescent="0.3">
      <c r="A326" s="1">
        <v>1985</v>
      </c>
      <c r="B326" s="1">
        <v>3</v>
      </c>
      <c r="C326" s="6">
        <v>1985.2083333333335</v>
      </c>
      <c r="D326" s="6">
        <f>co2data[[#This Row],[DecDate]]^2</f>
        <v>3941052.1267361119</v>
      </c>
      <c r="E326" s="2">
        <f>DATE(co2data[[#This Row],[Year]],co2data[[#This Row],[Month]],15)</f>
        <v>31121</v>
      </c>
      <c r="F326" s="1">
        <v>347.74</v>
      </c>
      <c r="G326" s="1">
        <f>$U$17+$U$18*co2data[[#This Row],[DecDate]]</f>
        <v>348.67011881591907</v>
      </c>
      <c r="H326" s="4">
        <f>$U$36+$U$37*co2data[[#This Row],[DecDate]]+$U$38*co2data[[#This Row],[DecDate2]]</f>
        <v>344.8259964928875</v>
      </c>
      <c r="I326" s="4">
        <f>co2data[[#This Row],[Co2]]-co2data[[#This Row],[Quadratic Trend]]</f>
        <v>2.9140035071125112</v>
      </c>
      <c r="J326">
        <f t="shared" si="4"/>
        <v>0.61660300522323896</v>
      </c>
      <c r="K326" s="1">
        <v>-0.38016541188870967</v>
      </c>
      <c r="L326" s="4">
        <f>co2data[[#This Row],[Quadratic Trend]]+co2data[[#This Row],[Cycle Co2]]</f>
        <v>345.44259949811072</v>
      </c>
      <c r="M326" s="4">
        <f>co2data[[#This Row],[Co2]]-co2data[[#This Row],[Quadratic Trend]]-co2data[[#This Row],[Cycle Co2]]</f>
        <v>2.297400501889272</v>
      </c>
      <c r="N326" s="4">
        <f>AVERAGEIF(co2data[Month],co2data[Month],co2data[High Frequency])</f>
        <v>1.6915543480425499</v>
      </c>
      <c r="O326" s="4">
        <f>co2data[[#This Row],[S0]]-AVERAGE($N$2:$N$13)</f>
        <v>1.6923729508196685</v>
      </c>
      <c r="P326" s="4">
        <f>co2data[[#This Row],[Co2]]-co2data[[#This Row],[Seasonal]]</f>
        <v>346.04762704918033</v>
      </c>
    </row>
    <row r="327" spans="1:16" x14ac:dyDescent="0.3">
      <c r="A327" s="1">
        <v>1985</v>
      </c>
      <c r="B327" s="1">
        <v>4</v>
      </c>
      <c r="C327" s="6">
        <v>1985.2916666666667</v>
      </c>
      <c r="D327" s="6">
        <f>co2data[[#This Row],[DecDate]]^2</f>
        <v>3941383.0017361115</v>
      </c>
      <c r="E327" s="2">
        <f>DATE(co2data[[#This Row],[Year]],co2data[[#This Row],[Month]],15)</f>
        <v>31152</v>
      </c>
      <c r="F327" s="1">
        <v>348.34</v>
      </c>
      <c r="G327" s="1">
        <f>$U$17+$U$18*co2data[[#This Row],[DecDate]]</f>
        <v>348.80015718549021</v>
      </c>
      <c r="H327" s="4">
        <f>$U$36+$U$37*co2data[[#This Row],[DecDate]]+$U$38*co2data[[#This Row],[DecDate2]]</f>
        <v>344.94846588121436</v>
      </c>
      <c r="I327" s="4">
        <f>co2data[[#This Row],[Co2]]-co2data[[#This Row],[Quadratic Trend]]</f>
        <v>3.3915341187856143</v>
      </c>
      <c r="J327">
        <f t="shared" si="4"/>
        <v>0.6272105399760991</v>
      </c>
      <c r="K327" s="1">
        <v>-0.37682927907318392</v>
      </c>
      <c r="L327" s="4">
        <f>co2data[[#This Row],[Quadratic Trend]]+co2data[[#This Row],[Cycle Co2]]</f>
        <v>345.57567642119045</v>
      </c>
      <c r="M327" s="4">
        <f>co2data[[#This Row],[Co2]]-co2data[[#This Row],[Quadratic Trend]]-co2data[[#This Row],[Cycle Co2]]</f>
        <v>2.7643235788095151</v>
      </c>
      <c r="N327" s="4">
        <f>AVERAGEIF(co2data[Month],co2data[Month],co2data[High Frequency])</f>
        <v>2.8344005018881528</v>
      </c>
      <c r="O327" s="4">
        <f>co2data[[#This Row],[S0]]-AVERAGE($N$2:$N$13)</f>
        <v>2.8352191046652715</v>
      </c>
      <c r="P327" s="4">
        <f>co2data[[#This Row],[Co2]]-co2data[[#This Row],[Seasonal]]</f>
        <v>345.5047808953347</v>
      </c>
    </row>
    <row r="328" spans="1:16" x14ac:dyDescent="0.3">
      <c r="A328" s="1">
        <v>1985</v>
      </c>
      <c r="B328" s="1">
        <v>5</v>
      </c>
      <c r="C328" s="6">
        <v>1985.375</v>
      </c>
      <c r="D328" s="6">
        <f>co2data[[#This Row],[DecDate]]^2</f>
        <v>3941713.890625</v>
      </c>
      <c r="E328" s="2">
        <f>DATE(co2data[[#This Row],[Year]],co2data[[#This Row],[Month]],15)</f>
        <v>31182</v>
      </c>
      <c r="F328" s="1">
        <v>349.06</v>
      </c>
      <c r="G328" s="1">
        <f>$U$17+$U$18*co2data[[#This Row],[DecDate]]</f>
        <v>348.93019555506135</v>
      </c>
      <c r="H328" s="4">
        <f>$U$36+$U$37*co2data[[#This Row],[DecDate]]+$U$38*co2data[[#This Row],[DecDate2]]</f>
        <v>345.07111336321395</v>
      </c>
      <c r="I328" s="4">
        <f>co2data[[#This Row],[Co2]]-co2data[[#This Row],[Quadratic Trend]]</f>
        <v>3.9888866367860487</v>
      </c>
      <c r="J328">
        <f t="shared" si="4"/>
        <v>0.72148613489902291</v>
      </c>
      <c r="K328" s="1">
        <v>-0.38195611715264766</v>
      </c>
      <c r="L328" s="4">
        <f>co2data[[#This Row],[Quadratic Trend]]+co2data[[#This Row],[Cycle Co2]]</f>
        <v>345.79259949811296</v>
      </c>
      <c r="M328" s="4">
        <f>co2data[[#This Row],[Co2]]-co2data[[#This Row],[Quadratic Trend]]-co2data[[#This Row],[Cycle Co2]]</f>
        <v>3.2674005018870256</v>
      </c>
      <c r="N328" s="4">
        <f>AVERAGEIF(co2data[Month],co2data[Month],co2data[High Frequency])</f>
        <v>3.1805287070170616</v>
      </c>
      <c r="O328" s="4">
        <f>co2data[[#This Row],[S0]]-AVERAGE($N$2:$N$13)</f>
        <v>3.1813473097941802</v>
      </c>
      <c r="P328" s="4">
        <f>co2data[[#This Row],[Co2]]-co2data[[#This Row],[Seasonal]]</f>
        <v>345.8786526902058</v>
      </c>
    </row>
    <row r="329" spans="1:16" x14ac:dyDescent="0.3">
      <c r="A329" s="1">
        <v>1985</v>
      </c>
      <c r="B329" s="1">
        <v>6</v>
      </c>
      <c r="C329" s="6">
        <v>1985.4583333333335</v>
      </c>
      <c r="D329" s="6">
        <f>co2data[[#This Row],[DecDate]]^2</f>
        <v>3942044.7934027785</v>
      </c>
      <c r="E329" s="2">
        <f>DATE(co2data[[#This Row],[Year]],co2data[[#This Row],[Month]],15)</f>
        <v>31213</v>
      </c>
      <c r="F329" s="1">
        <v>348.38</v>
      </c>
      <c r="G329" s="1">
        <f>$U$17+$U$18*co2data[[#This Row],[DecDate]]</f>
        <v>349.06023392463248</v>
      </c>
      <c r="H329" s="4">
        <f>$U$36+$U$37*co2data[[#This Row],[DecDate]]+$U$38*co2data[[#This Row],[DecDate2]]</f>
        <v>345.19393893888628</v>
      </c>
      <c r="I329" s="4">
        <f>co2data[[#This Row],[Co2]]-co2data[[#This Row],[Quadratic Trend]]</f>
        <v>3.186061061113719</v>
      </c>
      <c r="J329">
        <f t="shared" ref="J329:K392" si="5">AVERAGE(I323:I335)</f>
        <v>0.8125067130683743</v>
      </c>
      <c r="K329" s="1">
        <v>-0.363238233819413</v>
      </c>
      <c r="L329" s="4">
        <f>co2data[[#This Row],[Quadratic Trend]]+co2data[[#This Row],[Cycle Co2]]</f>
        <v>346.00644565195466</v>
      </c>
      <c r="M329" s="4">
        <f>co2data[[#This Row],[Co2]]-co2data[[#This Row],[Quadratic Trend]]-co2data[[#This Row],[Cycle Co2]]</f>
        <v>2.3735543480453449</v>
      </c>
      <c r="N329" s="4">
        <f>AVERAGEIF(co2data[Month],co2data[Month],co2data[High Frequency])</f>
        <v>2.3803748608627524</v>
      </c>
      <c r="O329" s="4">
        <f>co2data[[#This Row],[S0]]-AVERAGE($N$2:$N$13)</f>
        <v>2.3811934636398711</v>
      </c>
      <c r="P329" s="4">
        <f>co2data[[#This Row],[Co2]]-co2data[[#This Row],[Seasonal]]</f>
        <v>345.99880653636012</v>
      </c>
    </row>
    <row r="330" spans="1:16" x14ac:dyDescent="0.3">
      <c r="A330" s="1">
        <v>1985</v>
      </c>
      <c r="B330" s="1">
        <v>7</v>
      </c>
      <c r="C330" s="6">
        <v>1985.5416666666667</v>
      </c>
      <c r="D330" s="6">
        <f>co2data[[#This Row],[DecDate]]^2</f>
        <v>3942375.710069445</v>
      </c>
      <c r="E330" s="2">
        <f>DATE(co2data[[#This Row],[Year]],co2data[[#This Row],[Month]],15)</f>
        <v>31243</v>
      </c>
      <c r="F330" s="1">
        <v>346.72</v>
      </c>
      <c r="G330" s="1">
        <f>$U$17+$U$18*co2data[[#This Row],[DecDate]]</f>
        <v>349.19027229420362</v>
      </c>
      <c r="H330" s="4">
        <f>$U$36+$U$37*co2data[[#This Row],[DecDate]]+$U$38*co2data[[#This Row],[DecDate2]]</f>
        <v>345.31694260824588</v>
      </c>
      <c r="I330" s="4">
        <f>co2data[[#This Row],[Co2]]-co2data[[#This Row],[Quadratic Trend]]</f>
        <v>1.403057391754146</v>
      </c>
      <c r="J330">
        <f t="shared" si="5"/>
        <v>0.8325799667918502</v>
      </c>
      <c r="K330" s="1">
        <v>-0.30452178291962528</v>
      </c>
      <c r="L330" s="4">
        <f>co2data[[#This Row],[Quadratic Trend]]+co2data[[#This Row],[Cycle Co2]]</f>
        <v>346.14952257503774</v>
      </c>
      <c r="M330" s="4">
        <f>co2data[[#This Row],[Co2]]-co2data[[#This Row],[Quadratic Trend]]-co2data[[#This Row],[Cycle Co2]]</f>
        <v>0.57047742496229581</v>
      </c>
      <c r="N330" s="4">
        <f>AVERAGEIF(co2data[Month],co2data[Month],co2data[High Frequency])</f>
        <v>0.68088768137521938</v>
      </c>
      <c r="O330" s="4">
        <f>co2data[[#This Row],[S0]]-AVERAGE($N$2:$N$13)</f>
        <v>0.68170628415233803</v>
      </c>
      <c r="P330" s="4">
        <f>co2data[[#This Row],[Co2]]-co2data[[#This Row],[Seasonal]]</f>
        <v>346.03829371584771</v>
      </c>
    </row>
    <row r="331" spans="1:16" x14ac:dyDescent="0.3">
      <c r="A331" s="1">
        <v>1985</v>
      </c>
      <c r="B331" s="1">
        <v>8</v>
      </c>
      <c r="C331" s="6">
        <v>1985.625</v>
      </c>
      <c r="D331" s="6">
        <f>co2data[[#This Row],[DecDate]]^2</f>
        <v>3942706.640625</v>
      </c>
      <c r="E331" s="2">
        <f>DATE(co2data[[#This Row],[Year]],co2data[[#This Row],[Month]],15)</f>
        <v>31274</v>
      </c>
      <c r="F331" s="1">
        <v>345.02</v>
      </c>
      <c r="G331" s="1">
        <f>$U$17+$U$18*co2data[[#This Row],[DecDate]]</f>
        <v>349.32031066377476</v>
      </c>
      <c r="H331" s="4">
        <f>$U$36+$U$37*co2data[[#This Row],[DecDate]]+$U$38*co2data[[#This Row],[DecDate2]]</f>
        <v>345.44012437127094</v>
      </c>
      <c r="I331" s="4">
        <f>co2data[[#This Row],[Co2]]-co2data[[#This Row],[Quadratic Trend]]</f>
        <v>-0.42012437127095836</v>
      </c>
      <c r="J331">
        <f t="shared" si="5"/>
        <v>0.86862897299252273</v>
      </c>
      <c r="K331" s="1">
        <v>-0.28734522599175466</v>
      </c>
      <c r="L331" s="4">
        <f>co2data[[#This Row],[Quadratic Trend]]+co2data[[#This Row],[Cycle Co2]]</f>
        <v>346.30875334426344</v>
      </c>
      <c r="M331" s="4">
        <f>co2data[[#This Row],[Co2]]-co2data[[#This Row],[Quadratic Trend]]-co2data[[#This Row],[Cycle Co2]]</f>
        <v>-1.2887533442634811</v>
      </c>
      <c r="N331" s="4">
        <f>AVERAGEIF(co2data[Month],co2data[Month],co2data[High Frequency])</f>
        <v>-1.5319969340082413</v>
      </c>
      <c r="O331" s="4">
        <f>co2data[[#This Row],[S0]]-AVERAGE($N$2:$N$13)</f>
        <v>-1.5311783312311227</v>
      </c>
      <c r="P331" s="4">
        <f>co2data[[#This Row],[Co2]]-co2data[[#This Row],[Seasonal]]</f>
        <v>346.55117833123109</v>
      </c>
    </row>
    <row r="332" spans="1:16" x14ac:dyDescent="0.3">
      <c r="A332" s="1">
        <v>1985</v>
      </c>
      <c r="B332" s="1">
        <v>9</v>
      </c>
      <c r="C332" s="6">
        <v>1985.7083333333335</v>
      </c>
      <c r="D332" s="6">
        <f>co2data[[#This Row],[DecDate]]^2</f>
        <v>3943037.585069445</v>
      </c>
      <c r="E332" s="2">
        <f>DATE(co2data[[#This Row],[Year]],co2data[[#This Row],[Month]],15)</f>
        <v>31305</v>
      </c>
      <c r="F332" s="1">
        <v>343.27</v>
      </c>
      <c r="G332" s="1">
        <f>$U$17+$U$18*co2data[[#This Row],[DecDate]]</f>
        <v>349.45034903334636</v>
      </c>
      <c r="H332" s="4">
        <f>$U$36+$U$37*co2data[[#This Row],[DecDate]]+$U$38*co2data[[#This Row],[DecDate2]]</f>
        <v>345.56348422797601</v>
      </c>
      <c r="I332" s="4">
        <f>co2data[[#This Row],[Co2]]-co2data[[#This Row],[Quadratic Trend]]</f>
        <v>-2.2934842279760232</v>
      </c>
      <c r="J332">
        <f t="shared" si="5"/>
        <v>0.88757680859402821</v>
      </c>
      <c r="K332" s="1">
        <v>-0.24555471688193747</v>
      </c>
      <c r="L332" s="4">
        <f>co2data[[#This Row],[Quadratic Trend]]+co2data[[#This Row],[Cycle Co2]]</f>
        <v>346.45106103657002</v>
      </c>
      <c r="M332" s="4">
        <f>co2data[[#This Row],[Co2]]-co2data[[#This Row],[Quadratic Trend]]-co2data[[#This Row],[Cycle Co2]]</f>
        <v>-3.1810610365700516</v>
      </c>
      <c r="N332" s="4">
        <f>AVERAGEIF(co2data[Month],co2data[Month],co2data[High Frequency])</f>
        <v>-3.2690433820966329</v>
      </c>
      <c r="O332" s="4">
        <f>co2data[[#This Row],[S0]]-AVERAGE($N$2:$N$13)</f>
        <v>-3.2682247793195143</v>
      </c>
      <c r="P332" s="4">
        <f>co2data[[#This Row],[Co2]]-co2data[[#This Row],[Seasonal]]</f>
        <v>346.53822477931948</v>
      </c>
    </row>
    <row r="333" spans="1:16" x14ac:dyDescent="0.3">
      <c r="A333" s="1">
        <v>1985</v>
      </c>
      <c r="B333" s="1">
        <v>10</v>
      </c>
      <c r="C333" s="6">
        <v>1985.7916666666667</v>
      </c>
      <c r="D333" s="6">
        <f>co2data[[#This Row],[DecDate]]^2</f>
        <v>3943368.543402778</v>
      </c>
      <c r="E333" s="2">
        <f>DATE(co2data[[#This Row],[Year]],co2data[[#This Row],[Month]],15)</f>
        <v>31335</v>
      </c>
      <c r="F333" s="1">
        <v>343.13</v>
      </c>
      <c r="G333" s="1">
        <f>$U$17+$U$18*co2data[[#This Row],[DecDate]]</f>
        <v>349.58038740291749</v>
      </c>
      <c r="H333" s="4">
        <f>$U$36+$U$37*co2data[[#This Row],[DecDate]]+$U$38*co2data[[#This Row],[DecDate2]]</f>
        <v>345.68702217836108</v>
      </c>
      <c r="I333" s="4">
        <f>co2data[[#This Row],[Co2]]-co2data[[#This Row],[Quadratic Trend]]</f>
        <v>-2.5570221783610805</v>
      </c>
      <c r="J333">
        <f t="shared" si="5"/>
        <v>0.92019270436504008</v>
      </c>
      <c r="K333" s="1">
        <v>-0.23530410174403291</v>
      </c>
      <c r="L333" s="4">
        <f>co2data[[#This Row],[Quadratic Trend]]+co2data[[#This Row],[Cycle Co2]]</f>
        <v>346.60721488272611</v>
      </c>
      <c r="M333" s="4">
        <f>co2data[[#This Row],[Co2]]-co2data[[#This Row],[Quadratic Trend]]-co2data[[#This Row],[Cycle Co2]]</f>
        <v>-3.4772148827261207</v>
      </c>
      <c r="N333" s="4">
        <f>AVERAGEIF(co2data[Month],co2data[Month],co2data[High Frequency])</f>
        <v>-3.4480093341772475</v>
      </c>
      <c r="O333" s="4">
        <f>co2data[[#This Row],[S0]]-AVERAGE($N$2:$N$13)</f>
        <v>-3.4471907314001289</v>
      </c>
      <c r="P333" s="4">
        <f>co2data[[#This Row],[Co2]]-co2data[[#This Row],[Seasonal]]</f>
        <v>346.57719073140015</v>
      </c>
    </row>
    <row r="334" spans="1:16" x14ac:dyDescent="0.3">
      <c r="A334" s="1">
        <v>1985</v>
      </c>
      <c r="B334" s="1">
        <v>11</v>
      </c>
      <c r="C334" s="6">
        <v>1985.875</v>
      </c>
      <c r="D334" s="6">
        <f>co2data[[#This Row],[DecDate]]^2</f>
        <v>3943699.515625</v>
      </c>
      <c r="E334" s="2">
        <f>DATE(co2data[[#This Row],[Year]],co2data[[#This Row],[Month]],15)</f>
        <v>31366</v>
      </c>
      <c r="F334" s="1">
        <v>344.49</v>
      </c>
      <c r="G334" s="1">
        <f>$U$17+$U$18*co2data[[#This Row],[DecDate]]</f>
        <v>349.71042577248863</v>
      </c>
      <c r="H334" s="4">
        <f>$U$36+$U$37*co2data[[#This Row],[DecDate]]+$U$38*co2data[[#This Row],[DecDate2]]</f>
        <v>345.81073822241888</v>
      </c>
      <c r="I334" s="4">
        <f>co2data[[#This Row],[Co2]]-co2data[[#This Row],[Quadratic Trend]]</f>
        <v>-1.3207382224188677</v>
      </c>
      <c r="J334">
        <f t="shared" si="5"/>
        <v>0.95339973722919835</v>
      </c>
      <c r="K334" s="1">
        <v>-0.21890107288572905</v>
      </c>
      <c r="L334" s="4">
        <f>co2data[[#This Row],[Quadratic Trend]]+co2data[[#This Row],[Cycle Co2]]</f>
        <v>346.76413795964805</v>
      </c>
      <c r="M334" s="4">
        <f>co2data[[#This Row],[Co2]]-co2data[[#This Row],[Quadratic Trend]]-co2data[[#This Row],[Cycle Co2]]</f>
        <v>-2.274137959648066</v>
      </c>
      <c r="N334" s="4">
        <f>AVERAGEIF(co2data[Month],co2data[Month],co2data[High Frequency])</f>
        <v>-2.2829904186651309</v>
      </c>
      <c r="O334" s="4">
        <f>co2data[[#This Row],[S0]]-AVERAGE($N$2:$N$13)</f>
        <v>-2.2821718158880122</v>
      </c>
      <c r="P334" s="4">
        <f>co2data[[#This Row],[Co2]]-co2data[[#This Row],[Seasonal]]</f>
        <v>346.77217181588804</v>
      </c>
    </row>
    <row r="335" spans="1:16" x14ac:dyDescent="0.3">
      <c r="A335" s="1">
        <v>1985</v>
      </c>
      <c r="B335" s="1">
        <v>12</v>
      </c>
      <c r="C335" s="6">
        <v>1985.9583333333335</v>
      </c>
      <c r="D335" s="6">
        <f>co2data[[#This Row],[DecDate]]^2</f>
        <v>3944030.5017361119</v>
      </c>
      <c r="E335" s="2">
        <f>DATE(co2data[[#This Row],[Year]],co2data[[#This Row],[Month]],15)</f>
        <v>31396</v>
      </c>
      <c r="F335" s="1">
        <v>345.88</v>
      </c>
      <c r="G335" s="1">
        <f>$U$17+$U$18*co2data[[#This Row],[DecDate]]</f>
        <v>349.84046414206023</v>
      </c>
      <c r="H335" s="4">
        <f>$U$36+$U$37*co2data[[#This Row],[DecDate]]+$U$38*co2data[[#This Row],[DecDate2]]</f>
        <v>345.93463236015668</v>
      </c>
      <c r="I335" s="4">
        <f>co2data[[#This Row],[Co2]]-co2data[[#This Row],[Quadratic Trend]]</f>
        <v>-5.4632360156688264E-2</v>
      </c>
      <c r="J335">
        <f t="shared" si="5"/>
        <v>0.8964286764172672</v>
      </c>
      <c r="K335" s="1">
        <v>-0.21634563030703899</v>
      </c>
      <c r="L335" s="4">
        <f>co2data[[#This Row],[Quadratic Trend]]+co2data[[#This Row],[Cycle Co2]]</f>
        <v>346.83106103657394</v>
      </c>
      <c r="M335" s="4">
        <f>co2data[[#This Row],[Co2]]-co2data[[#This Row],[Quadratic Trend]]-co2data[[#This Row],[Cycle Co2]]</f>
        <v>-0.95106103657395547</v>
      </c>
      <c r="N335" s="4">
        <f>AVERAGEIF(co2data[Month],co2data[Month],co2data[High Frequency])</f>
        <v>-1.0548815493936836</v>
      </c>
      <c r="O335" s="4">
        <f>co2data[[#This Row],[S0]]-AVERAGE($N$2:$N$13)</f>
        <v>-1.054062946616565</v>
      </c>
      <c r="P335" s="4">
        <f>co2data[[#This Row],[Co2]]-co2data[[#This Row],[Seasonal]]</f>
        <v>346.93406294661656</v>
      </c>
    </row>
    <row r="336" spans="1:16" x14ac:dyDescent="0.3">
      <c r="A336" s="1">
        <v>1986</v>
      </c>
      <c r="B336" s="1">
        <v>1</v>
      </c>
      <c r="C336" s="6">
        <v>1986.0416666666667</v>
      </c>
      <c r="D336" s="6">
        <f>co2data[[#This Row],[DecDate]]^2</f>
        <v>3944361.5017361115</v>
      </c>
      <c r="E336" s="2">
        <f>DATE(co2data[[#This Row],[Year]],co2data[[#This Row],[Month]],15)</f>
        <v>31427</v>
      </c>
      <c r="F336" s="1">
        <v>346.56</v>
      </c>
      <c r="G336" s="1">
        <f>$U$17+$U$18*co2data[[#This Row],[DecDate]]</f>
        <v>349.97050251163137</v>
      </c>
      <c r="H336" s="4">
        <f>$U$36+$U$37*co2data[[#This Row],[DecDate]]+$U$38*co2data[[#This Row],[DecDate2]]</f>
        <v>346.05870459156722</v>
      </c>
      <c r="I336" s="4">
        <f>co2data[[#This Row],[Co2]]-co2data[[#This Row],[Quadratic Trend]]</f>
        <v>0.50129540843278164</v>
      </c>
      <c r="J336">
        <f t="shared" si="5"/>
        <v>0.75543336808253625</v>
      </c>
      <c r="K336" s="1">
        <v>-0.21917623554640228</v>
      </c>
      <c r="L336" s="4">
        <f>co2data[[#This Row],[Quadratic Trend]]+co2data[[#This Row],[Cycle Co2]]</f>
        <v>346.81413795964977</v>
      </c>
      <c r="M336" s="4">
        <f>co2data[[#This Row],[Co2]]-co2data[[#This Row],[Quadratic Trend]]-co2data[[#This Row],[Cycle Co2]]</f>
        <v>-0.25413795964975461</v>
      </c>
      <c r="N336" s="4">
        <f>AVERAGEIF(co2data[Month],co2data[Month],co2data[High Frequency])</f>
        <v>7.1953736839272886E-3</v>
      </c>
      <c r="O336" s="4">
        <f>co2data[[#This Row],[S0]]-AVERAGE($N$2:$N$13)</f>
        <v>8.0139764610459747E-3</v>
      </c>
      <c r="P336" s="4">
        <f>co2data[[#This Row],[Co2]]-co2data[[#This Row],[Seasonal]]</f>
        <v>346.55198602353897</v>
      </c>
    </row>
    <row r="337" spans="1:16" x14ac:dyDescent="0.3">
      <c r="A337" s="1">
        <v>1986</v>
      </c>
      <c r="B337" s="1">
        <v>2</v>
      </c>
      <c r="C337" s="6">
        <v>1986.125</v>
      </c>
      <c r="D337" s="6">
        <f>co2data[[#This Row],[DecDate]]^2</f>
        <v>3944692.515625</v>
      </c>
      <c r="E337" s="2">
        <f>DATE(co2data[[#This Row],[Year]],co2data[[#This Row],[Month]],15)</f>
        <v>31458</v>
      </c>
      <c r="F337" s="1">
        <v>347.28</v>
      </c>
      <c r="G337" s="1">
        <f>$U$17+$U$18*co2data[[#This Row],[DecDate]]</f>
        <v>350.10054088120251</v>
      </c>
      <c r="H337" s="4">
        <f>$U$36+$U$37*co2data[[#This Row],[DecDate]]+$U$38*co2data[[#This Row],[DecDate2]]</f>
        <v>346.18295491665776</v>
      </c>
      <c r="I337" s="4">
        <f>co2data[[#This Row],[Co2]]-co2data[[#This Row],[Quadratic Trend]]</f>
        <v>1.0970450833422092</v>
      </c>
      <c r="J337">
        <f t="shared" si="5"/>
        <v>0.58195227376401926</v>
      </c>
      <c r="K337" s="1">
        <v>-0.21123904244999478</v>
      </c>
      <c r="L337" s="4">
        <f>co2data[[#This Row],[Quadratic Trend]]+co2data[[#This Row],[Cycle Co2]]</f>
        <v>346.76490719042181</v>
      </c>
      <c r="M337" s="4">
        <f>co2data[[#This Row],[Co2]]-co2data[[#This Row],[Quadratic Trend]]-co2data[[#This Row],[Cycle Co2]]</f>
        <v>0.51509280957818993</v>
      </c>
      <c r="N337" s="4">
        <f>AVERAGEIF(co2data[Month],co2data[Month],co2data[High Frequency])</f>
        <v>0.80215691214584883</v>
      </c>
      <c r="O337" s="4">
        <f>co2data[[#This Row],[S0]]-AVERAGE($N$2:$N$13)</f>
        <v>0.80297551492296748</v>
      </c>
      <c r="P337" s="4">
        <f>co2data[[#This Row],[Co2]]-co2data[[#This Row],[Seasonal]]</f>
        <v>346.47702448507698</v>
      </c>
    </row>
    <row r="338" spans="1:16" x14ac:dyDescent="0.3">
      <c r="A338" s="1">
        <v>1986</v>
      </c>
      <c r="B338" s="1">
        <v>3</v>
      </c>
      <c r="C338" s="6">
        <v>1986.2083333333335</v>
      </c>
      <c r="D338" s="6">
        <f>co2data[[#This Row],[DecDate]]^2</f>
        <v>3945023.5434027785</v>
      </c>
      <c r="E338" s="2">
        <f>DATE(co2data[[#This Row],[Year]],co2data[[#This Row],[Month]],15)</f>
        <v>31486</v>
      </c>
      <c r="F338" s="1">
        <v>348.01</v>
      </c>
      <c r="G338" s="1">
        <f>$U$17+$U$18*co2data[[#This Row],[DecDate]]</f>
        <v>350.2305792507741</v>
      </c>
      <c r="H338" s="4">
        <f>$U$36+$U$37*co2data[[#This Row],[DecDate]]+$U$38*co2data[[#This Row],[DecDate2]]</f>
        <v>346.30738333542104</v>
      </c>
      <c r="I338" s="4">
        <f>co2data[[#This Row],[Co2]]-co2data[[#This Row],[Quadratic Trend]]</f>
        <v>1.7026166645789544</v>
      </c>
      <c r="J338">
        <f t="shared" si="5"/>
        <v>0.47290847038368611</v>
      </c>
      <c r="K338" s="1">
        <v>-0.21253405101779893</v>
      </c>
      <c r="L338" s="4">
        <f>co2data[[#This Row],[Quadratic Trend]]+co2data[[#This Row],[Cycle Co2]]</f>
        <v>346.78029180580472</v>
      </c>
      <c r="M338" s="4">
        <f>co2data[[#This Row],[Co2]]-co2data[[#This Row],[Quadratic Trend]]-co2data[[#This Row],[Cycle Co2]]</f>
        <v>1.2297081941952683</v>
      </c>
      <c r="N338" s="4">
        <f>AVERAGEIF(co2data[Month],co2data[Month],co2data[High Frequency])</f>
        <v>1.6915543480425499</v>
      </c>
      <c r="O338" s="4">
        <f>co2data[[#This Row],[S0]]-AVERAGE($N$2:$N$13)</f>
        <v>1.6923729508196685</v>
      </c>
      <c r="P338" s="4">
        <f>co2data[[#This Row],[Co2]]-co2data[[#This Row],[Seasonal]]</f>
        <v>346.31762704918032</v>
      </c>
    </row>
    <row r="339" spans="1:16" x14ac:dyDescent="0.3">
      <c r="A339" s="1">
        <v>1986</v>
      </c>
      <c r="B339" s="1">
        <v>4</v>
      </c>
      <c r="C339" s="6">
        <v>1986.2916666666667</v>
      </c>
      <c r="D339" s="6">
        <f>co2data[[#This Row],[DecDate]]^2</f>
        <v>3945354.585069445</v>
      </c>
      <c r="E339" s="2">
        <f>DATE(co2data[[#This Row],[Year]],co2data[[#This Row],[Month]],15)</f>
        <v>31517</v>
      </c>
      <c r="F339" s="1">
        <v>349.77</v>
      </c>
      <c r="G339" s="1">
        <f>$U$17+$U$18*co2data[[#This Row],[DecDate]]</f>
        <v>350.36061762034524</v>
      </c>
      <c r="H339" s="4">
        <f>$U$36+$U$37*co2data[[#This Row],[DecDate]]+$U$38*co2data[[#This Row],[DecDate2]]</f>
        <v>346.43198984786432</v>
      </c>
      <c r="I339" s="4">
        <f>co2data[[#This Row],[Co2]]-co2data[[#This Row],[Quadratic Trend]]</f>
        <v>3.3380101521356664</v>
      </c>
      <c r="J339">
        <f t="shared" si="5"/>
        <v>0.44368657332726202</v>
      </c>
      <c r="K339" s="1">
        <v>-0.20844587663444758</v>
      </c>
      <c r="L339" s="4">
        <f>co2data[[#This Row],[Quadratic Trend]]+co2data[[#This Row],[Cycle Co2]]</f>
        <v>346.8756764211916</v>
      </c>
      <c r="M339" s="4">
        <f>co2data[[#This Row],[Co2]]-co2data[[#This Row],[Quadratic Trend]]-co2data[[#This Row],[Cycle Co2]]</f>
        <v>2.8943235788084043</v>
      </c>
      <c r="N339" s="4">
        <f>AVERAGEIF(co2data[Month],co2data[Month],co2data[High Frequency])</f>
        <v>2.8344005018881528</v>
      </c>
      <c r="O339" s="4">
        <f>co2data[[#This Row],[S0]]-AVERAGE($N$2:$N$13)</f>
        <v>2.8352191046652715</v>
      </c>
      <c r="P339" s="4">
        <f>co2data[[#This Row],[Co2]]-co2data[[#This Row],[Seasonal]]</f>
        <v>346.93478089533471</v>
      </c>
    </row>
    <row r="340" spans="1:16" x14ac:dyDescent="0.3">
      <c r="A340" s="1">
        <v>1986</v>
      </c>
      <c r="B340" s="1">
        <v>5</v>
      </c>
      <c r="C340" s="6">
        <v>1986.375</v>
      </c>
      <c r="D340" s="6">
        <f>co2data[[#This Row],[DecDate]]^2</f>
        <v>3945685.640625</v>
      </c>
      <c r="E340" s="2">
        <f>DATE(co2data[[#This Row],[Year]],co2data[[#This Row],[Month]],15)</f>
        <v>31547</v>
      </c>
      <c r="F340" s="1">
        <v>350.38</v>
      </c>
      <c r="G340" s="1">
        <f>$U$17+$U$18*co2data[[#This Row],[DecDate]]</f>
        <v>350.49065598991638</v>
      </c>
      <c r="H340" s="4">
        <f>$U$36+$U$37*co2data[[#This Row],[DecDate]]+$U$38*co2data[[#This Row],[DecDate2]]</f>
        <v>346.55677445398032</v>
      </c>
      <c r="I340" s="4">
        <f>co2data[[#This Row],[Co2]]-co2data[[#This Row],[Quadratic Trend]]</f>
        <v>3.8232255460196711</v>
      </c>
      <c r="J340">
        <f t="shared" si="5"/>
        <v>0.53428658259474993</v>
      </c>
      <c r="K340" s="1">
        <v>-0.20820528853068815</v>
      </c>
      <c r="L340" s="4">
        <f>co2data[[#This Row],[Quadratic Trend]]+co2data[[#This Row],[Cycle Co2]]</f>
        <v>347.09106103657507</v>
      </c>
      <c r="M340" s="4">
        <f>co2data[[#This Row],[Co2]]-co2data[[#This Row],[Quadratic Trend]]-co2data[[#This Row],[Cycle Co2]]</f>
        <v>3.2889389634249211</v>
      </c>
      <c r="N340" s="4">
        <f>AVERAGEIF(co2data[Month],co2data[Month],co2data[High Frequency])</f>
        <v>3.1805287070170616</v>
      </c>
      <c r="O340" s="4">
        <f>co2data[[#This Row],[S0]]-AVERAGE($N$2:$N$13)</f>
        <v>3.1813473097941802</v>
      </c>
      <c r="P340" s="4">
        <f>co2data[[#This Row],[Co2]]-co2data[[#This Row],[Seasonal]]</f>
        <v>347.19865269020579</v>
      </c>
    </row>
    <row r="341" spans="1:16" x14ac:dyDescent="0.3">
      <c r="A341" s="1">
        <v>1986</v>
      </c>
      <c r="B341" s="1">
        <v>6</v>
      </c>
      <c r="C341" s="6">
        <v>1986.4583333333335</v>
      </c>
      <c r="D341" s="6">
        <f>co2data[[#This Row],[DecDate]]^2</f>
        <v>3946016.710069445</v>
      </c>
      <c r="E341" s="2">
        <f>DATE(co2data[[#This Row],[Year]],co2data[[#This Row],[Month]],15)</f>
        <v>31578</v>
      </c>
      <c r="F341" s="1">
        <v>349.93</v>
      </c>
      <c r="G341" s="1">
        <f>$U$17+$U$18*co2data[[#This Row],[DecDate]]</f>
        <v>350.62069435948797</v>
      </c>
      <c r="H341" s="4">
        <f>$U$36+$U$37*co2data[[#This Row],[DecDate]]+$U$38*co2data[[#This Row],[DecDate2]]</f>
        <v>346.68173715376906</v>
      </c>
      <c r="I341" s="4">
        <f>co2data[[#This Row],[Co2]]-co2data[[#This Row],[Quadratic Trend]]</f>
        <v>3.2482628462309435</v>
      </c>
      <c r="J341">
        <f t="shared" si="5"/>
        <v>0.61855465203174076</v>
      </c>
      <c r="K341" s="1">
        <v>-0.20719690209115349</v>
      </c>
      <c r="L341" s="4">
        <f>co2data[[#This Row],[Quadratic Trend]]+co2data[[#This Row],[Cycle Co2]]</f>
        <v>347.30029180580078</v>
      </c>
      <c r="M341" s="4">
        <f>co2data[[#This Row],[Co2]]-co2data[[#This Row],[Quadratic Trend]]-co2data[[#This Row],[Cycle Co2]]</f>
        <v>2.6297081941992029</v>
      </c>
      <c r="N341" s="4">
        <f>AVERAGEIF(co2data[Month],co2data[Month],co2data[High Frequency])</f>
        <v>2.3803748608627524</v>
      </c>
      <c r="O341" s="4">
        <f>co2data[[#This Row],[S0]]-AVERAGE($N$2:$N$13)</f>
        <v>2.3811934636398711</v>
      </c>
      <c r="P341" s="4">
        <f>co2data[[#This Row],[Co2]]-co2data[[#This Row],[Seasonal]]</f>
        <v>347.54880653636013</v>
      </c>
    </row>
    <row r="342" spans="1:16" x14ac:dyDescent="0.3">
      <c r="A342" s="1">
        <v>1986</v>
      </c>
      <c r="B342" s="1">
        <v>7</v>
      </c>
      <c r="C342" s="6">
        <v>1986.5416666666667</v>
      </c>
      <c r="D342" s="6">
        <f>co2data[[#This Row],[DecDate]]^2</f>
        <v>3946347.793402778</v>
      </c>
      <c r="E342" s="2">
        <f>DATE(co2data[[#This Row],[Year]],co2data[[#This Row],[Month]],15)</f>
        <v>31608</v>
      </c>
      <c r="F342" s="1">
        <v>348.16</v>
      </c>
      <c r="G342" s="1">
        <f>$U$17+$U$18*co2data[[#This Row],[DecDate]]</f>
        <v>350.75073272905911</v>
      </c>
      <c r="H342" s="4">
        <f>$U$36+$U$37*co2data[[#This Row],[DecDate]]+$U$38*co2data[[#This Row],[DecDate2]]</f>
        <v>346.80687794723781</v>
      </c>
      <c r="I342" s="4">
        <f>co2data[[#This Row],[Co2]]-co2data[[#This Row],[Quadratic Trend]]</f>
        <v>1.3531220527622168</v>
      </c>
      <c r="J342">
        <f t="shared" si="5"/>
        <v>0.69649078163823874</v>
      </c>
      <c r="K342" s="1">
        <v>-0.201574563469681</v>
      </c>
      <c r="L342" s="4">
        <f>co2data[[#This Row],[Quadratic Trend]]+co2data[[#This Row],[Cycle Co2]]</f>
        <v>347.50336872887607</v>
      </c>
      <c r="M342" s="4">
        <f>co2data[[#This Row],[Co2]]-co2data[[#This Row],[Quadratic Trend]]-co2data[[#This Row],[Cycle Co2]]</f>
        <v>0.65663127112397801</v>
      </c>
      <c r="N342" s="4">
        <f>AVERAGEIF(co2data[Month],co2data[Month],co2data[High Frequency])</f>
        <v>0.68088768137521938</v>
      </c>
      <c r="O342" s="4">
        <f>co2data[[#This Row],[S0]]-AVERAGE($N$2:$N$13)</f>
        <v>0.68170628415233803</v>
      </c>
      <c r="P342" s="4">
        <f>co2data[[#This Row],[Co2]]-co2data[[#This Row],[Seasonal]]</f>
        <v>347.47829371584771</v>
      </c>
    </row>
    <row r="343" spans="1:16" x14ac:dyDescent="0.3">
      <c r="A343" s="1">
        <v>1986</v>
      </c>
      <c r="B343" s="1">
        <v>8</v>
      </c>
      <c r="C343" s="6">
        <v>1986.625</v>
      </c>
      <c r="D343" s="6">
        <f>co2data[[#This Row],[DecDate]]^2</f>
        <v>3946678.890625</v>
      </c>
      <c r="E343" s="2">
        <f>DATE(co2data[[#This Row],[Year]],co2data[[#This Row],[Month]],15)</f>
        <v>31639</v>
      </c>
      <c r="F343" s="1">
        <v>346.08</v>
      </c>
      <c r="G343" s="1">
        <f>$U$17+$U$18*co2data[[#This Row],[DecDate]]</f>
        <v>350.88077109863025</v>
      </c>
      <c r="H343" s="4">
        <f>$U$36+$U$37*co2data[[#This Row],[DecDate]]+$U$38*co2data[[#This Row],[DecDate2]]</f>
        <v>346.93219683438656</v>
      </c>
      <c r="I343" s="4">
        <f>co2data[[#This Row],[Co2]]-co2data[[#This Row],[Quadratic Trend]]</f>
        <v>-0.85219683438657512</v>
      </c>
      <c r="J343">
        <f t="shared" si="5"/>
        <v>0.73809497141480473</v>
      </c>
      <c r="K343" s="1">
        <v>-0.1921075034355102</v>
      </c>
      <c r="L343" s="4">
        <f>co2data[[#This Row],[Quadratic Trend]]+co2data[[#This Row],[Cycle Co2]]</f>
        <v>347.67029180580136</v>
      </c>
      <c r="M343" s="4">
        <f>co2data[[#This Row],[Co2]]-co2data[[#This Row],[Quadratic Trend]]-co2data[[#This Row],[Cycle Co2]]</f>
        <v>-1.59029180580138</v>
      </c>
      <c r="N343" s="4">
        <f>AVERAGEIF(co2data[Month],co2data[Month],co2data[High Frequency])</f>
        <v>-1.5319969340082413</v>
      </c>
      <c r="O343" s="4">
        <f>co2data[[#This Row],[S0]]-AVERAGE($N$2:$N$13)</f>
        <v>-1.5311783312311227</v>
      </c>
      <c r="P343" s="4">
        <f>co2data[[#This Row],[Co2]]-co2data[[#This Row],[Seasonal]]</f>
        <v>347.61117833123109</v>
      </c>
    </row>
    <row r="344" spans="1:16" x14ac:dyDescent="0.3">
      <c r="A344" s="1">
        <v>1986</v>
      </c>
      <c r="B344" s="1">
        <v>9</v>
      </c>
      <c r="C344" s="6">
        <v>1986.7083333333335</v>
      </c>
      <c r="D344" s="6">
        <f>co2data[[#This Row],[DecDate]]^2</f>
        <v>3947010.0017361119</v>
      </c>
      <c r="E344" s="2">
        <f>DATE(co2data[[#This Row],[Year]],co2data[[#This Row],[Month]],15)</f>
        <v>31670</v>
      </c>
      <c r="F344" s="1">
        <v>345.22</v>
      </c>
      <c r="G344" s="1">
        <f>$U$17+$U$18*co2data[[#This Row],[DecDate]]</f>
        <v>351.01080946820139</v>
      </c>
      <c r="H344" s="4">
        <f>$U$36+$U$37*co2data[[#This Row],[DecDate]]+$U$38*co2data[[#This Row],[DecDate2]]</f>
        <v>347.05769381521532</v>
      </c>
      <c r="I344" s="4">
        <f>co2data[[#This Row],[Co2]]-co2data[[#This Row],[Quadratic Trend]]</f>
        <v>-1.8376938152152889</v>
      </c>
      <c r="J344">
        <f t="shared" si="5"/>
        <v>0.80105952905374633</v>
      </c>
      <c r="K344" s="1">
        <v>-0.21648802968093131</v>
      </c>
      <c r="L344" s="4">
        <f>co2data[[#This Row],[Quadratic Trend]]+co2data[[#This Row],[Cycle Co2]]</f>
        <v>347.85875334426908</v>
      </c>
      <c r="M344" s="4">
        <f>co2data[[#This Row],[Co2]]-co2data[[#This Row],[Quadratic Trend]]-co2data[[#This Row],[Cycle Co2]]</f>
        <v>-2.638753344269035</v>
      </c>
      <c r="N344" s="4">
        <f>AVERAGEIF(co2data[Month],co2data[Month],co2data[High Frequency])</f>
        <v>-3.2690433820966329</v>
      </c>
      <c r="O344" s="4">
        <f>co2data[[#This Row],[S0]]-AVERAGE($N$2:$N$13)</f>
        <v>-3.2682247793195143</v>
      </c>
      <c r="P344" s="4">
        <f>co2data[[#This Row],[Co2]]-co2data[[#This Row],[Seasonal]]</f>
        <v>348.48822477931952</v>
      </c>
    </row>
    <row r="345" spans="1:16" x14ac:dyDescent="0.3">
      <c r="A345" s="1">
        <v>1986</v>
      </c>
      <c r="B345" s="1">
        <v>10</v>
      </c>
      <c r="C345" s="6">
        <v>1986.7916666666667</v>
      </c>
      <c r="D345" s="6">
        <f>co2data[[#This Row],[DecDate]]^2</f>
        <v>3947341.1267361115</v>
      </c>
      <c r="E345" s="2">
        <f>DATE(co2data[[#This Row],[Year]],co2data[[#This Row],[Month]],15)</f>
        <v>31700</v>
      </c>
      <c r="F345" s="1">
        <v>344.51</v>
      </c>
      <c r="G345" s="1">
        <f>$U$17+$U$18*co2data[[#This Row],[DecDate]]</f>
        <v>351.14084783777253</v>
      </c>
      <c r="H345" s="4">
        <f>$U$36+$U$37*co2data[[#This Row],[DecDate]]+$U$38*co2data[[#This Row],[DecDate2]]</f>
        <v>347.18336888970953</v>
      </c>
      <c r="I345" s="4">
        <f>co2data[[#This Row],[Co2]]-co2data[[#This Row],[Quadratic Trend]]</f>
        <v>-2.6733688897095362</v>
      </c>
      <c r="J345">
        <f t="shared" si="5"/>
        <v>0.92923060840065286</v>
      </c>
      <c r="K345" s="1">
        <v>-0.23240844989827394</v>
      </c>
      <c r="L345" s="4">
        <f>co2data[[#This Row],[Quadratic Trend]]+co2data[[#This Row],[Cycle Co2]]</f>
        <v>348.11259949811017</v>
      </c>
      <c r="M345" s="4">
        <f>co2data[[#This Row],[Co2]]-co2data[[#This Row],[Quadratic Trend]]-co2data[[#This Row],[Cycle Co2]]</f>
        <v>-3.6025994981101892</v>
      </c>
      <c r="N345" s="4">
        <f>AVERAGEIF(co2data[Month],co2data[Month],co2data[High Frequency])</f>
        <v>-3.4480093341772475</v>
      </c>
      <c r="O345" s="4">
        <f>co2data[[#This Row],[S0]]-AVERAGE($N$2:$N$13)</f>
        <v>-3.4471907314001289</v>
      </c>
      <c r="P345" s="4">
        <f>co2data[[#This Row],[Co2]]-co2data[[#This Row],[Seasonal]]</f>
        <v>347.95719073140015</v>
      </c>
    </row>
    <row r="346" spans="1:16" x14ac:dyDescent="0.3">
      <c r="A346" s="1">
        <v>1986</v>
      </c>
      <c r="B346" s="1">
        <v>11</v>
      </c>
      <c r="C346" s="6">
        <v>1986.875</v>
      </c>
      <c r="D346" s="6">
        <f>co2data[[#This Row],[DecDate]]^2</f>
        <v>3947672.265625</v>
      </c>
      <c r="E346" s="2">
        <f>DATE(co2data[[#This Row],[Year]],co2data[[#This Row],[Month]],15)</f>
        <v>31731</v>
      </c>
      <c r="F346" s="1">
        <v>345.93</v>
      </c>
      <c r="G346" s="1">
        <f>$U$17+$U$18*co2data[[#This Row],[DecDate]]</f>
        <v>351.27088620734366</v>
      </c>
      <c r="H346" s="4">
        <f>$U$36+$U$37*co2data[[#This Row],[DecDate]]+$U$38*co2data[[#This Row],[DecDate2]]</f>
        <v>347.30922205788374</v>
      </c>
      <c r="I346" s="4">
        <f>co2data[[#This Row],[Co2]]-co2data[[#This Row],[Quadratic Trend]]</f>
        <v>-1.3792220578837373</v>
      </c>
      <c r="J346">
        <f t="shared" si="5"/>
        <v>0.98183897868685444</v>
      </c>
      <c r="K346" s="1">
        <v>-0.22756107177982374</v>
      </c>
      <c r="L346" s="4">
        <f>co2data[[#This Row],[Quadratic Trend]]+co2data[[#This Row],[Cycle Co2]]</f>
        <v>348.29106103657062</v>
      </c>
      <c r="M346" s="4">
        <f>co2data[[#This Row],[Co2]]-co2data[[#This Row],[Quadratic Trend]]-co2data[[#This Row],[Cycle Co2]]</f>
        <v>-2.3610610365705917</v>
      </c>
      <c r="N346" s="4">
        <f>AVERAGEIF(co2data[Month],co2data[Month],co2data[High Frequency])</f>
        <v>-2.2829904186651309</v>
      </c>
      <c r="O346" s="4">
        <f>co2data[[#This Row],[S0]]-AVERAGE($N$2:$N$13)</f>
        <v>-2.2821718158880122</v>
      </c>
      <c r="P346" s="4">
        <f>co2data[[#This Row],[Co2]]-co2data[[#This Row],[Seasonal]]</f>
        <v>348.21217181588804</v>
      </c>
    </row>
    <row r="347" spans="1:16" x14ac:dyDescent="0.3">
      <c r="A347" s="1">
        <v>1986</v>
      </c>
      <c r="B347" s="1">
        <v>12</v>
      </c>
      <c r="C347" s="6">
        <v>1986.9583333333335</v>
      </c>
      <c r="D347" s="6">
        <f>co2data[[#This Row],[DecDate]]^2</f>
        <v>3948003.4184027785</v>
      </c>
      <c r="E347" s="2">
        <f>DATE(co2data[[#This Row],[Year]],co2data[[#This Row],[Month]],15)</f>
        <v>31761</v>
      </c>
      <c r="F347" s="1">
        <v>347.21</v>
      </c>
      <c r="G347" s="1">
        <f>$U$17+$U$18*co2data[[#This Row],[DecDate]]</f>
        <v>351.40092457691526</v>
      </c>
      <c r="H347" s="4">
        <f>$U$36+$U$37*co2data[[#This Row],[DecDate]]+$U$38*co2data[[#This Row],[DecDate2]]</f>
        <v>347.43525331973797</v>
      </c>
      <c r="I347" s="4">
        <f>co2data[[#This Row],[Co2]]-co2data[[#This Row],[Quadratic Trend]]</f>
        <v>-0.22525331973798757</v>
      </c>
      <c r="J347">
        <f t="shared" si="5"/>
        <v>0.94426925529640693</v>
      </c>
      <c r="K347" s="1">
        <v>-0.23040743378714562</v>
      </c>
      <c r="L347" s="4">
        <f>co2data[[#This Row],[Quadratic Trend]]+co2data[[#This Row],[Cycle Co2]]</f>
        <v>348.3795225750344</v>
      </c>
      <c r="M347" s="4">
        <f>co2data[[#This Row],[Co2]]-co2data[[#This Row],[Quadratic Trend]]-co2data[[#This Row],[Cycle Co2]]</f>
        <v>-1.1695225750343945</v>
      </c>
      <c r="N347" s="4">
        <f>AVERAGEIF(co2data[Month],co2data[Month],co2data[High Frequency])</f>
        <v>-1.0548815493936836</v>
      </c>
      <c r="O347" s="4">
        <f>co2data[[#This Row],[S0]]-AVERAGE($N$2:$N$13)</f>
        <v>-1.054062946616565</v>
      </c>
      <c r="P347" s="4">
        <f>co2data[[#This Row],[Co2]]-co2data[[#This Row],[Seasonal]]</f>
        <v>348.26406294661655</v>
      </c>
    </row>
    <row r="348" spans="1:16" x14ac:dyDescent="0.3">
      <c r="A348" s="1">
        <v>1987</v>
      </c>
      <c r="B348" s="1">
        <v>1</v>
      </c>
      <c r="C348" s="6">
        <v>1987.0416666666667</v>
      </c>
      <c r="D348" s="6">
        <f>co2data[[#This Row],[DecDate]]^2</f>
        <v>3948334.585069445</v>
      </c>
      <c r="E348" s="2">
        <f>DATE(co2data[[#This Row],[Year]],co2data[[#This Row],[Month]],15)</f>
        <v>31792</v>
      </c>
      <c r="F348" s="1">
        <v>348.52</v>
      </c>
      <c r="G348" s="1">
        <f>$U$17+$U$18*co2data[[#This Row],[DecDate]]</f>
        <v>351.5309629464864</v>
      </c>
      <c r="H348" s="4">
        <f>$U$36+$U$37*co2data[[#This Row],[DecDate]]+$U$38*co2data[[#This Row],[DecDate2]]</f>
        <v>347.5614626752722</v>
      </c>
      <c r="I348" s="4">
        <f>co2data[[#This Row],[Co2]]-co2data[[#This Row],[Quadratic Trend]]</f>
        <v>0.95853732472778574</v>
      </c>
      <c r="J348">
        <f t="shared" si="5"/>
        <v>0.83190605361392922</v>
      </c>
      <c r="K348" s="1">
        <v>-0.22325522822790547</v>
      </c>
      <c r="L348" s="4">
        <f>co2data[[#This Row],[Quadratic Trend]]+co2data[[#This Row],[Cycle Co2]]</f>
        <v>348.39336872888612</v>
      </c>
      <c r="M348" s="4">
        <f>co2data[[#This Row],[Co2]]-co2data[[#This Row],[Quadratic Trend]]-co2data[[#This Row],[Cycle Co2]]</f>
        <v>0.12663127111385653</v>
      </c>
      <c r="N348" s="4">
        <f>AVERAGEIF(co2data[Month],co2data[Month],co2data[High Frequency])</f>
        <v>7.1953736839272886E-3</v>
      </c>
      <c r="O348" s="4">
        <f>co2data[[#This Row],[S0]]-AVERAGE($N$2:$N$13)</f>
        <v>8.0139764610459747E-3</v>
      </c>
      <c r="P348" s="4">
        <f>co2data[[#This Row],[Co2]]-co2data[[#This Row],[Seasonal]]</f>
        <v>348.51198602353895</v>
      </c>
    </row>
    <row r="349" spans="1:16" x14ac:dyDescent="0.3">
      <c r="A349" s="1">
        <v>1987</v>
      </c>
      <c r="B349" s="1">
        <v>2</v>
      </c>
      <c r="C349" s="6">
        <v>1987.125</v>
      </c>
      <c r="D349" s="6">
        <f>co2data[[#This Row],[DecDate]]^2</f>
        <v>3948665.765625</v>
      </c>
      <c r="E349" s="2">
        <f>DATE(co2data[[#This Row],[Year]],co2data[[#This Row],[Month]],15)</f>
        <v>31823</v>
      </c>
      <c r="F349" s="1">
        <v>348.73</v>
      </c>
      <c r="G349" s="1">
        <f>$U$17+$U$18*co2data[[#This Row],[DecDate]]</f>
        <v>351.66100131605754</v>
      </c>
      <c r="H349" s="4">
        <f>$U$36+$U$37*co2data[[#This Row],[DecDate]]+$U$38*co2data[[#This Row],[DecDate2]]</f>
        <v>347.68785012447188</v>
      </c>
      <c r="I349" s="4">
        <f>co2data[[#This Row],[Co2]]-co2data[[#This Row],[Quadratic Trend]]</f>
        <v>1.0421498755281391</v>
      </c>
      <c r="J349">
        <f t="shared" si="5"/>
        <v>0.69936475825479993</v>
      </c>
      <c r="K349" s="1">
        <v>-0.20225830125597144</v>
      </c>
      <c r="L349" s="4">
        <f>co2data[[#This Row],[Quadratic Trend]]+co2data[[#This Row],[Cycle Co2]]</f>
        <v>348.38721488272665</v>
      </c>
      <c r="M349" s="4">
        <f>co2data[[#This Row],[Co2]]-co2data[[#This Row],[Quadratic Trend]]-co2data[[#This Row],[Cycle Co2]]</f>
        <v>0.34278511727333916</v>
      </c>
      <c r="N349" s="4">
        <f>AVERAGEIF(co2data[Month],co2data[Month],co2data[High Frequency])</f>
        <v>0.80215691214584883</v>
      </c>
      <c r="O349" s="4">
        <f>co2data[[#This Row],[S0]]-AVERAGE($N$2:$N$13)</f>
        <v>0.80297551492296748</v>
      </c>
      <c r="P349" s="4">
        <f>co2data[[#This Row],[Co2]]-co2data[[#This Row],[Seasonal]]</f>
        <v>347.92702448507703</v>
      </c>
    </row>
    <row r="350" spans="1:16" x14ac:dyDescent="0.3">
      <c r="A350" s="1">
        <v>1987</v>
      </c>
      <c r="B350" s="1">
        <v>3</v>
      </c>
      <c r="C350" s="6">
        <v>1987.2083333333335</v>
      </c>
      <c r="D350" s="6">
        <f>co2data[[#This Row],[DecDate]]^2</f>
        <v>3948996.960069445</v>
      </c>
      <c r="E350" s="2">
        <f>DATE(co2data[[#This Row],[Year]],co2data[[#This Row],[Month]],15)</f>
        <v>31851</v>
      </c>
      <c r="F350" s="1">
        <v>349.73</v>
      </c>
      <c r="G350" s="1">
        <f>$U$17+$U$18*co2data[[#This Row],[DecDate]]</f>
        <v>351.79103968562913</v>
      </c>
      <c r="H350" s="4">
        <f>$U$36+$U$37*co2data[[#This Row],[DecDate]]+$U$38*co2data[[#This Row],[DecDate2]]</f>
        <v>347.81441566735157</v>
      </c>
      <c r="I350" s="4">
        <f>co2data[[#This Row],[Co2]]-co2data[[#This Row],[Quadratic Trend]]</f>
        <v>1.9155843326484501</v>
      </c>
      <c r="J350">
        <f t="shared" si="5"/>
        <v>0.60664536921958556</v>
      </c>
      <c r="K350" s="1">
        <v>-0.17664742210209081</v>
      </c>
      <c r="L350" s="4">
        <f>co2data[[#This Row],[Quadratic Trend]]+co2data[[#This Row],[Cycle Co2]]</f>
        <v>348.42106103657113</v>
      </c>
      <c r="M350" s="4">
        <f>co2data[[#This Row],[Co2]]-co2data[[#This Row],[Quadratic Trend]]-co2data[[#This Row],[Cycle Co2]]</f>
        <v>1.3089389634288646</v>
      </c>
      <c r="N350" s="4">
        <f>AVERAGEIF(co2data[Month],co2data[Month],co2data[High Frequency])</f>
        <v>1.6915543480425499</v>
      </c>
      <c r="O350" s="4">
        <f>co2data[[#This Row],[S0]]-AVERAGE($N$2:$N$13)</f>
        <v>1.6923729508196685</v>
      </c>
      <c r="P350" s="4">
        <f>co2data[[#This Row],[Co2]]-co2data[[#This Row],[Seasonal]]</f>
        <v>348.03762704918034</v>
      </c>
    </row>
    <row r="351" spans="1:16" x14ac:dyDescent="0.3">
      <c r="A351" s="1">
        <v>1987</v>
      </c>
      <c r="B351" s="1">
        <v>4</v>
      </c>
      <c r="C351" s="6">
        <v>1987.2916666666667</v>
      </c>
      <c r="D351" s="6">
        <f>co2data[[#This Row],[DecDate]]^2</f>
        <v>3949328.168402778</v>
      </c>
      <c r="E351" s="2">
        <f>DATE(co2data[[#This Row],[Year]],co2data[[#This Row],[Month]],15)</f>
        <v>31882</v>
      </c>
      <c r="F351" s="1">
        <v>351.31</v>
      </c>
      <c r="G351" s="1">
        <f>$U$17+$U$18*co2data[[#This Row],[DecDate]]</f>
        <v>351.92107805520027</v>
      </c>
      <c r="H351" s="4">
        <f>$U$36+$U$37*co2data[[#This Row],[DecDate]]+$U$38*co2data[[#This Row],[DecDate2]]</f>
        <v>347.94115930391126</v>
      </c>
      <c r="I351" s="4">
        <f>co2data[[#This Row],[Co2]]-co2data[[#This Row],[Quadratic Trend]]</f>
        <v>3.3688406960887392</v>
      </c>
      <c r="J351">
        <f t="shared" si="5"/>
        <v>0.58528634804674062</v>
      </c>
      <c r="K351" s="1">
        <v>-0.15949951384320421</v>
      </c>
      <c r="L351" s="4">
        <f>co2data[[#This Row],[Quadratic Trend]]+co2data[[#This Row],[Cycle Co2]]</f>
        <v>348.526445651958</v>
      </c>
      <c r="M351" s="4">
        <f>co2data[[#This Row],[Co2]]-co2data[[#This Row],[Quadratic Trend]]-co2data[[#This Row],[Cycle Co2]]</f>
        <v>2.7835543480419984</v>
      </c>
      <c r="N351" s="4">
        <f>AVERAGEIF(co2data[Month],co2data[Month],co2data[High Frequency])</f>
        <v>2.8344005018881528</v>
      </c>
      <c r="O351" s="4">
        <f>co2data[[#This Row],[S0]]-AVERAGE($N$2:$N$13)</f>
        <v>2.8352191046652715</v>
      </c>
      <c r="P351" s="4">
        <f>co2data[[#This Row],[Co2]]-co2data[[#This Row],[Seasonal]]</f>
        <v>348.47478089533473</v>
      </c>
    </row>
    <row r="352" spans="1:16" x14ac:dyDescent="0.3">
      <c r="A352" s="1">
        <v>1987</v>
      </c>
      <c r="B352" s="1">
        <v>5</v>
      </c>
      <c r="C352" s="6">
        <v>1987.375</v>
      </c>
      <c r="D352" s="6">
        <f>co2data[[#This Row],[DecDate]]^2</f>
        <v>3949659.390625</v>
      </c>
      <c r="E352" s="2">
        <f>DATE(co2data[[#This Row],[Year]],co2data[[#This Row],[Month]],15)</f>
        <v>31912</v>
      </c>
      <c r="F352" s="1">
        <v>352.09</v>
      </c>
      <c r="G352" s="1">
        <f>$U$17+$U$18*co2data[[#This Row],[DecDate]]</f>
        <v>352.05111642477141</v>
      </c>
      <c r="H352" s="4">
        <f>$U$36+$U$37*co2data[[#This Row],[DecDate]]+$U$38*co2data[[#This Row],[DecDate2]]</f>
        <v>348.06808103414369</v>
      </c>
      <c r="I352" s="4">
        <f>co2data[[#This Row],[Co2]]-co2data[[#This Row],[Quadratic Trend]]</f>
        <v>4.0219189658562868</v>
      </c>
      <c r="J352">
        <f t="shared" si="5"/>
        <v>0.72374923319725104</v>
      </c>
      <c r="K352" s="1">
        <v>-0.16004534571006776</v>
      </c>
      <c r="L352" s="4">
        <f>co2data[[#This Row],[Quadratic Trend]]+co2data[[#This Row],[Cycle Co2]]</f>
        <v>348.79183026734091</v>
      </c>
      <c r="M352" s="4">
        <f>co2data[[#This Row],[Co2]]-co2data[[#This Row],[Quadratic Trend]]-co2data[[#This Row],[Cycle Co2]]</f>
        <v>3.2981697326590358</v>
      </c>
      <c r="N352" s="4">
        <f>AVERAGEIF(co2data[Month],co2data[Month],co2data[High Frequency])</f>
        <v>3.1805287070170616</v>
      </c>
      <c r="O352" s="4">
        <f>co2data[[#This Row],[S0]]-AVERAGE($N$2:$N$13)</f>
        <v>3.1813473097941802</v>
      </c>
      <c r="P352" s="4">
        <f>co2data[[#This Row],[Co2]]-co2data[[#This Row],[Seasonal]]</f>
        <v>348.90865269020577</v>
      </c>
    </row>
    <row r="353" spans="1:16" x14ac:dyDescent="0.3">
      <c r="A353" s="1">
        <v>1987</v>
      </c>
      <c r="B353" s="1">
        <v>6</v>
      </c>
      <c r="C353" s="6">
        <v>1987.4583333333335</v>
      </c>
      <c r="D353" s="6">
        <f>co2data[[#This Row],[DecDate]]^2</f>
        <v>3949990.6267361119</v>
      </c>
      <c r="E353" s="2">
        <f>DATE(co2data[[#This Row],[Year]],co2data[[#This Row],[Month]],15)</f>
        <v>31943</v>
      </c>
      <c r="F353" s="1">
        <v>351.53</v>
      </c>
      <c r="G353" s="1">
        <f>$U$17+$U$18*co2data[[#This Row],[DecDate]]</f>
        <v>352.181154794343</v>
      </c>
      <c r="H353" s="4">
        <f>$U$36+$U$37*co2data[[#This Row],[DecDate]]+$U$38*co2data[[#This Row],[DecDate2]]</f>
        <v>348.19518085805612</v>
      </c>
      <c r="I353" s="4">
        <f>co2data[[#This Row],[Co2]]-co2data[[#This Row],[Quadratic Trend]]</f>
        <v>3.3348191419438535</v>
      </c>
      <c r="J353">
        <f t="shared" si="5"/>
        <v>0.84511094774803897</v>
      </c>
      <c r="K353" s="1">
        <v>-0.12520799462577578</v>
      </c>
      <c r="L353" s="4">
        <f>co2data[[#This Row],[Quadratic Trend]]+co2data[[#This Row],[Cycle Co2]]</f>
        <v>349.04029180580415</v>
      </c>
      <c r="M353" s="4">
        <f>co2data[[#This Row],[Co2]]-co2data[[#This Row],[Quadratic Trend]]-co2data[[#This Row],[Cycle Co2]]</f>
        <v>2.4897081941958144</v>
      </c>
      <c r="N353" s="4">
        <f>AVERAGEIF(co2data[Month],co2data[Month],co2data[High Frequency])</f>
        <v>2.3803748608627524</v>
      </c>
      <c r="O353" s="4">
        <f>co2data[[#This Row],[S0]]-AVERAGE($N$2:$N$13)</f>
        <v>2.3811934636398711</v>
      </c>
      <c r="P353" s="4">
        <f>co2data[[#This Row],[Co2]]-co2data[[#This Row],[Seasonal]]</f>
        <v>349.1488065363601</v>
      </c>
    </row>
    <row r="354" spans="1:16" x14ac:dyDescent="0.3">
      <c r="A354" s="1">
        <v>1987</v>
      </c>
      <c r="B354" s="1">
        <v>7</v>
      </c>
      <c r="C354" s="6">
        <v>1987.5416666666667</v>
      </c>
      <c r="D354" s="6">
        <f>co2data[[#This Row],[DecDate]]^2</f>
        <v>3950321.8767361115</v>
      </c>
      <c r="E354" s="2">
        <f>DATE(co2data[[#This Row],[Year]],co2data[[#This Row],[Month]],15)</f>
        <v>31973</v>
      </c>
      <c r="F354" s="1">
        <v>350.11</v>
      </c>
      <c r="G354" s="1">
        <f>$U$17+$U$18*co2data[[#This Row],[DecDate]]</f>
        <v>352.31119316391414</v>
      </c>
      <c r="H354" s="4">
        <f>$U$36+$U$37*co2data[[#This Row],[DecDate]]+$U$38*co2data[[#This Row],[DecDate2]]</f>
        <v>348.32245877564128</v>
      </c>
      <c r="I354" s="4">
        <f>co2data[[#This Row],[Co2]]-co2data[[#This Row],[Quadratic Trend]]</f>
        <v>1.7875412243587334</v>
      </c>
      <c r="J354">
        <f t="shared" si="5"/>
        <v>0.96244841477658405</v>
      </c>
      <c r="K354" s="1">
        <v>-8.5756691359537257E-2</v>
      </c>
      <c r="L354" s="4">
        <f>co2data[[#This Row],[Quadratic Trend]]+co2data[[#This Row],[Cycle Co2]]</f>
        <v>349.28490719041787</v>
      </c>
      <c r="M354" s="4">
        <f>co2data[[#This Row],[Co2]]-co2data[[#This Row],[Quadratic Trend]]-co2data[[#This Row],[Cycle Co2]]</f>
        <v>0.82509280958214937</v>
      </c>
      <c r="N354" s="4">
        <f>AVERAGEIF(co2data[Month],co2data[Month],co2data[High Frequency])</f>
        <v>0.68088768137521938</v>
      </c>
      <c r="O354" s="4">
        <f>co2data[[#This Row],[S0]]-AVERAGE($N$2:$N$13)</f>
        <v>0.68170628415233803</v>
      </c>
      <c r="P354" s="4">
        <f>co2data[[#This Row],[Co2]]-co2data[[#This Row],[Seasonal]]</f>
        <v>349.4282937158477</v>
      </c>
    </row>
    <row r="355" spans="1:16" x14ac:dyDescent="0.3">
      <c r="A355" s="1">
        <v>1987</v>
      </c>
      <c r="B355" s="1">
        <v>8</v>
      </c>
      <c r="C355" s="6">
        <v>1987.625</v>
      </c>
      <c r="D355" s="6">
        <f>co2data[[#This Row],[DecDate]]^2</f>
        <v>3950653.140625</v>
      </c>
      <c r="E355" s="2">
        <f>DATE(co2data[[#This Row],[Year]],co2data[[#This Row],[Month]],15)</f>
        <v>32004</v>
      </c>
      <c r="F355" s="1">
        <v>348.08</v>
      </c>
      <c r="G355" s="1">
        <f>$U$17+$U$18*co2data[[#This Row],[DecDate]]</f>
        <v>352.44123153348528</v>
      </c>
      <c r="H355" s="4">
        <f>$U$36+$U$37*co2data[[#This Row],[DecDate]]+$U$38*co2data[[#This Row],[DecDate2]]</f>
        <v>348.44991478690645</v>
      </c>
      <c r="I355" s="4">
        <f>co2data[[#This Row],[Co2]]-co2data[[#This Row],[Quadratic Trend]]</f>
        <v>-0.36991478690646318</v>
      </c>
      <c r="J355">
        <f t="shared" si="5"/>
        <v>1.074992403513656</v>
      </c>
      <c r="K355" s="1">
        <v>-7.09222051421389E-2</v>
      </c>
      <c r="L355" s="4">
        <f>co2data[[#This Row],[Quadratic Trend]]+co2data[[#This Row],[Cycle Co2]]</f>
        <v>349.52490719042009</v>
      </c>
      <c r="M355" s="4">
        <f>co2data[[#This Row],[Co2]]-co2data[[#This Row],[Quadratic Trend]]-co2data[[#This Row],[Cycle Co2]]</f>
        <v>-1.4449071904201192</v>
      </c>
      <c r="N355" s="4">
        <f>AVERAGEIF(co2data[Month],co2data[Month],co2data[High Frequency])</f>
        <v>-1.5319969340082413</v>
      </c>
      <c r="O355" s="4">
        <f>co2data[[#This Row],[S0]]-AVERAGE($N$2:$N$13)</f>
        <v>-1.5311783312311227</v>
      </c>
      <c r="P355" s="4">
        <f>co2data[[#This Row],[Co2]]-co2data[[#This Row],[Seasonal]]</f>
        <v>349.61117833123109</v>
      </c>
    </row>
    <row r="356" spans="1:16" x14ac:dyDescent="0.3">
      <c r="A356" s="1">
        <v>1987</v>
      </c>
      <c r="B356" s="1">
        <v>9</v>
      </c>
      <c r="C356" s="6">
        <v>1987.7083333333335</v>
      </c>
      <c r="D356" s="6">
        <f>co2data[[#This Row],[DecDate]]^2</f>
        <v>3950984.4184027785</v>
      </c>
      <c r="E356" s="2">
        <f>DATE(co2data[[#This Row],[Year]],co2data[[#This Row],[Month]],15)</f>
        <v>32035</v>
      </c>
      <c r="F356" s="1">
        <v>346.52</v>
      </c>
      <c r="G356" s="1">
        <f>$U$17+$U$18*co2data[[#This Row],[DecDate]]</f>
        <v>352.57126990305687</v>
      </c>
      <c r="H356" s="4">
        <f>$U$36+$U$37*co2data[[#This Row],[DecDate]]+$U$38*co2data[[#This Row],[DecDate2]]</f>
        <v>348.57754889184434</v>
      </c>
      <c r="I356" s="4">
        <f>co2data[[#This Row],[Co2]]-co2data[[#This Row],[Quadratic Trend]]</f>
        <v>-2.0575488918443625</v>
      </c>
      <c r="J356">
        <f t="shared" si="5"/>
        <v>1.2296659908812093</v>
      </c>
      <c r="K356" s="1">
        <v>-7.4550689819721433E-2</v>
      </c>
      <c r="L356" s="4">
        <f>co2data[[#This Row],[Quadratic Trend]]+co2data[[#This Row],[Cycle Co2]]</f>
        <v>349.80721488272553</v>
      </c>
      <c r="M356" s="4">
        <f>co2data[[#This Row],[Co2]]-co2data[[#This Row],[Quadratic Trend]]-co2data[[#This Row],[Cycle Co2]]</f>
        <v>-3.2872148827255718</v>
      </c>
      <c r="N356" s="4">
        <f>AVERAGEIF(co2data[Month],co2data[Month],co2data[High Frequency])</f>
        <v>-3.2690433820966329</v>
      </c>
      <c r="O356" s="4">
        <f>co2data[[#This Row],[S0]]-AVERAGE($N$2:$N$13)</f>
        <v>-3.2682247793195143</v>
      </c>
      <c r="P356" s="4">
        <f>co2data[[#This Row],[Co2]]-co2data[[#This Row],[Seasonal]]</f>
        <v>349.78822477931948</v>
      </c>
    </row>
    <row r="357" spans="1:16" x14ac:dyDescent="0.3">
      <c r="A357" s="1">
        <v>1987</v>
      </c>
      <c r="B357" s="1">
        <v>10</v>
      </c>
      <c r="C357" s="6">
        <v>1987.7916666666667</v>
      </c>
      <c r="D357" s="6">
        <f>co2data[[#This Row],[DecDate]]^2</f>
        <v>3951315.710069445</v>
      </c>
      <c r="E357" s="2">
        <f>DATE(co2data[[#This Row],[Year]],co2data[[#This Row],[Month]],15)</f>
        <v>32065</v>
      </c>
      <c r="F357" s="1">
        <v>346.59</v>
      </c>
      <c r="G357" s="1">
        <f>$U$17+$U$18*co2data[[#This Row],[DecDate]]</f>
        <v>352.70130827262801</v>
      </c>
      <c r="H357" s="4">
        <f>$U$36+$U$37*co2data[[#This Row],[DecDate]]+$U$38*co2data[[#This Row],[DecDate2]]</f>
        <v>348.70536109046225</v>
      </c>
      <c r="I357" s="4">
        <f>co2data[[#This Row],[Co2]]-co2data[[#This Row],[Quadratic Trend]]</f>
        <v>-2.1153610904622724</v>
      </c>
      <c r="J357">
        <f t="shared" si="5"/>
        <v>1.4064691768803685</v>
      </c>
      <c r="K357" s="1">
        <v>-4.2795991546152844E-2</v>
      </c>
      <c r="L357" s="4">
        <f>co2data[[#This Row],[Quadratic Trend]]+co2data[[#This Row],[Cycle Co2]]</f>
        <v>350.11183026734261</v>
      </c>
      <c r="M357" s="4">
        <f>co2data[[#This Row],[Co2]]-co2data[[#This Row],[Quadratic Trend]]-co2data[[#This Row],[Cycle Co2]]</f>
        <v>-3.5218302673426409</v>
      </c>
      <c r="N357" s="4">
        <f>AVERAGEIF(co2data[Month],co2data[Month],co2data[High Frequency])</f>
        <v>-3.4480093341772475</v>
      </c>
      <c r="O357" s="4">
        <f>co2data[[#This Row],[S0]]-AVERAGE($N$2:$N$13)</f>
        <v>-3.4471907314001289</v>
      </c>
      <c r="P357" s="4">
        <f>co2data[[#This Row],[Co2]]-co2data[[#This Row],[Seasonal]]</f>
        <v>350.03719073140013</v>
      </c>
    </row>
    <row r="358" spans="1:16" x14ac:dyDescent="0.3">
      <c r="A358" s="1">
        <v>1987</v>
      </c>
      <c r="B358" s="1">
        <v>11</v>
      </c>
      <c r="C358" s="6">
        <v>1987.875</v>
      </c>
      <c r="D358" s="6">
        <f>co2data[[#This Row],[DecDate]]^2</f>
        <v>3951647.015625</v>
      </c>
      <c r="E358" s="2">
        <f>DATE(co2data[[#This Row],[Year]],co2data[[#This Row],[Month]],15)</f>
        <v>32096</v>
      </c>
      <c r="F358" s="1">
        <v>347.96</v>
      </c>
      <c r="G358" s="1">
        <f>$U$17+$U$18*co2data[[#This Row],[DecDate]]</f>
        <v>352.83134664219915</v>
      </c>
      <c r="H358" s="4">
        <f>$U$36+$U$37*co2data[[#This Row],[DecDate]]+$U$38*co2data[[#This Row],[DecDate2]]</f>
        <v>348.83335138275288</v>
      </c>
      <c r="I358" s="4">
        <f>co2data[[#This Row],[Co2]]-co2data[[#This Row],[Quadratic Trend]]</f>
        <v>-0.87335138275290092</v>
      </c>
      <c r="J358">
        <f t="shared" si="5"/>
        <v>1.501555807664418</v>
      </c>
      <c r="K358" s="1">
        <v>-1.6427341090637725E-2</v>
      </c>
      <c r="L358" s="4">
        <f>co2data[[#This Row],[Quadratic Trend]]+co2data[[#This Row],[Cycle Co2]]</f>
        <v>350.33490719041731</v>
      </c>
      <c r="M358" s="4">
        <f>co2data[[#This Row],[Co2]]-co2data[[#This Row],[Quadratic Trend]]-co2data[[#This Row],[Cycle Co2]]</f>
        <v>-2.3749071904173187</v>
      </c>
      <c r="N358" s="4">
        <f>AVERAGEIF(co2data[Month],co2data[Month],co2data[High Frequency])</f>
        <v>-2.2829904186651309</v>
      </c>
      <c r="O358" s="4">
        <f>co2data[[#This Row],[S0]]-AVERAGE($N$2:$N$13)</f>
        <v>-2.2821718158880122</v>
      </c>
      <c r="P358" s="4">
        <f>co2data[[#This Row],[Co2]]-co2data[[#This Row],[Seasonal]]</f>
        <v>350.24217181588801</v>
      </c>
    </row>
    <row r="359" spans="1:16" x14ac:dyDescent="0.3">
      <c r="A359" s="1">
        <v>1987</v>
      </c>
      <c r="B359" s="1">
        <v>12</v>
      </c>
      <c r="C359" s="6">
        <v>1987.9583333333335</v>
      </c>
      <c r="D359" s="6">
        <f>co2data[[#This Row],[DecDate]]^2</f>
        <v>3951978.335069445</v>
      </c>
      <c r="E359" s="2">
        <f>DATE(co2data[[#This Row],[Year]],co2data[[#This Row],[Month]],15)</f>
        <v>32126</v>
      </c>
      <c r="F359" s="1">
        <v>349.16</v>
      </c>
      <c r="G359" s="1">
        <f>$U$17+$U$18*co2data[[#This Row],[DecDate]]</f>
        <v>352.96138501177029</v>
      </c>
      <c r="H359" s="4">
        <f>$U$36+$U$37*co2data[[#This Row],[DecDate]]+$U$38*co2data[[#This Row],[DecDate2]]</f>
        <v>348.96151976872352</v>
      </c>
      <c r="I359" s="4">
        <f>co2data[[#This Row],[Co2]]-co2data[[#This Row],[Quadratic Trend]]</f>
        <v>0.19848023127650549</v>
      </c>
      <c r="J359">
        <f t="shared" si="5"/>
        <v>1.4987720370800774</v>
      </c>
      <c r="K359" s="1">
        <v>-4.6755076839671197E-3</v>
      </c>
      <c r="L359" s="4">
        <f>co2data[[#This Row],[Quadratic Trend]]+co2data[[#This Row],[Cycle Co2]]</f>
        <v>350.46029180580359</v>
      </c>
      <c r="M359" s="4">
        <f>co2data[[#This Row],[Co2]]-co2data[[#This Row],[Quadratic Trend]]-co2data[[#This Row],[Cycle Co2]]</f>
        <v>-1.300291805803572</v>
      </c>
      <c r="N359" s="4">
        <f>AVERAGEIF(co2data[Month],co2data[Month],co2data[High Frequency])</f>
        <v>-1.0548815493936836</v>
      </c>
      <c r="O359" s="4">
        <f>co2data[[#This Row],[S0]]-AVERAGE($N$2:$N$13)</f>
        <v>-1.054062946616565</v>
      </c>
      <c r="P359" s="4">
        <f>co2data[[#This Row],[Co2]]-co2data[[#This Row],[Seasonal]]</f>
        <v>350.21406294661659</v>
      </c>
    </row>
    <row r="360" spans="1:16" x14ac:dyDescent="0.3">
      <c r="A360" s="1">
        <v>1988</v>
      </c>
      <c r="B360" s="1">
        <v>1</v>
      </c>
      <c r="C360" s="6">
        <v>1988.0416666666667</v>
      </c>
      <c r="D360" s="6">
        <f>co2data[[#This Row],[DecDate]]^2</f>
        <v>3952309.668402778</v>
      </c>
      <c r="E360" s="2">
        <f>DATE(co2data[[#This Row],[Year]],co2data[[#This Row],[Month]],15)</f>
        <v>32157</v>
      </c>
      <c r="F360" s="1">
        <v>350.39</v>
      </c>
      <c r="G360" s="1">
        <f>$U$17+$U$18*co2data[[#This Row],[DecDate]]</f>
        <v>353.09142338134143</v>
      </c>
      <c r="H360" s="4">
        <f>$U$36+$U$37*co2data[[#This Row],[DecDate]]+$U$38*co2data[[#This Row],[DecDate2]]</f>
        <v>349.08986624836689</v>
      </c>
      <c r="I360" s="4">
        <f>co2data[[#This Row],[Co2]]-co2data[[#This Row],[Quadratic Trend]]</f>
        <v>1.3001337516330977</v>
      </c>
      <c r="J360">
        <f t="shared" si="5"/>
        <v>1.4596563266652407</v>
      </c>
      <c r="K360" s="1">
        <v>1.322873944311158E-2</v>
      </c>
      <c r="L360" s="4">
        <f>co2data[[#This Row],[Quadratic Trend]]+co2data[[#This Row],[Cycle Co2]]</f>
        <v>350.54952257503214</v>
      </c>
      <c r="M360" s="4">
        <f>co2data[[#This Row],[Co2]]-co2data[[#This Row],[Quadratic Trend]]-co2data[[#This Row],[Cycle Co2]]</f>
        <v>-0.15952257503214295</v>
      </c>
      <c r="N360" s="4">
        <f>AVERAGEIF(co2data[Month],co2data[Month],co2data[High Frequency])</f>
        <v>7.1953736839272886E-3</v>
      </c>
      <c r="O360" s="4">
        <f>co2data[[#This Row],[S0]]-AVERAGE($N$2:$N$13)</f>
        <v>8.0139764610459747E-3</v>
      </c>
      <c r="P360" s="4">
        <f>co2data[[#This Row],[Co2]]-co2data[[#This Row],[Seasonal]]</f>
        <v>350.38198602353896</v>
      </c>
    </row>
    <row r="361" spans="1:16" x14ac:dyDescent="0.3">
      <c r="A361" s="1">
        <v>1988</v>
      </c>
      <c r="B361" s="1">
        <v>2</v>
      </c>
      <c r="C361" s="6">
        <v>1988.125</v>
      </c>
      <c r="D361" s="6">
        <f>co2data[[#This Row],[DecDate]]^2</f>
        <v>3952641.015625</v>
      </c>
      <c r="E361" s="2">
        <f>DATE(co2data[[#This Row],[Year]],co2data[[#This Row],[Month]],15)</f>
        <v>32188</v>
      </c>
      <c r="F361" s="1">
        <v>351.64</v>
      </c>
      <c r="G361" s="1">
        <f>$U$17+$U$18*co2data[[#This Row],[DecDate]]</f>
        <v>353.22146175091257</v>
      </c>
      <c r="H361" s="4">
        <f>$U$36+$U$37*co2data[[#This Row],[DecDate]]+$U$38*co2data[[#This Row],[DecDate2]]</f>
        <v>349.21839082169026</v>
      </c>
      <c r="I361" s="4">
        <f>co2data[[#This Row],[Co2]]-co2data[[#This Row],[Quadratic Trend]]</f>
        <v>2.4216091783097227</v>
      </c>
      <c r="J361">
        <f t="shared" si="5"/>
        <v>1.3534394456506744</v>
      </c>
      <c r="K361" s="1">
        <v>1.2670015675191907E-2</v>
      </c>
      <c r="L361" s="4">
        <f>co2data[[#This Row],[Quadratic Trend]]+co2data[[#This Row],[Cycle Co2]]</f>
        <v>350.57183026734094</v>
      </c>
      <c r="M361" s="4">
        <f>co2data[[#This Row],[Co2]]-co2data[[#This Row],[Quadratic Trend]]-co2data[[#This Row],[Cycle Co2]]</f>
        <v>1.0681697326590482</v>
      </c>
      <c r="N361" s="4">
        <f>AVERAGEIF(co2data[Month],co2data[Month],co2data[High Frequency])</f>
        <v>0.80215691214584883</v>
      </c>
      <c r="O361" s="4">
        <f>co2data[[#This Row],[S0]]-AVERAGE($N$2:$N$13)</f>
        <v>0.80297551492296748</v>
      </c>
      <c r="P361" s="4">
        <f>co2data[[#This Row],[Co2]]-co2data[[#This Row],[Seasonal]]</f>
        <v>350.837024485077</v>
      </c>
    </row>
    <row r="362" spans="1:16" x14ac:dyDescent="0.3">
      <c r="A362" s="1">
        <v>1988</v>
      </c>
      <c r="B362" s="1">
        <v>3</v>
      </c>
      <c r="C362" s="6">
        <v>1988.2083333333335</v>
      </c>
      <c r="D362" s="6">
        <f>co2data[[#This Row],[DecDate]]^2</f>
        <v>3952972.3767361119</v>
      </c>
      <c r="E362" s="2">
        <f>DATE(co2data[[#This Row],[Year]],co2data[[#This Row],[Month]],15)</f>
        <v>32217</v>
      </c>
      <c r="F362" s="1">
        <v>352.4</v>
      </c>
      <c r="G362" s="1">
        <f>$U$17+$U$18*co2data[[#This Row],[DecDate]]</f>
        <v>353.35150012048416</v>
      </c>
      <c r="H362" s="4">
        <f>$U$36+$U$37*co2data[[#This Row],[DecDate]]+$U$38*co2data[[#This Row],[DecDate2]]</f>
        <v>349.34709348869364</v>
      </c>
      <c r="I362" s="4">
        <f>co2data[[#This Row],[Co2]]-co2data[[#This Row],[Quadratic Trend]]</f>
        <v>3.0529065113063325</v>
      </c>
      <c r="J362">
        <f t="shared" si="5"/>
        <v>1.2893521632677176</v>
      </c>
      <c r="K362" s="1">
        <v>1.0571397935372642E-2</v>
      </c>
      <c r="L362" s="4">
        <f>co2data[[#This Row],[Quadratic Trend]]+co2data[[#This Row],[Cycle Co2]]</f>
        <v>350.63644565196137</v>
      </c>
      <c r="M362" s="4">
        <f>co2data[[#This Row],[Co2]]-co2data[[#This Row],[Quadratic Trend]]-co2data[[#This Row],[Cycle Co2]]</f>
        <v>1.7635543480386149</v>
      </c>
      <c r="N362" s="4">
        <f>AVERAGEIF(co2data[Month],co2data[Month],co2data[High Frequency])</f>
        <v>1.6915543480425499</v>
      </c>
      <c r="O362" s="4">
        <f>co2data[[#This Row],[S0]]-AVERAGE($N$2:$N$13)</f>
        <v>1.6923729508196685</v>
      </c>
      <c r="P362" s="4">
        <f>co2data[[#This Row],[Co2]]-co2data[[#This Row],[Seasonal]]</f>
        <v>350.7076270491803</v>
      </c>
    </row>
    <row r="363" spans="1:16" x14ac:dyDescent="0.3">
      <c r="A363" s="1">
        <v>1988</v>
      </c>
      <c r="B363" s="1">
        <v>4</v>
      </c>
      <c r="C363" s="6">
        <v>1988.2916666666667</v>
      </c>
      <c r="D363" s="6">
        <f>co2data[[#This Row],[DecDate]]^2</f>
        <v>3953303.7517361115</v>
      </c>
      <c r="E363" s="2">
        <f>DATE(co2data[[#This Row],[Year]],co2data[[#This Row],[Month]],15)</f>
        <v>32248</v>
      </c>
      <c r="F363" s="1">
        <v>353.69</v>
      </c>
      <c r="G363" s="1">
        <f>$U$17+$U$18*co2data[[#This Row],[DecDate]]</f>
        <v>353.4815384900553</v>
      </c>
      <c r="H363" s="4">
        <f>$U$36+$U$37*co2data[[#This Row],[DecDate]]+$U$38*co2data[[#This Row],[DecDate2]]</f>
        <v>349.47597424936248</v>
      </c>
      <c r="I363" s="4">
        <f>co2data[[#This Row],[Co2]]-co2data[[#This Row],[Quadratic Trend]]</f>
        <v>4.2140257506375178</v>
      </c>
      <c r="J363">
        <f t="shared" si="5"/>
        <v>1.3604714025932874</v>
      </c>
      <c r="K363" s="1">
        <v>-3.0671137763680764E-3</v>
      </c>
      <c r="L363" s="4">
        <f>co2data[[#This Row],[Quadratic Trend]]+co2data[[#This Row],[Cycle Co2]]</f>
        <v>350.83644565195578</v>
      </c>
      <c r="M363" s="4">
        <f>co2data[[#This Row],[Co2]]-co2data[[#This Row],[Quadratic Trend]]-co2data[[#This Row],[Cycle Co2]]</f>
        <v>2.8535543480442307</v>
      </c>
      <c r="N363" s="4">
        <f>AVERAGEIF(co2data[Month],co2data[Month],co2data[High Frequency])</f>
        <v>2.8344005018881528</v>
      </c>
      <c r="O363" s="4">
        <f>co2data[[#This Row],[S0]]-AVERAGE($N$2:$N$13)</f>
        <v>2.8352191046652715</v>
      </c>
      <c r="P363" s="4">
        <f>co2data[[#This Row],[Co2]]-co2data[[#This Row],[Seasonal]]</f>
        <v>350.85478089533473</v>
      </c>
    </row>
    <row r="364" spans="1:16" x14ac:dyDescent="0.3">
      <c r="A364" s="1">
        <v>1988</v>
      </c>
      <c r="B364" s="1">
        <v>5</v>
      </c>
      <c r="C364" s="6">
        <v>1988.375</v>
      </c>
      <c r="D364" s="6">
        <f>co2data[[#This Row],[DecDate]]^2</f>
        <v>3953635.140625</v>
      </c>
      <c r="E364" s="2">
        <f>DATE(co2data[[#This Row],[Year]],co2data[[#This Row],[Month]],15)</f>
        <v>32278</v>
      </c>
      <c r="F364" s="1">
        <v>354.21</v>
      </c>
      <c r="G364" s="1">
        <f>$U$17+$U$18*co2data[[#This Row],[DecDate]]</f>
        <v>353.61157685962644</v>
      </c>
      <c r="H364" s="4">
        <f>$U$36+$U$37*co2data[[#This Row],[DecDate]]+$U$38*co2data[[#This Row],[DecDate2]]</f>
        <v>349.6050331037186</v>
      </c>
      <c r="I364" s="4">
        <f>co2data[[#This Row],[Co2]]-co2data[[#This Row],[Quadratic Trend]]</f>
        <v>4.6049668962813826</v>
      </c>
      <c r="J364">
        <f t="shared" si="5"/>
        <v>1.5091048559345164</v>
      </c>
      <c r="K364" s="1">
        <v>-1.7476288690777615E-2</v>
      </c>
      <c r="L364" s="4">
        <f>co2data[[#This Row],[Quadratic Trend]]+co2data[[#This Row],[Cycle Co2]]</f>
        <v>351.11413795965314</v>
      </c>
      <c r="M364" s="4">
        <f>co2data[[#This Row],[Co2]]-co2data[[#This Row],[Quadratic Trend]]-co2data[[#This Row],[Cycle Co2]]</f>
        <v>3.0958620403468662</v>
      </c>
      <c r="N364" s="4">
        <f>AVERAGEIF(co2data[Month],co2data[Month],co2data[High Frequency])</f>
        <v>3.1805287070170616</v>
      </c>
      <c r="O364" s="4">
        <f>co2data[[#This Row],[S0]]-AVERAGE($N$2:$N$13)</f>
        <v>3.1813473097941802</v>
      </c>
      <c r="P364" s="4">
        <f>co2data[[#This Row],[Co2]]-co2data[[#This Row],[Seasonal]]</f>
        <v>351.02865269020577</v>
      </c>
    </row>
    <row r="365" spans="1:16" x14ac:dyDescent="0.3">
      <c r="A365" s="1">
        <v>1988</v>
      </c>
      <c r="B365" s="1">
        <v>6</v>
      </c>
      <c r="C365" s="6">
        <v>1988.4583333333335</v>
      </c>
      <c r="D365" s="6">
        <f>co2data[[#This Row],[DecDate]]^2</f>
        <v>3953966.5434027785</v>
      </c>
      <c r="E365" s="2">
        <f>DATE(co2data[[#This Row],[Year]],co2data[[#This Row],[Month]],15)</f>
        <v>32309</v>
      </c>
      <c r="F365" s="1">
        <v>353.72</v>
      </c>
      <c r="G365" s="1">
        <f>$U$17+$U$18*co2data[[#This Row],[DecDate]]</f>
        <v>353.74161522919803</v>
      </c>
      <c r="H365" s="4">
        <f>$U$36+$U$37*co2data[[#This Row],[DecDate]]+$U$38*co2data[[#This Row],[DecDate2]]</f>
        <v>349.73427005174017</v>
      </c>
      <c r="I365" s="4">
        <f>co2data[[#This Row],[Co2]]-co2data[[#This Row],[Quadratic Trend]]</f>
        <v>3.9857299482598592</v>
      </c>
      <c r="J365">
        <f t="shared" si="5"/>
        <v>1.6452525232914075</v>
      </c>
      <c r="K365" s="1">
        <v>5.8054116536606212E-3</v>
      </c>
      <c r="L365" s="4">
        <f>co2data[[#This Row],[Quadratic Trend]]+co2data[[#This Row],[Cycle Co2]]</f>
        <v>351.37952257503156</v>
      </c>
      <c r="M365" s="4">
        <f>co2data[[#This Row],[Co2]]-co2data[[#This Row],[Quadratic Trend]]-co2data[[#This Row],[Cycle Co2]]</f>
        <v>2.3404774249684515</v>
      </c>
      <c r="N365" s="4">
        <f>AVERAGEIF(co2data[Month],co2data[Month],co2data[High Frequency])</f>
        <v>2.3803748608627524</v>
      </c>
      <c r="O365" s="4">
        <f>co2data[[#This Row],[S0]]-AVERAGE($N$2:$N$13)</f>
        <v>2.3811934636398711</v>
      </c>
      <c r="P365" s="4">
        <f>co2data[[#This Row],[Co2]]-co2data[[#This Row],[Seasonal]]</f>
        <v>351.33880653636015</v>
      </c>
    </row>
    <row r="366" spans="1:16" x14ac:dyDescent="0.3">
      <c r="A366" s="1">
        <v>1988</v>
      </c>
      <c r="B366" s="1">
        <v>7</v>
      </c>
      <c r="C366" s="6">
        <v>1988.5416666666667</v>
      </c>
      <c r="D366" s="6">
        <f>co2data[[#This Row],[DecDate]]^2</f>
        <v>3954297.960069445</v>
      </c>
      <c r="E366" s="2">
        <f>DATE(co2data[[#This Row],[Year]],co2data[[#This Row],[Month]],15)</f>
        <v>32339</v>
      </c>
      <c r="F366" s="1">
        <v>352.69</v>
      </c>
      <c r="G366" s="1">
        <f>$U$17+$U$18*co2data[[#This Row],[DecDate]]</f>
        <v>353.87165359876917</v>
      </c>
      <c r="H366" s="4">
        <f>$U$36+$U$37*co2data[[#This Row],[DecDate]]+$U$38*co2data[[#This Row],[DecDate2]]</f>
        <v>349.86368509344902</v>
      </c>
      <c r="I366" s="4">
        <f>co2data[[#This Row],[Co2]]-co2data[[#This Row],[Quadratic Trend]]</f>
        <v>2.8263149065509765</v>
      </c>
      <c r="J366">
        <f t="shared" si="5"/>
        <v>1.80429902004913</v>
      </c>
      <c r="K366" s="1">
        <v>-2.8606628127651253E-2</v>
      </c>
      <c r="L366" s="4">
        <f>co2data[[#This Row],[Quadratic Trend]]+co2data[[#This Row],[Cycle Co2]]</f>
        <v>351.66798411349816</v>
      </c>
      <c r="M366" s="4">
        <f>co2data[[#This Row],[Co2]]-co2data[[#This Row],[Quadratic Trend]]-co2data[[#This Row],[Cycle Co2]]</f>
        <v>1.0220158865018465</v>
      </c>
      <c r="N366" s="4">
        <f>AVERAGEIF(co2data[Month],co2data[Month],co2data[High Frequency])</f>
        <v>0.68088768137521938</v>
      </c>
      <c r="O366" s="4">
        <f>co2data[[#This Row],[S0]]-AVERAGE($N$2:$N$13)</f>
        <v>0.68170628415233803</v>
      </c>
      <c r="P366" s="4">
        <f>co2data[[#This Row],[Co2]]-co2data[[#This Row],[Seasonal]]</f>
        <v>352.00829371584769</v>
      </c>
    </row>
    <row r="367" spans="1:16" x14ac:dyDescent="0.3">
      <c r="A367" s="1">
        <v>1988</v>
      </c>
      <c r="B367" s="1">
        <v>8</v>
      </c>
      <c r="C367" s="6">
        <v>1988.625</v>
      </c>
      <c r="D367" s="6">
        <f>co2data[[#This Row],[DecDate]]^2</f>
        <v>3954629.390625</v>
      </c>
      <c r="E367" s="2">
        <f>DATE(co2data[[#This Row],[Year]],co2data[[#This Row],[Month]],15)</f>
        <v>32370</v>
      </c>
      <c r="F367" s="1">
        <v>350.4</v>
      </c>
      <c r="G367" s="1">
        <f>$U$17+$U$18*co2data[[#This Row],[DecDate]]</f>
        <v>354.00169196834031</v>
      </c>
      <c r="H367" s="4">
        <f>$U$36+$U$37*co2data[[#This Row],[DecDate]]+$U$38*co2data[[#This Row],[DecDate2]]</f>
        <v>349.9932782288306</v>
      </c>
      <c r="I367" s="4">
        <f>co2data[[#This Row],[Co2]]-co2data[[#This Row],[Quadratic Trend]]</f>
        <v>0.40672177116937291</v>
      </c>
      <c r="J367">
        <f t="shared" si="5"/>
        <v>1.8962443462071275</v>
      </c>
      <c r="K367" s="1">
        <v>-4.5327792650106606E-2</v>
      </c>
      <c r="L367" s="4">
        <f>co2data[[#This Row],[Quadratic Trend]]+co2data[[#This Row],[Cycle Co2]]</f>
        <v>351.88952257503774</v>
      </c>
      <c r="M367" s="4">
        <f>co2data[[#This Row],[Co2]]-co2data[[#This Row],[Quadratic Trend]]-co2data[[#This Row],[Cycle Co2]]</f>
        <v>-1.4895225750377545</v>
      </c>
      <c r="N367" s="4">
        <f>AVERAGEIF(co2data[Month],co2data[Month],co2data[High Frequency])</f>
        <v>-1.5319969340082413</v>
      </c>
      <c r="O367" s="4">
        <f>co2data[[#This Row],[S0]]-AVERAGE($N$2:$N$13)</f>
        <v>-1.5311783312311227</v>
      </c>
      <c r="P367" s="4">
        <f>co2data[[#This Row],[Co2]]-co2data[[#This Row],[Seasonal]]</f>
        <v>351.93117833123108</v>
      </c>
    </row>
    <row r="368" spans="1:16" x14ac:dyDescent="0.3">
      <c r="A368" s="1">
        <v>1988</v>
      </c>
      <c r="B368" s="1">
        <v>9</v>
      </c>
      <c r="C368" s="6">
        <v>1988.7083333333335</v>
      </c>
      <c r="D368" s="6">
        <f>co2data[[#This Row],[DecDate]]^2</f>
        <v>3954960.835069445</v>
      </c>
      <c r="E368" s="2">
        <f>DATE(co2data[[#This Row],[Year]],co2data[[#This Row],[Month]],15)</f>
        <v>32401</v>
      </c>
      <c r="F368" s="1">
        <v>348.92</v>
      </c>
      <c r="G368" s="1">
        <f>$U$17+$U$18*co2data[[#This Row],[DecDate]]</f>
        <v>354.1317303379119</v>
      </c>
      <c r="H368" s="4">
        <f>$U$36+$U$37*co2data[[#This Row],[DecDate]]+$U$38*co2data[[#This Row],[DecDate2]]</f>
        <v>350.12304945788492</v>
      </c>
      <c r="I368" s="4">
        <f>co2data[[#This Row],[Co2]]-co2data[[#This Row],[Quadratic Trend]]</f>
        <v>-1.2030494578849016</v>
      </c>
      <c r="J368">
        <f t="shared" si="5"/>
        <v>1.9449346556121134</v>
      </c>
      <c r="K368" s="1">
        <v>-4.7435004990624148E-2</v>
      </c>
      <c r="L368" s="4">
        <f>co2data[[#This Row],[Quadratic Trend]]+co2data[[#This Row],[Cycle Co2]]</f>
        <v>352.067984113497</v>
      </c>
      <c r="M368" s="4">
        <f>co2data[[#This Row],[Co2]]-co2data[[#This Row],[Quadratic Trend]]-co2data[[#This Row],[Cycle Co2]]</f>
        <v>-3.147984113497015</v>
      </c>
      <c r="N368" s="4">
        <f>AVERAGEIF(co2data[Month],co2data[Month],co2data[High Frequency])</f>
        <v>-3.2690433820966329</v>
      </c>
      <c r="O368" s="4">
        <f>co2data[[#This Row],[S0]]-AVERAGE($N$2:$N$13)</f>
        <v>-3.2682247793195143</v>
      </c>
      <c r="P368" s="4">
        <f>co2data[[#This Row],[Co2]]-co2data[[#This Row],[Seasonal]]</f>
        <v>352.18822477931951</v>
      </c>
    </row>
    <row r="369" spans="1:16" x14ac:dyDescent="0.3">
      <c r="A369" s="1">
        <v>1988</v>
      </c>
      <c r="B369" s="1">
        <v>10</v>
      </c>
      <c r="C369" s="6">
        <v>1988.7916666666667</v>
      </c>
      <c r="D369" s="6">
        <f>co2data[[#This Row],[DecDate]]^2</f>
        <v>3955292.293402778</v>
      </c>
      <c r="E369" s="2">
        <f>DATE(co2data[[#This Row],[Year]],co2data[[#This Row],[Month]],15)</f>
        <v>32431</v>
      </c>
      <c r="F369" s="1">
        <v>349.12</v>
      </c>
      <c r="G369" s="1">
        <f>$U$17+$U$18*co2data[[#This Row],[DecDate]]</f>
        <v>354.26176870748304</v>
      </c>
      <c r="H369" s="4">
        <f>$U$36+$U$37*co2data[[#This Row],[DecDate]]+$U$38*co2data[[#This Row],[DecDate2]]</f>
        <v>350.25299878061196</v>
      </c>
      <c r="I369" s="4">
        <f>co2data[[#This Row],[Co2]]-co2data[[#This Row],[Quadratic Trend]]</f>
        <v>-1.1329987806119561</v>
      </c>
      <c r="J369">
        <f t="shared" si="5"/>
        <v>2.0642161021096834</v>
      </c>
      <c r="K369" s="1">
        <v>-6.0312880533832366E-2</v>
      </c>
      <c r="L369" s="4">
        <f>co2data[[#This Row],[Quadratic Trend]]+co2data[[#This Row],[Cycle Co2]]</f>
        <v>352.31721488272166</v>
      </c>
      <c r="M369" s="4">
        <f>co2data[[#This Row],[Co2]]-co2data[[#This Row],[Quadratic Trend]]-co2data[[#This Row],[Cycle Co2]]</f>
        <v>-3.1972148827216396</v>
      </c>
      <c r="N369" s="4">
        <f>AVERAGEIF(co2data[Month],co2data[Month],co2data[High Frequency])</f>
        <v>-3.4480093341772475</v>
      </c>
      <c r="O369" s="4">
        <f>co2data[[#This Row],[S0]]-AVERAGE($N$2:$N$13)</f>
        <v>-3.4471907314001289</v>
      </c>
      <c r="P369" s="4">
        <f>co2data[[#This Row],[Co2]]-co2data[[#This Row],[Seasonal]]</f>
        <v>352.56719073140016</v>
      </c>
    </row>
    <row r="370" spans="1:16" x14ac:dyDescent="0.3">
      <c r="A370" s="1">
        <v>1988</v>
      </c>
      <c r="B370" s="1">
        <v>11</v>
      </c>
      <c r="C370" s="6">
        <v>1988.875</v>
      </c>
      <c r="D370" s="6">
        <f>co2data[[#This Row],[DecDate]]^2</f>
        <v>3955623.765625</v>
      </c>
      <c r="E370" s="2">
        <f>DATE(co2data[[#This Row],[Year]],co2data[[#This Row],[Month]],15)</f>
        <v>32462</v>
      </c>
      <c r="F370" s="1">
        <v>350.2</v>
      </c>
      <c r="G370" s="1">
        <f>$U$17+$U$18*co2data[[#This Row],[DecDate]]</f>
        <v>354.39180707705418</v>
      </c>
      <c r="H370" s="4">
        <f>$U$36+$U$37*co2data[[#This Row],[DecDate]]+$U$38*co2data[[#This Row],[DecDate2]]</f>
        <v>350.38312619702629</v>
      </c>
      <c r="I370" s="4">
        <f>co2data[[#This Row],[Co2]]-co2data[[#This Row],[Quadratic Trend]]</f>
        <v>-0.18312619702629718</v>
      </c>
      <c r="J370">
        <f t="shared" si="5"/>
        <v>2.1010117626229143</v>
      </c>
      <c r="K370" s="1">
        <v>-7.7807573125863255E-2</v>
      </c>
      <c r="L370" s="4">
        <f>co2data[[#This Row],[Quadratic Trend]]+co2data[[#This Row],[Cycle Co2]]</f>
        <v>352.48413795964922</v>
      </c>
      <c r="M370" s="4">
        <f>co2data[[#This Row],[Co2]]-co2data[[#This Row],[Quadratic Trend]]-co2data[[#This Row],[Cycle Co2]]</f>
        <v>-2.2841379596492115</v>
      </c>
      <c r="N370" s="4">
        <f>AVERAGEIF(co2data[Month],co2data[Month],co2data[High Frequency])</f>
        <v>-2.2829904186651309</v>
      </c>
      <c r="O370" s="4">
        <f>co2data[[#This Row],[S0]]-AVERAGE($N$2:$N$13)</f>
        <v>-2.2821718158880122</v>
      </c>
      <c r="P370" s="4">
        <f>co2data[[#This Row],[Co2]]-co2data[[#This Row],[Seasonal]]</f>
        <v>352.48217181588802</v>
      </c>
    </row>
    <row r="371" spans="1:16" x14ac:dyDescent="0.3">
      <c r="A371" s="1">
        <v>1988</v>
      </c>
      <c r="B371" s="1">
        <v>12</v>
      </c>
      <c r="C371" s="6">
        <v>1988.9583333333335</v>
      </c>
      <c r="D371" s="6">
        <f>co2data[[#This Row],[DecDate]]^2</f>
        <v>3955955.2517361119</v>
      </c>
      <c r="E371" s="2">
        <f>DATE(co2data[[#This Row],[Year]],co2data[[#This Row],[Month]],15)</f>
        <v>32492</v>
      </c>
      <c r="F371" s="1">
        <v>351.41</v>
      </c>
      <c r="G371" s="1">
        <f>$U$17+$U$18*co2data[[#This Row],[DecDate]]</f>
        <v>354.52184544662578</v>
      </c>
      <c r="H371" s="4">
        <f>$U$36+$U$37*co2data[[#This Row],[DecDate]]+$U$38*co2data[[#This Row],[DecDate2]]</f>
        <v>350.51343170711334</v>
      </c>
      <c r="I371" s="4">
        <f>co2data[[#This Row],[Co2]]-co2data[[#This Row],[Quadratic Trend]]</f>
        <v>0.89656829288668405</v>
      </c>
      <c r="J371">
        <f t="shared" si="5"/>
        <v>2.0599370217683091</v>
      </c>
      <c r="K371" s="1">
        <v>-9.3765236612888145E-2</v>
      </c>
      <c r="L371" s="4">
        <f>co2data[[#This Row],[Quadratic Trend]]+co2data[[#This Row],[Cycle Co2]]</f>
        <v>352.57336872888163</v>
      </c>
      <c r="M371" s="4">
        <f>co2data[[#This Row],[Co2]]-co2data[[#This Row],[Quadratic Trend]]-co2data[[#This Row],[Cycle Co2]]</f>
        <v>-1.163368728881625</v>
      </c>
      <c r="N371" s="4">
        <f>AVERAGEIF(co2data[Month],co2data[Month],co2data[High Frequency])</f>
        <v>-1.0548815493936836</v>
      </c>
      <c r="O371" s="4">
        <f>co2data[[#This Row],[S0]]-AVERAGE($N$2:$N$13)</f>
        <v>-1.054062946616565</v>
      </c>
      <c r="P371" s="4">
        <f>co2data[[#This Row],[Co2]]-co2data[[#This Row],[Seasonal]]</f>
        <v>352.46406294661659</v>
      </c>
    </row>
    <row r="372" spans="1:16" x14ac:dyDescent="0.3">
      <c r="A372" s="1">
        <v>1989</v>
      </c>
      <c r="B372" s="1">
        <v>1</v>
      </c>
      <c r="C372" s="6">
        <v>1989.0416666666667</v>
      </c>
      <c r="D372" s="6">
        <f>co2data[[#This Row],[DecDate]]^2</f>
        <v>3956286.7517361115</v>
      </c>
      <c r="E372" s="2">
        <f>DATE(co2data[[#This Row],[Year]],co2data[[#This Row],[Month]],15)</f>
        <v>32523</v>
      </c>
      <c r="F372" s="1">
        <v>352.91</v>
      </c>
      <c r="G372" s="1">
        <f>$U$17+$U$18*co2data[[#This Row],[DecDate]]</f>
        <v>354.65188381619691</v>
      </c>
      <c r="H372" s="4">
        <f>$U$36+$U$37*co2data[[#This Row],[DecDate]]+$U$38*co2data[[#This Row],[DecDate2]]</f>
        <v>350.64391531087313</v>
      </c>
      <c r="I372" s="4">
        <f>co2data[[#This Row],[Co2]]-co2data[[#This Row],[Quadratic Trend]]</f>
        <v>2.2660846891268989</v>
      </c>
      <c r="J372">
        <f t="shared" si="5"/>
        <v>1.950222648774955</v>
      </c>
      <c r="K372" s="1">
        <v>-0.10126279407181701</v>
      </c>
      <c r="L372" s="4">
        <f>co2data[[#This Row],[Quadratic Trend]]+co2data[[#This Row],[Cycle Co2]]</f>
        <v>352.59413795964809</v>
      </c>
      <c r="M372" s="4">
        <f>co2data[[#This Row],[Co2]]-co2data[[#This Row],[Quadratic Trend]]-co2data[[#This Row],[Cycle Co2]]</f>
        <v>0.31586204035194387</v>
      </c>
      <c r="N372" s="4">
        <f>AVERAGEIF(co2data[Month],co2data[Month],co2data[High Frequency])</f>
        <v>7.1953736839272886E-3</v>
      </c>
      <c r="O372" s="4">
        <f>co2data[[#This Row],[S0]]-AVERAGE($N$2:$N$13)</f>
        <v>8.0139764610459747E-3</v>
      </c>
      <c r="P372" s="4">
        <f>co2data[[#This Row],[Co2]]-co2data[[#This Row],[Seasonal]]</f>
        <v>352.901986023539</v>
      </c>
    </row>
    <row r="373" spans="1:16" x14ac:dyDescent="0.3">
      <c r="A373" s="1">
        <v>1989</v>
      </c>
      <c r="B373" s="1">
        <v>2</v>
      </c>
      <c r="C373" s="6">
        <v>1989.125</v>
      </c>
      <c r="D373" s="6">
        <f>co2data[[#This Row],[DecDate]]^2</f>
        <v>3956618.265625</v>
      </c>
      <c r="E373" s="2">
        <f>DATE(co2data[[#This Row],[Year]],co2data[[#This Row],[Month]],15)</f>
        <v>32554</v>
      </c>
      <c r="F373" s="1">
        <v>353.27</v>
      </c>
      <c r="G373" s="1">
        <f>$U$17+$U$18*co2data[[#This Row],[DecDate]]</f>
        <v>354.78192218576805</v>
      </c>
      <c r="H373" s="4">
        <f>$U$36+$U$37*co2data[[#This Row],[DecDate]]+$U$38*co2data[[#This Row],[DecDate2]]</f>
        <v>350.77457700831292</v>
      </c>
      <c r="I373" s="4">
        <f>co2data[[#This Row],[Co2]]-co2data[[#This Row],[Quadratic Trend]]</f>
        <v>2.4954229916870645</v>
      </c>
      <c r="J373">
        <f t="shared" si="5"/>
        <v>1.7518686436439759</v>
      </c>
      <c r="K373" s="1">
        <v>-0.11568486088726959</v>
      </c>
      <c r="L373" s="4">
        <f>co2data[[#This Row],[Quadratic Trend]]+co2data[[#This Row],[Cycle Co2]]</f>
        <v>352.52644565195692</v>
      </c>
      <c r="M373" s="4">
        <f>co2data[[#This Row],[Co2]]-co2data[[#This Row],[Quadratic Trend]]-co2data[[#This Row],[Cycle Co2]]</f>
        <v>0.74355434804308862</v>
      </c>
      <c r="N373" s="4">
        <f>AVERAGEIF(co2data[Month],co2data[Month],co2data[High Frequency])</f>
        <v>0.80215691214584883</v>
      </c>
      <c r="O373" s="4">
        <f>co2data[[#This Row],[S0]]-AVERAGE($N$2:$N$13)</f>
        <v>0.80297551492296748</v>
      </c>
      <c r="P373" s="4">
        <f>co2data[[#This Row],[Co2]]-co2data[[#This Row],[Seasonal]]</f>
        <v>352.46702448507699</v>
      </c>
    </row>
    <row r="374" spans="1:16" x14ac:dyDescent="0.3">
      <c r="A374" s="1">
        <v>1989</v>
      </c>
      <c r="B374" s="1">
        <v>3</v>
      </c>
      <c r="C374" s="6">
        <v>1989.2083333333335</v>
      </c>
      <c r="D374" s="6">
        <f>co2data[[#This Row],[DecDate]]^2</f>
        <v>3956949.7934027785</v>
      </c>
      <c r="E374" s="2">
        <f>DATE(co2data[[#This Row],[Year]],co2data[[#This Row],[Month]],15)</f>
        <v>32582</v>
      </c>
      <c r="F374" s="1">
        <v>353.96</v>
      </c>
      <c r="G374" s="1">
        <f>$U$17+$U$18*co2data[[#This Row],[DecDate]]</f>
        <v>354.91196055533965</v>
      </c>
      <c r="H374" s="4">
        <f>$U$36+$U$37*co2data[[#This Row],[DecDate]]+$U$38*co2data[[#This Row],[DecDate2]]</f>
        <v>350.90541679942544</v>
      </c>
      <c r="I374" s="4">
        <f>co2data[[#This Row],[Co2]]-co2data[[#This Row],[Quadratic Trend]]</f>
        <v>3.054583200574541</v>
      </c>
      <c r="J374">
        <f t="shared" si="5"/>
        <v>1.5941057756061416</v>
      </c>
      <c r="K374" s="1">
        <v>-0.11933912936694258</v>
      </c>
      <c r="L374" s="4">
        <f>co2data[[#This Row],[Quadratic Trend]]+co2data[[#This Row],[Cycle Co2]]</f>
        <v>352.49952257503156</v>
      </c>
      <c r="M374" s="4">
        <f>co2data[[#This Row],[Co2]]-co2data[[#This Row],[Quadratic Trend]]-co2data[[#This Row],[Cycle Co2]]</f>
        <v>1.4604774249683994</v>
      </c>
      <c r="N374" s="4">
        <f>AVERAGEIF(co2data[Month],co2data[Month],co2data[High Frequency])</f>
        <v>1.6915543480425499</v>
      </c>
      <c r="O374" s="4">
        <f>co2data[[#This Row],[S0]]-AVERAGE($N$2:$N$13)</f>
        <v>1.6923729508196685</v>
      </c>
      <c r="P374" s="4">
        <f>co2data[[#This Row],[Co2]]-co2data[[#This Row],[Seasonal]]</f>
        <v>352.26762704918031</v>
      </c>
    </row>
    <row r="375" spans="1:16" x14ac:dyDescent="0.3">
      <c r="A375" s="1">
        <v>1989</v>
      </c>
      <c r="B375" s="1">
        <v>4</v>
      </c>
      <c r="C375" s="6">
        <v>1989.2916666666667</v>
      </c>
      <c r="D375" s="6">
        <f>co2data[[#This Row],[DecDate]]^2</f>
        <v>3957281.335069445</v>
      </c>
      <c r="E375" s="2">
        <f>DATE(co2data[[#This Row],[Year]],co2data[[#This Row],[Month]],15)</f>
        <v>32613</v>
      </c>
      <c r="F375" s="1">
        <v>355.64</v>
      </c>
      <c r="G375" s="1">
        <f>$U$17+$U$18*co2data[[#This Row],[DecDate]]</f>
        <v>355.04199892491079</v>
      </c>
      <c r="H375" s="4">
        <f>$U$36+$U$37*co2data[[#This Row],[DecDate]]+$U$38*co2data[[#This Row],[DecDate2]]</f>
        <v>351.03643468422524</v>
      </c>
      <c r="I375" s="4">
        <f>co2data[[#This Row],[Co2]]-co2data[[#This Row],[Quadratic Trend]]</f>
        <v>4.6035653157747447</v>
      </c>
      <c r="J375">
        <f t="shared" si="5"/>
        <v>1.5653955831224249</v>
      </c>
      <c r="K375" s="1">
        <v>-0.12145636874161393</v>
      </c>
      <c r="L375" s="4">
        <f>co2data[[#This Row],[Quadratic Trend]]+co2data[[#This Row],[Cycle Co2]]</f>
        <v>352.60183026734768</v>
      </c>
      <c r="M375" s="4">
        <f>co2data[[#This Row],[Co2]]-co2data[[#This Row],[Quadratic Trend]]-co2data[[#This Row],[Cycle Co2]]</f>
        <v>3.03816973265232</v>
      </c>
      <c r="N375" s="4">
        <f>AVERAGEIF(co2data[Month],co2data[Month],co2data[High Frequency])</f>
        <v>2.8344005018881528</v>
      </c>
      <c r="O375" s="4">
        <f>co2data[[#This Row],[S0]]-AVERAGE($N$2:$N$13)</f>
        <v>2.8352191046652715</v>
      </c>
      <c r="P375" s="4">
        <f>co2data[[#This Row],[Co2]]-co2data[[#This Row],[Seasonal]]</f>
        <v>352.80478089533472</v>
      </c>
    </row>
    <row r="376" spans="1:16" x14ac:dyDescent="0.3">
      <c r="A376" s="1">
        <v>1989</v>
      </c>
      <c r="B376" s="1">
        <v>5</v>
      </c>
      <c r="C376" s="6">
        <v>1989.375</v>
      </c>
      <c r="D376" s="6">
        <f>co2data[[#This Row],[DecDate]]^2</f>
        <v>3957612.890625</v>
      </c>
      <c r="E376" s="2">
        <f>DATE(co2data[[#This Row],[Year]],co2data[[#This Row],[Month]],15)</f>
        <v>32643</v>
      </c>
      <c r="F376" s="1">
        <v>355.86</v>
      </c>
      <c r="G376" s="1">
        <f>$U$17+$U$18*co2data[[#This Row],[DecDate]]</f>
        <v>355.17203729448192</v>
      </c>
      <c r="H376" s="4">
        <f>$U$36+$U$37*co2data[[#This Row],[DecDate]]+$U$38*co2data[[#This Row],[DecDate2]]</f>
        <v>351.1676306626905</v>
      </c>
      <c r="I376" s="4">
        <f>co2data[[#This Row],[Co2]]-co2data[[#This Row],[Quadratic Trend]]</f>
        <v>4.6923693373095148</v>
      </c>
      <c r="J376">
        <f t="shared" si="5"/>
        <v>1.6165072969615022</v>
      </c>
      <c r="K376" s="1">
        <v>-0.13126734824203104</v>
      </c>
      <c r="L376" s="4">
        <f>co2data[[#This Row],[Quadratic Trend]]+co2data[[#This Row],[Cycle Co2]]</f>
        <v>352.78413795965201</v>
      </c>
      <c r="M376" s="4">
        <f>co2data[[#This Row],[Co2]]-co2data[[#This Row],[Quadratic Trend]]-co2data[[#This Row],[Cycle Co2]]</f>
        <v>3.0758620403480128</v>
      </c>
      <c r="N376" s="4">
        <f>AVERAGEIF(co2data[Month],co2data[Month],co2data[High Frequency])</f>
        <v>3.1805287070170616</v>
      </c>
      <c r="O376" s="4">
        <f>co2data[[#This Row],[S0]]-AVERAGE($N$2:$N$13)</f>
        <v>3.1813473097941802</v>
      </c>
      <c r="P376" s="4">
        <f>co2data[[#This Row],[Co2]]-co2data[[#This Row],[Seasonal]]</f>
        <v>352.67865269020581</v>
      </c>
    </row>
    <row r="377" spans="1:16" x14ac:dyDescent="0.3">
      <c r="A377" s="1">
        <v>1989</v>
      </c>
      <c r="B377" s="1">
        <v>6</v>
      </c>
      <c r="C377" s="6">
        <v>1989.4583333333335</v>
      </c>
      <c r="D377" s="6">
        <f>co2data[[#This Row],[DecDate]]^2</f>
        <v>3957944.460069445</v>
      </c>
      <c r="E377" s="2">
        <f>DATE(co2data[[#This Row],[Year]],co2data[[#This Row],[Month]],15)</f>
        <v>32674</v>
      </c>
      <c r="F377" s="1">
        <v>355.37</v>
      </c>
      <c r="G377" s="1">
        <f>$U$17+$U$18*co2data[[#This Row],[DecDate]]</f>
        <v>355.30207566405306</v>
      </c>
      <c r="H377" s="4">
        <f>$U$36+$U$37*co2data[[#This Row],[DecDate]]+$U$38*co2data[[#This Row],[DecDate2]]</f>
        <v>351.29900473482849</v>
      </c>
      <c r="I377" s="4">
        <f>co2data[[#This Row],[Co2]]-co2data[[#This Row],[Quadratic Trend]]</f>
        <v>4.0709952651715184</v>
      </c>
      <c r="J377">
        <f t="shared" si="5"/>
        <v>1.6889793786635148</v>
      </c>
      <c r="K377" s="1">
        <v>-0.11107976017590808</v>
      </c>
      <c r="L377" s="4">
        <f>co2data[[#This Row],[Quadratic Trend]]+co2data[[#This Row],[Cycle Co2]]</f>
        <v>352.98798411349202</v>
      </c>
      <c r="M377" s="4">
        <f>co2data[[#This Row],[Co2]]-co2data[[#This Row],[Quadratic Trend]]-co2data[[#This Row],[Cycle Co2]]</f>
        <v>2.3820158865080039</v>
      </c>
      <c r="N377" s="4">
        <f>AVERAGEIF(co2data[Month],co2data[Month],co2data[High Frequency])</f>
        <v>2.3803748608627524</v>
      </c>
      <c r="O377" s="4">
        <f>co2data[[#This Row],[S0]]-AVERAGE($N$2:$N$13)</f>
        <v>2.3811934636398711</v>
      </c>
      <c r="P377" s="4">
        <f>co2data[[#This Row],[Co2]]-co2data[[#This Row],[Seasonal]]</f>
        <v>352.98880653636013</v>
      </c>
    </row>
    <row r="378" spans="1:16" x14ac:dyDescent="0.3">
      <c r="A378" s="1">
        <v>1989</v>
      </c>
      <c r="B378" s="1">
        <v>7</v>
      </c>
      <c r="C378" s="6">
        <v>1989.5416666666667</v>
      </c>
      <c r="D378" s="6">
        <f>co2data[[#This Row],[DecDate]]^2</f>
        <v>3958276.043402778</v>
      </c>
      <c r="E378" s="2">
        <f>DATE(co2data[[#This Row],[Year]],co2data[[#This Row],[Month]],15)</f>
        <v>32704</v>
      </c>
      <c r="F378" s="1">
        <v>353.99</v>
      </c>
      <c r="G378" s="1">
        <f>$U$17+$U$18*co2data[[#This Row],[DecDate]]</f>
        <v>355.4321140336242</v>
      </c>
      <c r="H378" s="4">
        <f>$U$36+$U$37*co2data[[#This Row],[DecDate]]+$U$38*co2data[[#This Row],[DecDate2]]</f>
        <v>351.43055690065376</v>
      </c>
      <c r="I378" s="4">
        <f>co2data[[#This Row],[Co2]]-co2data[[#This Row],[Quadratic Trend]]</f>
        <v>2.5594430993462538</v>
      </c>
      <c r="J378">
        <f t="shared" si="5"/>
        <v>1.741273366688876</v>
      </c>
      <c r="K378" s="1">
        <v>-0.10858591223553521</v>
      </c>
      <c r="L378" s="4">
        <f>co2data[[#This Row],[Quadratic Trend]]+co2data[[#This Row],[Cycle Co2]]</f>
        <v>353.17183026734261</v>
      </c>
      <c r="M378" s="4">
        <f>co2data[[#This Row],[Co2]]-co2data[[#This Row],[Quadratic Trend]]-co2data[[#This Row],[Cycle Co2]]</f>
        <v>0.8181697326573778</v>
      </c>
      <c r="N378" s="4">
        <f>AVERAGEIF(co2data[Month],co2data[Month],co2data[High Frequency])</f>
        <v>0.68088768137521938</v>
      </c>
      <c r="O378" s="4">
        <f>co2data[[#This Row],[S0]]-AVERAGE($N$2:$N$13)</f>
        <v>0.68170628415233803</v>
      </c>
      <c r="P378" s="4">
        <f>co2data[[#This Row],[Co2]]-co2data[[#This Row],[Seasonal]]</f>
        <v>353.3082937158477</v>
      </c>
    </row>
    <row r="379" spans="1:16" x14ac:dyDescent="0.3">
      <c r="A379" s="1">
        <v>1989</v>
      </c>
      <c r="B379" s="1">
        <v>8</v>
      </c>
      <c r="C379" s="6">
        <v>1989.625</v>
      </c>
      <c r="D379" s="6">
        <f>co2data[[#This Row],[DecDate]]^2</f>
        <v>3958607.640625</v>
      </c>
      <c r="E379" s="2">
        <f>DATE(co2data[[#This Row],[Year]],co2data[[#This Row],[Month]],15)</f>
        <v>32735</v>
      </c>
      <c r="F379" s="1">
        <v>351.81</v>
      </c>
      <c r="G379" s="1">
        <f>$U$17+$U$18*co2data[[#This Row],[DecDate]]</f>
        <v>355.56215240319534</v>
      </c>
      <c r="H379" s="4">
        <f>$U$36+$U$37*co2data[[#This Row],[DecDate]]+$U$38*co2data[[#This Row],[DecDate2]]</f>
        <v>351.56228716015175</v>
      </c>
      <c r="I379" s="4">
        <f>co2data[[#This Row],[Co2]]-co2data[[#This Row],[Quadratic Trend]]</f>
        <v>0.24771283984824777</v>
      </c>
      <c r="J379">
        <f t="shared" si="5"/>
        <v>1.7733892610375899</v>
      </c>
      <c r="K379" s="1">
        <v>-7.4555035190147612E-2</v>
      </c>
      <c r="L379" s="4">
        <f>co2data[[#This Row],[Quadratic Trend]]+co2data[[#This Row],[Cycle Co2]]</f>
        <v>353.33567642118936</v>
      </c>
      <c r="M379" s="4">
        <f>co2data[[#This Row],[Co2]]-co2data[[#This Row],[Quadratic Trend]]-co2data[[#This Row],[Cycle Co2]]</f>
        <v>-1.5256764211893421</v>
      </c>
      <c r="N379" s="4">
        <f>AVERAGEIF(co2data[Month],co2data[Month],co2data[High Frequency])</f>
        <v>-1.5319969340082413</v>
      </c>
      <c r="O379" s="4">
        <f>co2data[[#This Row],[S0]]-AVERAGE($N$2:$N$13)</f>
        <v>-1.5311783312311227</v>
      </c>
      <c r="P379" s="4">
        <f>co2data[[#This Row],[Co2]]-co2data[[#This Row],[Seasonal]]</f>
        <v>353.34117833123111</v>
      </c>
    </row>
    <row r="380" spans="1:16" x14ac:dyDescent="0.3">
      <c r="A380" s="1">
        <v>1989</v>
      </c>
      <c r="B380" s="1">
        <v>9</v>
      </c>
      <c r="C380" s="6">
        <v>1989.7083333333335</v>
      </c>
      <c r="D380" s="6">
        <f>co2data[[#This Row],[DecDate]]^2</f>
        <v>3958939.2517361119</v>
      </c>
      <c r="E380" s="2">
        <f>DATE(co2data[[#This Row],[Year]],co2data[[#This Row],[Month]],15)</f>
        <v>32766</v>
      </c>
      <c r="F380" s="1">
        <v>350.05</v>
      </c>
      <c r="G380" s="1">
        <f>$U$17+$U$18*co2data[[#This Row],[DecDate]]</f>
        <v>355.69219077276693</v>
      </c>
      <c r="H380" s="4">
        <f>$U$36+$U$37*co2data[[#This Row],[DecDate]]+$U$38*co2data[[#This Row],[DecDate2]]</f>
        <v>351.69419551332248</v>
      </c>
      <c r="I380" s="4">
        <f>co2data[[#This Row],[Co2]]-co2data[[#This Row],[Quadratic Trend]]</f>
        <v>-1.6441955133224724</v>
      </c>
      <c r="J380">
        <f t="shared" si="5"/>
        <v>1.8307116770948342</v>
      </c>
      <c r="K380" s="1">
        <v>-1.6679436732061684E-2</v>
      </c>
      <c r="L380" s="4">
        <f>co2data[[#This Row],[Quadratic Trend]]+co2data[[#This Row],[Cycle Co2]]</f>
        <v>353.52490719041731</v>
      </c>
      <c r="M380" s="4">
        <f>co2data[[#This Row],[Co2]]-co2data[[#This Row],[Quadratic Trend]]-co2data[[#This Row],[Cycle Co2]]</f>
        <v>-3.4749071904173068</v>
      </c>
      <c r="N380" s="4">
        <f>AVERAGEIF(co2data[Month],co2data[Month],co2data[High Frequency])</f>
        <v>-3.2690433820966329</v>
      </c>
      <c r="O380" s="4">
        <f>co2data[[#This Row],[S0]]-AVERAGE($N$2:$N$13)</f>
        <v>-3.2682247793195143</v>
      </c>
      <c r="P380" s="4">
        <f>co2data[[#This Row],[Co2]]-co2data[[#This Row],[Seasonal]]</f>
        <v>353.31822477931951</v>
      </c>
    </row>
    <row r="381" spans="1:16" x14ac:dyDescent="0.3">
      <c r="A381" s="1">
        <v>1989</v>
      </c>
      <c r="B381" s="1">
        <v>10</v>
      </c>
      <c r="C381" s="6">
        <v>1989.7916666666667</v>
      </c>
      <c r="D381" s="6">
        <f>co2data[[#This Row],[DecDate]]^2</f>
        <v>3959270.8767361115</v>
      </c>
      <c r="E381" s="2">
        <f>DATE(co2data[[#This Row],[Year]],co2data[[#This Row],[Month]],15)</f>
        <v>32796</v>
      </c>
      <c r="F381" s="1">
        <v>350.25</v>
      </c>
      <c r="G381" s="1">
        <f>$U$17+$U$18*co2data[[#This Row],[DecDate]]</f>
        <v>355.82222914233807</v>
      </c>
      <c r="H381" s="4">
        <f>$U$36+$U$37*co2data[[#This Row],[DecDate]]+$U$38*co2data[[#This Row],[DecDate2]]</f>
        <v>351.82628196017322</v>
      </c>
      <c r="I381" s="4">
        <f>co2data[[#This Row],[Co2]]-co2data[[#This Row],[Quadratic Trend]]</f>
        <v>-1.576281960173219</v>
      </c>
      <c r="J381">
        <f t="shared" si="5"/>
        <v>1.8801636917831213</v>
      </c>
      <c r="K381" s="1">
        <v>1.1947292925774079E-3</v>
      </c>
      <c r="L381" s="4">
        <f>co2data[[#This Row],[Quadratic Trend]]+co2data[[#This Row],[Cycle Co2]]</f>
        <v>353.70644565195636</v>
      </c>
      <c r="M381" s="4">
        <f>co2data[[#This Row],[Co2]]-co2data[[#This Row],[Quadratic Trend]]-co2data[[#This Row],[Cycle Co2]]</f>
        <v>-3.45644565195634</v>
      </c>
      <c r="N381" s="4">
        <f>AVERAGEIF(co2data[Month],co2data[Month],co2data[High Frequency])</f>
        <v>-3.4480093341772475</v>
      </c>
      <c r="O381" s="4">
        <f>co2data[[#This Row],[S0]]-AVERAGE($N$2:$N$13)</f>
        <v>-3.4471907314001289</v>
      </c>
      <c r="P381" s="4">
        <f>co2data[[#This Row],[Co2]]-co2data[[#This Row],[Seasonal]]</f>
        <v>353.69719073140016</v>
      </c>
    </row>
    <row r="382" spans="1:16" x14ac:dyDescent="0.3">
      <c r="A382" s="1">
        <v>1989</v>
      </c>
      <c r="B382" s="1">
        <v>11</v>
      </c>
      <c r="C382" s="6">
        <v>1989.875</v>
      </c>
      <c r="D382" s="6">
        <f>co2data[[#This Row],[DecDate]]^2</f>
        <v>3959602.515625</v>
      </c>
      <c r="E382" s="2">
        <f>DATE(co2data[[#This Row],[Year]],co2data[[#This Row],[Month]],15)</f>
        <v>32827</v>
      </c>
      <c r="F382" s="1">
        <v>351.49</v>
      </c>
      <c r="G382" s="1">
        <f>$U$17+$U$18*co2data[[#This Row],[DecDate]]</f>
        <v>355.95226751190921</v>
      </c>
      <c r="H382" s="4">
        <f>$U$36+$U$37*co2data[[#This Row],[DecDate]]+$U$38*co2data[[#This Row],[DecDate2]]</f>
        <v>351.95854650070396</v>
      </c>
      <c r="I382" s="4">
        <f>co2data[[#This Row],[Co2]]-co2data[[#This Row],[Quadratic Trend]]</f>
        <v>-0.4685465007039511</v>
      </c>
      <c r="J382">
        <f t="shared" si="5"/>
        <v>1.8771299204876273</v>
      </c>
      <c r="K382" s="1">
        <v>1.3682847499154348E-2</v>
      </c>
      <c r="L382" s="4">
        <f>co2data[[#This Row],[Quadratic Trend]]+co2data[[#This Row],[Cycle Co2]]</f>
        <v>353.83567642119158</v>
      </c>
      <c r="M382" s="4">
        <f>co2data[[#This Row],[Co2]]-co2data[[#This Row],[Quadratic Trend]]-co2data[[#This Row],[Cycle Co2]]</f>
        <v>-2.3456764211915786</v>
      </c>
      <c r="N382" s="4">
        <f>AVERAGEIF(co2data[Month],co2data[Month],co2data[High Frequency])</f>
        <v>-2.2829904186651309</v>
      </c>
      <c r="O382" s="4">
        <f>co2data[[#This Row],[S0]]-AVERAGE($N$2:$N$13)</f>
        <v>-2.2821718158880122</v>
      </c>
      <c r="P382" s="4">
        <f>co2data[[#This Row],[Co2]]-co2data[[#This Row],[Seasonal]]</f>
        <v>353.77217181588804</v>
      </c>
    </row>
    <row r="383" spans="1:16" x14ac:dyDescent="0.3">
      <c r="A383" s="1">
        <v>1989</v>
      </c>
      <c r="B383" s="1">
        <v>12</v>
      </c>
      <c r="C383" s="6">
        <v>1989.9583333333335</v>
      </c>
      <c r="D383" s="6">
        <f>co2data[[#This Row],[DecDate]]^2</f>
        <v>3959934.1684027785</v>
      </c>
      <c r="E383" s="2">
        <f>DATE(co2data[[#This Row],[Year]],co2data[[#This Row],[Month]],15)</f>
        <v>32857</v>
      </c>
      <c r="F383" s="1">
        <v>352.85</v>
      </c>
      <c r="G383" s="1">
        <f>$U$17+$U$18*co2data[[#This Row],[DecDate]]</f>
        <v>356.08230588148081</v>
      </c>
      <c r="H383" s="4">
        <f>$U$36+$U$37*co2data[[#This Row],[DecDate]]+$U$38*co2data[[#This Row],[DecDate2]]</f>
        <v>352.09098913490016</v>
      </c>
      <c r="I383" s="4">
        <f>co2data[[#This Row],[Co2]]-co2data[[#This Row],[Quadratic Trend]]</f>
        <v>0.75901086509986726</v>
      </c>
      <c r="J383">
        <f t="shared" si="5"/>
        <v>1.7816103632077898</v>
      </c>
      <c r="K383" s="1">
        <v>3.155414865688673E-2</v>
      </c>
      <c r="L383" s="4">
        <f>co2data[[#This Row],[Quadratic Trend]]+co2data[[#This Row],[Cycle Co2]]</f>
        <v>353.87259949810795</v>
      </c>
      <c r="M383" s="4">
        <f>co2data[[#This Row],[Co2]]-co2data[[#This Row],[Quadratic Trend]]-co2data[[#This Row],[Cycle Co2]]</f>
        <v>-1.0225994981079225</v>
      </c>
      <c r="N383" s="4">
        <f>AVERAGEIF(co2data[Month],co2data[Month],co2data[High Frequency])</f>
        <v>-1.0548815493936836</v>
      </c>
      <c r="O383" s="4">
        <f>co2data[[#This Row],[S0]]-AVERAGE($N$2:$N$13)</f>
        <v>-1.054062946616565</v>
      </c>
      <c r="P383" s="4">
        <f>co2data[[#This Row],[Co2]]-co2data[[#This Row],[Seasonal]]</f>
        <v>353.90406294661659</v>
      </c>
    </row>
    <row r="384" spans="1:16" x14ac:dyDescent="0.3">
      <c r="A384" s="1">
        <v>1990</v>
      </c>
      <c r="B384" s="1">
        <v>1</v>
      </c>
      <c r="C384" s="6">
        <v>1990.0416666666667</v>
      </c>
      <c r="D384" s="6">
        <f>co2data[[#This Row],[DecDate]]^2</f>
        <v>3960265.835069445</v>
      </c>
      <c r="E384" s="2">
        <f>DATE(co2data[[#This Row],[Year]],co2data[[#This Row],[Month]],15)</f>
        <v>32888</v>
      </c>
      <c r="F384" s="1">
        <v>353.8</v>
      </c>
      <c r="G384" s="1">
        <f>$U$17+$U$18*co2data[[#This Row],[DecDate]]</f>
        <v>356.21234425105195</v>
      </c>
      <c r="H384" s="4">
        <f>$U$36+$U$37*co2data[[#This Row],[DecDate]]+$U$38*co2data[[#This Row],[DecDate2]]</f>
        <v>352.22360986278363</v>
      </c>
      <c r="I384" s="4">
        <f>co2data[[#This Row],[Co2]]-co2data[[#This Row],[Quadratic Trend]]</f>
        <v>1.5763901372163787</v>
      </c>
      <c r="J384">
        <f t="shared" si="5"/>
        <v>1.6082204045589974</v>
      </c>
      <c r="K384" s="1">
        <v>3.6347094304253626E-2</v>
      </c>
      <c r="L384" s="4">
        <f>co2data[[#This Row],[Quadratic Trend]]+co2data[[#This Row],[Cycle Co2]]</f>
        <v>353.83183026734264</v>
      </c>
      <c r="M384" s="4">
        <f>co2data[[#This Row],[Co2]]-co2data[[#This Row],[Quadratic Trend]]-co2data[[#This Row],[Cycle Co2]]</f>
        <v>-3.1830267342618734E-2</v>
      </c>
      <c r="N384" s="4">
        <f>AVERAGEIF(co2data[Month],co2data[Month],co2data[High Frequency])</f>
        <v>7.1953736839272886E-3</v>
      </c>
      <c r="O384" s="4">
        <f>co2data[[#This Row],[S0]]-AVERAGE($N$2:$N$13)</f>
        <v>8.0139764610459747E-3</v>
      </c>
      <c r="P384" s="4">
        <f>co2data[[#This Row],[Co2]]-co2data[[#This Row],[Seasonal]]</f>
        <v>353.79198602353898</v>
      </c>
    </row>
    <row r="385" spans="1:16" x14ac:dyDescent="0.3">
      <c r="A385" s="1">
        <v>1990</v>
      </c>
      <c r="B385" s="1">
        <v>2</v>
      </c>
      <c r="C385" s="6">
        <v>1990.125</v>
      </c>
      <c r="D385" s="6">
        <f>co2data[[#This Row],[DecDate]]^2</f>
        <v>3960597.515625</v>
      </c>
      <c r="E385" s="2">
        <f>DATE(co2data[[#This Row],[Year]],co2data[[#This Row],[Month]],15)</f>
        <v>32919</v>
      </c>
      <c r="F385" s="1">
        <v>355.04</v>
      </c>
      <c r="G385" s="1">
        <f>$U$17+$U$18*co2data[[#This Row],[DecDate]]</f>
        <v>356.34238262062308</v>
      </c>
      <c r="H385" s="4">
        <f>$U$36+$U$37*co2data[[#This Row],[DecDate]]+$U$38*co2data[[#This Row],[DecDate2]]</f>
        <v>352.35640868433984</v>
      </c>
      <c r="I385" s="4">
        <f>co2data[[#This Row],[Co2]]-co2data[[#This Row],[Quadratic Trend]]</f>
        <v>2.6835913156601805</v>
      </c>
      <c r="J385">
        <f t="shared" si="5"/>
        <v>1.400036967618733</v>
      </c>
      <c r="K385" s="1">
        <v>4.1138607518173727E-2</v>
      </c>
      <c r="L385" s="4">
        <f>co2data[[#This Row],[Quadratic Trend]]+co2data[[#This Row],[Cycle Co2]]</f>
        <v>353.75644565195859</v>
      </c>
      <c r="M385" s="4">
        <f>co2data[[#This Row],[Co2]]-co2data[[#This Row],[Quadratic Trend]]-co2data[[#This Row],[Cycle Co2]]</f>
        <v>1.2835543480414475</v>
      </c>
      <c r="N385" s="4">
        <f>AVERAGEIF(co2data[Month],co2data[Month],co2data[High Frequency])</f>
        <v>0.80215691214584883</v>
      </c>
      <c r="O385" s="4">
        <f>co2data[[#This Row],[S0]]-AVERAGE($N$2:$N$13)</f>
        <v>0.80297551492296748</v>
      </c>
      <c r="P385" s="4">
        <f>co2data[[#This Row],[Co2]]-co2data[[#This Row],[Seasonal]]</f>
        <v>354.23702448507703</v>
      </c>
    </row>
    <row r="386" spans="1:16" x14ac:dyDescent="0.3">
      <c r="A386" s="1">
        <v>1990</v>
      </c>
      <c r="B386" s="1">
        <v>3</v>
      </c>
      <c r="C386" s="6">
        <v>1990.2083333333335</v>
      </c>
      <c r="D386" s="6">
        <f>co2data[[#This Row],[DecDate]]^2</f>
        <v>3960929.210069445</v>
      </c>
      <c r="E386" s="2">
        <f>DATE(co2data[[#This Row],[Year]],co2data[[#This Row],[Month]],15)</f>
        <v>32947</v>
      </c>
      <c r="F386" s="1">
        <v>355.73</v>
      </c>
      <c r="G386" s="1">
        <f>$U$17+$U$18*co2data[[#This Row],[DecDate]]</f>
        <v>356.47242099019468</v>
      </c>
      <c r="H386" s="4">
        <f>$U$36+$U$37*co2data[[#This Row],[DecDate]]+$U$38*co2data[[#This Row],[DecDate2]]</f>
        <v>352.48938559956878</v>
      </c>
      <c r="I386" s="4">
        <f>co2data[[#This Row],[Co2]]-co2data[[#This Row],[Quadratic Trend]]</f>
        <v>3.2406144004312409</v>
      </c>
      <c r="J386">
        <f t="shared" si="5"/>
        <v>1.2285985139254587</v>
      </c>
      <c r="K386" s="1">
        <v>5.2851765221710832E-2</v>
      </c>
      <c r="L386" s="4">
        <f>co2data[[#This Row],[Quadratic Trend]]+co2data[[#This Row],[Cycle Co2]]</f>
        <v>353.71798411349425</v>
      </c>
      <c r="M386" s="4">
        <f>co2data[[#This Row],[Co2]]-co2data[[#This Row],[Quadratic Trend]]-co2data[[#This Row],[Cycle Co2]]</f>
        <v>2.0120158865057824</v>
      </c>
      <c r="N386" s="4">
        <f>AVERAGEIF(co2data[Month],co2data[Month],co2data[High Frequency])</f>
        <v>1.6915543480425499</v>
      </c>
      <c r="O386" s="4">
        <f>co2data[[#This Row],[S0]]-AVERAGE($N$2:$N$13)</f>
        <v>1.6923729508196685</v>
      </c>
      <c r="P386" s="4">
        <f>co2data[[#This Row],[Co2]]-co2data[[#This Row],[Seasonal]]</f>
        <v>354.03762704918034</v>
      </c>
    </row>
    <row r="387" spans="1:16" x14ac:dyDescent="0.3">
      <c r="A387" s="1">
        <v>1990</v>
      </c>
      <c r="B387" s="1">
        <v>4</v>
      </c>
      <c r="C387" s="6">
        <v>1990.2916666666667</v>
      </c>
      <c r="D387" s="6">
        <f>co2data[[#This Row],[DecDate]]^2</f>
        <v>3961260.918402778</v>
      </c>
      <c r="E387" s="2">
        <f>DATE(co2data[[#This Row],[Year]],co2data[[#This Row],[Month]],15)</f>
        <v>32978</v>
      </c>
      <c r="F387" s="1">
        <v>356.32</v>
      </c>
      <c r="G387" s="1">
        <f>$U$17+$U$18*co2data[[#This Row],[DecDate]]</f>
        <v>356.60245935976582</v>
      </c>
      <c r="H387" s="4">
        <f>$U$36+$U$37*co2data[[#This Row],[DecDate]]+$U$38*co2data[[#This Row],[DecDate2]]</f>
        <v>352.62254060847772</v>
      </c>
      <c r="I387" s="4">
        <f>co2data[[#This Row],[Co2]]-co2data[[#This Row],[Quadratic Trend]]</f>
        <v>3.6974593915222727</v>
      </c>
      <c r="J387">
        <f t="shared" si="5"/>
        <v>1.2162127357857457</v>
      </c>
      <c r="K387" s="1">
        <v>7.0717336645651663E-2</v>
      </c>
      <c r="L387" s="4">
        <f>co2data[[#This Row],[Quadratic Trend]]+co2data[[#This Row],[Cycle Co2]]</f>
        <v>353.83875334426347</v>
      </c>
      <c r="M387" s="4">
        <f>co2data[[#This Row],[Co2]]-co2data[[#This Row],[Quadratic Trend]]-co2data[[#This Row],[Cycle Co2]]</f>
        <v>2.4812466557365269</v>
      </c>
      <c r="N387" s="4">
        <f>AVERAGEIF(co2data[Month],co2data[Month],co2data[High Frequency])</f>
        <v>2.8344005018881528</v>
      </c>
      <c r="O387" s="4">
        <f>co2data[[#This Row],[S0]]-AVERAGE($N$2:$N$13)</f>
        <v>2.8352191046652715</v>
      </c>
      <c r="P387" s="4">
        <f>co2data[[#This Row],[Co2]]-co2data[[#This Row],[Seasonal]]</f>
        <v>353.48478089533472</v>
      </c>
    </row>
    <row r="388" spans="1:16" x14ac:dyDescent="0.3">
      <c r="A388" s="1">
        <v>1990</v>
      </c>
      <c r="B388" s="1">
        <v>5</v>
      </c>
      <c r="C388" s="6">
        <v>1990.375</v>
      </c>
      <c r="D388" s="6">
        <f>co2data[[#This Row],[DecDate]]^2</f>
        <v>3961592.640625</v>
      </c>
      <c r="E388" s="2">
        <f>DATE(co2data[[#This Row],[Year]],co2data[[#This Row],[Month]],15)</f>
        <v>33008</v>
      </c>
      <c r="F388" s="1">
        <v>357.32</v>
      </c>
      <c r="G388" s="1">
        <f>$U$17+$U$18*co2data[[#This Row],[DecDate]]</f>
        <v>356.73249772933696</v>
      </c>
      <c r="H388" s="4">
        <f>$U$36+$U$37*co2data[[#This Row],[DecDate]]+$U$38*co2data[[#This Row],[DecDate2]]</f>
        <v>352.75587371106667</v>
      </c>
      <c r="I388" s="4">
        <f>co2data[[#This Row],[Co2]]-co2data[[#This Row],[Quadratic Trend]]</f>
        <v>4.5641262889333234</v>
      </c>
      <c r="J388">
        <f t="shared" si="5"/>
        <v>1.2998027101237908</v>
      </c>
      <c r="K388" s="1">
        <v>8.5504552559222624E-2</v>
      </c>
      <c r="L388" s="4">
        <f>co2data[[#This Row],[Quadratic Trend]]+co2data[[#This Row],[Cycle Co2]]</f>
        <v>354.05567642119047</v>
      </c>
      <c r="M388" s="4">
        <f>co2data[[#This Row],[Co2]]-co2data[[#This Row],[Quadratic Trend]]-co2data[[#This Row],[Cycle Co2]]</f>
        <v>3.2643235788095328</v>
      </c>
      <c r="N388" s="4">
        <f>AVERAGEIF(co2data[Month],co2data[Month],co2data[High Frequency])</f>
        <v>3.1805287070170616</v>
      </c>
      <c r="O388" s="4">
        <f>co2data[[#This Row],[S0]]-AVERAGE($N$2:$N$13)</f>
        <v>3.1813473097941802</v>
      </c>
      <c r="P388" s="4">
        <f>co2data[[#This Row],[Co2]]-co2data[[#This Row],[Seasonal]]</f>
        <v>354.13865269020579</v>
      </c>
    </row>
    <row r="389" spans="1:16" x14ac:dyDescent="0.3">
      <c r="A389" s="1">
        <v>1990</v>
      </c>
      <c r="B389" s="1">
        <v>6</v>
      </c>
      <c r="C389" s="6">
        <v>1990.4583333333335</v>
      </c>
      <c r="D389" s="6">
        <f>co2data[[#This Row],[DecDate]]^2</f>
        <v>3961924.3767361119</v>
      </c>
      <c r="E389" s="2">
        <f>DATE(co2data[[#This Row],[Year]],co2data[[#This Row],[Month]],15)</f>
        <v>33039</v>
      </c>
      <c r="F389" s="1">
        <v>356.34</v>
      </c>
      <c r="G389" s="1">
        <f>$U$17+$U$18*co2data[[#This Row],[DecDate]]</f>
        <v>356.86253609890855</v>
      </c>
      <c r="H389" s="4">
        <f>$U$36+$U$37*co2data[[#This Row],[DecDate]]+$U$38*co2data[[#This Row],[DecDate2]]</f>
        <v>352.88938490732835</v>
      </c>
      <c r="I389" s="4">
        <f>co2data[[#This Row],[Co2]]-co2data[[#This Row],[Quadratic Trend]]</f>
        <v>3.4506150926716259</v>
      </c>
      <c r="J389">
        <f t="shared" si="5"/>
        <v>1.3847530523242075</v>
      </c>
      <c r="K389" s="1">
        <v>0.10413648988550062</v>
      </c>
      <c r="L389" s="4">
        <f>co2data[[#This Row],[Quadratic Trend]]+co2data[[#This Row],[Cycle Co2]]</f>
        <v>354.27413795965253</v>
      </c>
      <c r="M389" s="4">
        <f>co2data[[#This Row],[Co2]]-co2data[[#This Row],[Quadratic Trend]]-co2data[[#This Row],[Cycle Co2]]</f>
        <v>2.0658620403474184</v>
      </c>
      <c r="N389" s="4">
        <f>AVERAGEIF(co2data[Month],co2data[Month],co2data[High Frequency])</f>
        <v>2.3803748608627524</v>
      </c>
      <c r="O389" s="4">
        <f>co2data[[#This Row],[S0]]-AVERAGE($N$2:$N$13)</f>
        <v>2.3811934636398711</v>
      </c>
      <c r="P389" s="4">
        <f>co2data[[#This Row],[Co2]]-co2data[[#This Row],[Seasonal]]</f>
        <v>353.9588065363601</v>
      </c>
    </row>
    <row r="390" spans="1:16" x14ac:dyDescent="0.3">
      <c r="A390" s="1">
        <v>1990</v>
      </c>
      <c r="B390" s="1">
        <v>7</v>
      </c>
      <c r="C390" s="6">
        <v>1990.5416666666667</v>
      </c>
      <c r="D390" s="6">
        <f>co2data[[#This Row],[DecDate]]^2</f>
        <v>3962256.1267361115</v>
      </c>
      <c r="E390" s="2">
        <f>DATE(co2data[[#This Row],[Year]],co2data[[#This Row],[Month]],15)</f>
        <v>33069</v>
      </c>
      <c r="F390" s="1">
        <v>354.84</v>
      </c>
      <c r="G390" s="1">
        <f>$U$17+$U$18*co2data[[#This Row],[DecDate]]</f>
        <v>356.99257446847969</v>
      </c>
      <c r="H390" s="4">
        <f>$U$36+$U$37*co2data[[#This Row],[DecDate]]+$U$38*co2data[[#This Row],[DecDate2]]</f>
        <v>353.02307419726276</v>
      </c>
      <c r="I390" s="4">
        <f>co2data[[#This Row],[Co2]]-co2data[[#This Row],[Quadratic Trend]]</f>
        <v>1.8169258027372166</v>
      </c>
      <c r="J390">
        <f t="shared" si="5"/>
        <v>1.4041406854633596</v>
      </c>
      <c r="K390" s="1">
        <v>0.12276699477832743</v>
      </c>
      <c r="L390" s="4">
        <f>co2data[[#This Row],[Quadratic Trend]]+co2data[[#This Row],[Cycle Co2]]</f>
        <v>354.4272148827261</v>
      </c>
      <c r="M390" s="4">
        <f>co2data[[#This Row],[Co2]]-co2data[[#This Row],[Quadratic Trend]]-co2data[[#This Row],[Cycle Co2]]</f>
        <v>0.41278511727385703</v>
      </c>
      <c r="N390" s="4">
        <f>AVERAGEIF(co2data[Month],co2data[Month],co2data[High Frequency])</f>
        <v>0.68088768137521938</v>
      </c>
      <c r="O390" s="4">
        <f>co2data[[#This Row],[S0]]-AVERAGE($N$2:$N$13)</f>
        <v>0.68170628415233803</v>
      </c>
      <c r="P390" s="4">
        <f>co2data[[#This Row],[Co2]]-co2data[[#This Row],[Seasonal]]</f>
        <v>354.15829371584766</v>
      </c>
    </row>
    <row r="391" spans="1:16" x14ac:dyDescent="0.3">
      <c r="A391" s="1">
        <v>1990</v>
      </c>
      <c r="B391" s="1">
        <v>8</v>
      </c>
      <c r="C391" s="6">
        <v>1990.625</v>
      </c>
      <c r="D391" s="6">
        <f>co2data[[#This Row],[DecDate]]^2</f>
        <v>3962587.890625</v>
      </c>
      <c r="E391" s="2">
        <f>DATE(co2data[[#This Row],[Year]],co2data[[#This Row],[Month]],15)</f>
        <v>33100</v>
      </c>
      <c r="F391" s="1">
        <v>353.01</v>
      </c>
      <c r="G391" s="1">
        <f>$U$17+$U$18*co2data[[#This Row],[DecDate]]</f>
        <v>357.12261283805083</v>
      </c>
      <c r="H391" s="4">
        <f>$U$36+$U$37*co2data[[#This Row],[DecDate]]+$U$38*co2data[[#This Row],[DecDate2]]</f>
        <v>353.15694158087717</v>
      </c>
      <c r="I391" s="4">
        <f>co2data[[#This Row],[Co2]]-co2data[[#This Row],[Quadratic Trend]]</f>
        <v>-0.14694158087718279</v>
      </c>
      <c r="J391">
        <f t="shared" si="5"/>
        <v>1.4187348403110429</v>
      </c>
      <c r="K391" s="1">
        <v>0.12908837493001518</v>
      </c>
      <c r="L391" s="4">
        <f>co2data[[#This Row],[Quadratic Trend]]+co2data[[#This Row],[Cycle Co2]]</f>
        <v>354.57567642118823</v>
      </c>
      <c r="M391" s="4">
        <f>co2data[[#This Row],[Co2]]-co2data[[#This Row],[Quadratic Trend]]-co2data[[#This Row],[Cycle Co2]]</f>
        <v>-1.5656764211882257</v>
      </c>
      <c r="N391" s="4">
        <f>AVERAGEIF(co2data[Month],co2data[Month],co2data[High Frequency])</f>
        <v>-1.5319969340082413</v>
      </c>
      <c r="O391" s="4">
        <f>co2data[[#This Row],[S0]]-AVERAGE($N$2:$N$13)</f>
        <v>-1.5311783312311227</v>
      </c>
      <c r="P391" s="4">
        <f>co2data[[#This Row],[Co2]]-co2data[[#This Row],[Seasonal]]</f>
        <v>354.54117833123109</v>
      </c>
    </row>
    <row r="392" spans="1:16" x14ac:dyDescent="0.3">
      <c r="A392" s="1">
        <v>1990</v>
      </c>
      <c r="B392" s="1">
        <v>9</v>
      </c>
      <c r="C392" s="6">
        <v>1990.7083333333335</v>
      </c>
      <c r="D392" s="6">
        <f>co2data[[#This Row],[DecDate]]^2</f>
        <v>3962919.6684027785</v>
      </c>
      <c r="E392" s="2">
        <f>DATE(co2data[[#This Row],[Year]],co2data[[#This Row],[Month]],15)</f>
        <v>33131</v>
      </c>
      <c r="F392" s="1">
        <v>351.31</v>
      </c>
      <c r="G392" s="1">
        <f>$U$17+$U$18*co2data[[#This Row],[DecDate]]</f>
        <v>357.25265120762197</v>
      </c>
      <c r="H392" s="4">
        <f>$U$36+$U$37*co2data[[#This Row],[DecDate]]+$U$38*co2data[[#This Row],[DecDate2]]</f>
        <v>353.29098705816432</v>
      </c>
      <c r="I392" s="4">
        <f>co2data[[#This Row],[Co2]]-co2data[[#This Row],[Quadratic Trend]]</f>
        <v>-1.9809870581643167</v>
      </c>
      <c r="J392">
        <f t="shared" si="5"/>
        <v>1.4531509014820778</v>
      </c>
      <c r="K392" s="1">
        <v>0.12156216880208477</v>
      </c>
      <c r="L392" s="4">
        <f>co2data[[#This Row],[Quadratic Trend]]+co2data[[#This Row],[Cycle Co2]]</f>
        <v>354.74413795964642</v>
      </c>
      <c r="M392" s="4">
        <f>co2data[[#This Row],[Co2]]-co2data[[#This Row],[Quadratic Trend]]-co2data[[#This Row],[Cycle Co2]]</f>
        <v>-3.4341379596463946</v>
      </c>
      <c r="N392" s="4">
        <f>AVERAGEIF(co2data[Month],co2data[Month],co2data[High Frequency])</f>
        <v>-3.2690433820966329</v>
      </c>
      <c r="O392" s="4">
        <f>co2data[[#This Row],[S0]]-AVERAGE($N$2:$N$13)</f>
        <v>-3.2682247793195143</v>
      </c>
      <c r="P392" s="4">
        <f>co2data[[#This Row],[Co2]]-co2data[[#This Row],[Seasonal]]</f>
        <v>354.5782247793195</v>
      </c>
    </row>
    <row r="393" spans="1:16" x14ac:dyDescent="0.3">
      <c r="A393" s="1">
        <v>1990</v>
      </c>
      <c r="B393" s="1">
        <v>10</v>
      </c>
      <c r="C393" s="6">
        <v>1990.7916666666667</v>
      </c>
      <c r="D393" s="6">
        <f>co2data[[#This Row],[DecDate]]^2</f>
        <v>3963251.460069445</v>
      </c>
      <c r="E393" s="2">
        <f>DATE(co2data[[#This Row],[Year]],co2data[[#This Row],[Month]],15)</f>
        <v>33161</v>
      </c>
      <c r="F393" s="1">
        <v>351.62</v>
      </c>
      <c r="G393" s="1">
        <f>$U$17+$U$18*co2data[[#This Row],[DecDate]]</f>
        <v>357.3826895771931</v>
      </c>
      <c r="H393" s="4">
        <f>$U$36+$U$37*co2data[[#This Row],[DecDate]]+$U$38*co2data[[#This Row],[DecDate2]]</f>
        <v>353.42521062913875</v>
      </c>
      <c r="I393" s="4">
        <f>co2data[[#This Row],[Co2]]-co2data[[#This Row],[Quadratic Trend]]</f>
        <v>-1.8052106291387418</v>
      </c>
      <c r="J393">
        <f t="shared" ref="J393:K456" si="6">AVERAGE(I387:I399)</f>
        <v>1.5443119458995425</v>
      </c>
      <c r="K393" s="1">
        <v>7.4034530240716365E-2</v>
      </c>
      <c r="L393" s="4">
        <f>co2data[[#This Row],[Quadratic Trend]]+co2data[[#This Row],[Cycle Co2]]</f>
        <v>354.9695225750383</v>
      </c>
      <c r="M393" s="4">
        <f>co2data[[#This Row],[Co2]]-co2data[[#This Row],[Quadratic Trend]]-co2data[[#This Row],[Cycle Co2]]</f>
        <v>-3.349522575038284</v>
      </c>
      <c r="N393" s="4">
        <f>AVERAGEIF(co2data[Month],co2data[Month],co2data[High Frequency])</f>
        <v>-3.4480093341772475</v>
      </c>
      <c r="O393" s="4">
        <f>co2data[[#This Row],[S0]]-AVERAGE($N$2:$N$13)</f>
        <v>-3.4471907314001289</v>
      </c>
      <c r="P393" s="4">
        <f>co2data[[#This Row],[Co2]]-co2data[[#This Row],[Seasonal]]</f>
        <v>355.06719073140016</v>
      </c>
    </row>
    <row r="394" spans="1:16" x14ac:dyDescent="0.3">
      <c r="A394" s="1">
        <v>1990</v>
      </c>
      <c r="B394" s="1">
        <v>11</v>
      </c>
      <c r="C394" s="6">
        <v>1990.875</v>
      </c>
      <c r="D394" s="6">
        <f>co2data[[#This Row],[DecDate]]^2</f>
        <v>3963583.265625</v>
      </c>
      <c r="E394" s="2">
        <f>DATE(co2data[[#This Row],[Year]],co2data[[#This Row],[Month]],15)</f>
        <v>33192</v>
      </c>
      <c r="F394" s="1">
        <v>353.07</v>
      </c>
      <c r="G394" s="1">
        <f>$U$17+$U$18*co2data[[#This Row],[DecDate]]</f>
        <v>357.51272794676424</v>
      </c>
      <c r="H394" s="4">
        <f>$U$36+$U$37*co2data[[#This Row],[DecDate]]+$U$38*co2data[[#This Row],[DecDate2]]</f>
        <v>353.55961229377863</v>
      </c>
      <c r="I394" s="4">
        <f>co2data[[#This Row],[Co2]]-co2data[[#This Row],[Quadratic Trend]]</f>
        <v>-0.48961229377863447</v>
      </c>
      <c r="J394">
        <f t="shared" si="6"/>
        <v>1.6260641274101493</v>
      </c>
      <c r="K394" s="1">
        <v>4.4197766938200052E-2</v>
      </c>
      <c r="L394" s="4">
        <f>co2data[[#This Row],[Quadratic Trend]]+co2data[[#This Row],[Cycle Co2]]</f>
        <v>355.18567642118876</v>
      </c>
      <c r="M394" s="4">
        <f>co2data[[#This Row],[Co2]]-co2data[[#This Row],[Quadratic Trend]]-co2data[[#This Row],[Cycle Co2]]</f>
        <v>-2.115676421188784</v>
      </c>
      <c r="N394" s="4">
        <f>AVERAGEIF(co2data[Month],co2data[Month],co2data[High Frequency])</f>
        <v>-2.2829904186651309</v>
      </c>
      <c r="O394" s="4">
        <f>co2data[[#This Row],[S0]]-AVERAGE($N$2:$N$13)</f>
        <v>-2.2821718158880122</v>
      </c>
      <c r="P394" s="4">
        <f>co2data[[#This Row],[Co2]]-co2data[[#This Row],[Seasonal]]</f>
        <v>355.35217181588803</v>
      </c>
    </row>
    <row r="395" spans="1:16" x14ac:dyDescent="0.3">
      <c r="A395" s="1">
        <v>1990</v>
      </c>
      <c r="B395" s="1">
        <v>12</v>
      </c>
      <c r="C395" s="6">
        <v>1990.9583333333335</v>
      </c>
      <c r="D395" s="6">
        <f>co2data[[#This Row],[DecDate]]^2</f>
        <v>3963915.085069445</v>
      </c>
      <c r="E395" s="2">
        <f>DATE(co2data[[#This Row],[Year]],co2data[[#This Row],[Month]],15)</f>
        <v>33222</v>
      </c>
      <c r="F395" s="1">
        <v>354.33</v>
      </c>
      <c r="G395" s="1">
        <f>$U$17+$U$18*co2data[[#This Row],[DecDate]]</f>
        <v>357.64276631633584</v>
      </c>
      <c r="H395" s="4">
        <f>$U$36+$U$37*co2data[[#This Row],[DecDate]]+$U$38*co2data[[#This Row],[DecDate2]]</f>
        <v>353.69419205209851</v>
      </c>
      <c r="I395" s="4">
        <f>co2data[[#This Row],[Co2]]-co2data[[#This Row],[Quadratic Trend]]</f>
        <v>0.63580794790146911</v>
      </c>
      <c r="J395">
        <f t="shared" si="6"/>
        <v>1.5537920613985141</v>
      </c>
      <c r="K395" s="1">
        <v>4.0513417356087475E-2</v>
      </c>
      <c r="L395" s="4">
        <f>co2data[[#This Row],[Quadratic Trend]]+co2data[[#This Row],[Cycle Co2]]</f>
        <v>355.24798411349701</v>
      </c>
      <c r="M395" s="4">
        <f>co2data[[#This Row],[Co2]]-co2data[[#This Row],[Quadratic Trend]]-co2data[[#This Row],[Cycle Co2]]</f>
        <v>-0.91798411349704501</v>
      </c>
      <c r="N395" s="4">
        <f>AVERAGEIF(co2data[Month],co2data[Month],co2data[High Frequency])</f>
        <v>-1.0548815493936836</v>
      </c>
      <c r="O395" s="4">
        <f>co2data[[#This Row],[S0]]-AVERAGE($N$2:$N$13)</f>
        <v>-1.054062946616565</v>
      </c>
      <c r="P395" s="4">
        <f>co2data[[#This Row],[Co2]]-co2data[[#This Row],[Seasonal]]</f>
        <v>355.38406294661655</v>
      </c>
    </row>
    <row r="396" spans="1:16" x14ac:dyDescent="0.3">
      <c r="A396" s="1">
        <v>1991</v>
      </c>
      <c r="B396" s="1">
        <v>1</v>
      </c>
      <c r="C396" s="6">
        <v>1991.0416666666667</v>
      </c>
      <c r="D396" s="6">
        <f>co2data[[#This Row],[DecDate]]^2</f>
        <v>3964246.918402778</v>
      </c>
      <c r="E396" s="2">
        <f>DATE(co2data[[#This Row],[Year]],co2data[[#This Row],[Month]],15)</f>
        <v>33253</v>
      </c>
      <c r="F396" s="1">
        <v>354.84</v>
      </c>
      <c r="G396" s="1">
        <f>$U$17+$U$18*co2data[[#This Row],[DecDate]]</f>
        <v>357.77280468590698</v>
      </c>
      <c r="H396" s="4">
        <f>$U$36+$U$37*co2data[[#This Row],[DecDate]]+$U$38*co2data[[#This Row],[DecDate2]]</f>
        <v>353.82894990409113</v>
      </c>
      <c r="I396" s="4">
        <f>co2data[[#This Row],[Co2]]-co2data[[#This Row],[Quadratic Trend]]</f>
        <v>1.0110500959088426</v>
      </c>
      <c r="J396">
        <f t="shared" si="6"/>
        <v>1.4074957478640788</v>
      </c>
      <c r="K396" s="1">
        <v>3.5289173802066566E-2</v>
      </c>
      <c r="L396" s="4">
        <f>co2data[[#This Row],[Quadratic Trend]]+co2data[[#This Row],[Cycle Co2]]</f>
        <v>355.23644565195519</v>
      </c>
      <c r="M396" s="4">
        <f>co2data[[#This Row],[Co2]]-co2data[[#This Row],[Quadratic Trend]]-co2data[[#This Row],[Cycle Co2]]</f>
        <v>-0.39644565195523618</v>
      </c>
      <c r="N396" s="4">
        <f>AVERAGEIF(co2data[Month],co2data[Month],co2data[High Frequency])</f>
        <v>7.1953736839272886E-3</v>
      </c>
      <c r="O396" s="4">
        <f>co2data[[#This Row],[S0]]-AVERAGE($N$2:$N$13)</f>
        <v>8.0139764610459747E-3</v>
      </c>
      <c r="P396" s="4">
        <f>co2data[[#This Row],[Co2]]-co2data[[#This Row],[Seasonal]]</f>
        <v>354.83198602353895</v>
      </c>
    </row>
    <row r="397" spans="1:16" x14ac:dyDescent="0.3">
      <c r="A397" s="1">
        <v>1991</v>
      </c>
      <c r="B397" s="1">
        <v>2</v>
      </c>
      <c r="C397" s="6">
        <v>1991.125</v>
      </c>
      <c r="D397" s="6">
        <f>co2data[[#This Row],[DecDate]]^2</f>
        <v>3964578.765625</v>
      </c>
      <c r="E397" s="2">
        <f>DATE(co2data[[#This Row],[Year]],co2data[[#This Row],[Month]],15)</f>
        <v>33284</v>
      </c>
      <c r="F397" s="1">
        <v>355.73</v>
      </c>
      <c r="G397" s="1">
        <f>$U$17+$U$18*co2data[[#This Row],[DecDate]]</f>
        <v>357.90284305547812</v>
      </c>
      <c r="H397" s="4">
        <f>$U$36+$U$37*co2data[[#This Row],[DecDate]]+$U$38*co2data[[#This Row],[DecDate2]]</f>
        <v>353.96388584976376</v>
      </c>
      <c r="I397" s="4">
        <f>co2data[[#This Row],[Co2]]-co2data[[#This Row],[Quadratic Trend]]</f>
        <v>1.7661141502362625</v>
      </c>
      <c r="J397">
        <f t="shared" si="6"/>
        <v>1.1964059560387323</v>
      </c>
      <c r="K397" s="1">
        <v>3.6217343968440639E-2</v>
      </c>
      <c r="L397" s="4">
        <f>co2data[[#This Row],[Quadratic Trend]]+co2data[[#This Row],[Cycle Co2]]</f>
        <v>355.1602918058025</v>
      </c>
      <c r="M397" s="4">
        <f>co2data[[#This Row],[Co2]]-co2data[[#This Row],[Quadratic Trend]]-co2data[[#This Row],[Cycle Co2]]</f>
        <v>0.56970819419753016</v>
      </c>
      <c r="N397" s="4">
        <f>AVERAGEIF(co2data[Month],co2data[Month],co2data[High Frequency])</f>
        <v>0.80215691214584883</v>
      </c>
      <c r="O397" s="4">
        <f>co2data[[#This Row],[S0]]-AVERAGE($N$2:$N$13)</f>
        <v>0.80297551492296748</v>
      </c>
      <c r="P397" s="4">
        <f>co2data[[#This Row],[Co2]]-co2data[[#This Row],[Seasonal]]</f>
        <v>354.92702448507703</v>
      </c>
    </row>
    <row r="398" spans="1:16" x14ac:dyDescent="0.3">
      <c r="A398" s="1">
        <v>1991</v>
      </c>
      <c r="B398" s="1">
        <v>3</v>
      </c>
      <c r="C398" s="6">
        <v>1991.2083333333335</v>
      </c>
      <c r="D398" s="6">
        <f>co2data[[#This Row],[DecDate]]^2</f>
        <v>3964910.6267361119</v>
      </c>
      <c r="E398" s="2">
        <f>DATE(co2data[[#This Row],[Year]],co2data[[#This Row],[Month]],15)</f>
        <v>33312</v>
      </c>
      <c r="F398" s="1">
        <v>357.23</v>
      </c>
      <c r="G398" s="1">
        <f>$U$17+$U$18*co2data[[#This Row],[DecDate]]</f>
        <v>358.03288142504971</v>
      </c>
      <c r="H398" s="4">
        <f>$U$36+$U$37*co2data[[#This Row],[DecDate]]+$U$38*co2data[[#This Row],[DecDate2]]</f>
        <v>354.09899988911639</v>
      </c>
      <c r="I398" s="4">
        <f>co2data[[#This Row],[Co2]]-co2data[[#This Row],[Quadratic Trend]]</f>
        <v>3.1310001108836332</v>
      </c>
      <c r="J398">
        <f t="shared" si="6"/>
        <v>1.0028303782284831</v>
      </c>
      <c r="K398" s="1">
        <v>3.175946631674377E-2</v>
      </c>
      <c r="L398" s="4">
        <f>co2data[[#This Row],[Quadratic Trend]]+co2data[[#This Row],[Cycle Co2]]</f>
        <v>355.10183026734489</v>
      </c>
      <c r="M398" s="4">
        <f>co2data[[#This Row],[Co2]]-co2data[[#This Row],[Quadratic Trend]]-co2data[[#This Row],[Cycle Co2]]</f>
        <v>2.1281697326551501</v>
      </c>
      <c r="N398" s="4">
        <f>AVERAGEIF(co2data[Month],co2data[Month],co2data[High Frequency])</f>
        <v>1.6915543480425499</v>
      </c>
      <c r="O398" s="4">
        <f>co2data[[#This Row],[S0]]-AVERAGE($N$2:$N$13)</f>
        <v>1.6923729508196685</v>
      </c>
      <c r="P398" s="4">
        <f>co2data[[#This Row],[Co2]]-co2data[[#This Row],[Seasonal]]</f>
        <v>355.53762704918034</v>
      </c>
    </row>
    <row r="399" spans="1:16" x14ac:dyDescent="0.3">
      <c r="A399" s="1">
        <v>1991</v>
      </c>
      <c r="B399" s="1">
        <v>4</v>
      </c>
      <c r="C399" s="6">
        <v>1991.2916666666667</v>
      </c>
      <c r="D399" s="6">
        <f>co2data[[#This Row],[DecDate]]^2</f>
        <v>3965242.5017361115</v>
      </c>
      <c r="E399" s="2">
        <f>DATE(co2data[[#This Row],[Year]],co2data[[#This Row],[Month]],15)</f>
        <v>33343</v>
      </c>
      <c r="F399" s="1">
        <v>358.66</v>
      </c>
      <c r="G399" s="1">
        <f>$U$17+$U$18*co2data[[#This Row],[DecDate]]</f>
        <v>358.16291979462085</v>
      </c>
      <c r="H399" s="4">
        <f>$U$36+$U$37*co2data[[#This Row],[DecDate]]+$U$38*co2data[[#This Row],[DecDate2]]</f>
        <v>354.23429202214174</v>
      </c>
      <c r="I399" s="4">
        <f>co2data[[#This Row],[Co2]]-co2data[[#This Row],[Quadratic Trend]]</f>
        <v>4.4257079778582806</v>
      </c>
      <c r="J399">
        <f t="shared" si="6"/>
        <v>0.94753824520312524</v>
      </c>
      <c r="K399" s="1">
        <v>2.1146310077758343E-2</v>
      </c>
      <c r="L399" s="4">
        <f>co2data[[#This Row],[Quadratic Trend]]+co2data[[#This Row],[Cycle Co2]]</f>
        <v>355.18183026734488</v>
      </c>
      <c r="M399" s="4">
        <f>co2data[[#This Row],[Co2]]-co2data[[#This Row],[Quadratic Trend]]-co2data[[#This Row],[Cycle Co2]]</f>
        <v>3.4781697326551555</v>
      </c>
      <c r="N399" s="4">
        <f>AVERAGEIF(co2data[Month],co2data[Month],co2data[High Frequency])</f>
        <v>2.8344005018881528</v>
      </c>
      <c r="O399" s="4">
        <f>co2data[[#This Row],[S0]]-AVERAGE($N$2:$N$13)</f>
        <v>2.8352191046652715</v>
      </c>
      <c r="P399" s="4">
        <f>co2data[[#This Row],[Co2]]-co2data[[#This Row],[Seasonal]]</f>
        <v>355.82478089533475</v>
      </c>
    </row>
    <row r="400" spans="1:16" x14ac:dyDescent="0.3">
      <c r="A400" s="1">
        <v>1991</v>
      </c>
      <c r="B400" s="1">
        <v>5</v>
      </c>
      <c r="C400" s="6">
        <v>1991.375</v>
      </c>
      <c r="D400" s="6">
        <f>co2data[[#This Row],[DecDate]]^2</f>
        <v>3965574.390625</v>
      </c>
      <c r="E400" s="2">
        <f>DATE(co2data[[#This Row],[Year]],co2data[[#This Row],[Month]],15)</f>
        <v>33373</v>
      </c>
      <c r="F400" s="1">
        <v>359.13</v>
      </c>
      <c r="G400" s="1">
        <f>$U$17+$U$18*co2data[[#This Row],[DecDate]]</f>
        <v>358.29295816419199</v>
      </c>
      <c r="H400" s="4">
        <f>$U$36+$U$37*co2data[[#This Row],[DecDate]]+$U$38*co2data[[#This Row],[DecDate2]]</f>
        <v>354.36976224883983</v>
      </c>
      <c r="I400" s="4">
        <f>co2data[[#This Row],[Co2]]-co2data[[#This Row],[Quadratic Trend]]</f>
        <v>4.7602377511601617</v>
      </c>
      <c r="J400">
        <f t="shared" si="6"/>
        <v>0.98052955696433541</v>
      </c>
      <c r="K400" s="1">
        <v>8.2240290976250616E-3</v>
      </c>
      <c r="L400" s="4">
        <f>co2data[[#This Row],[Quadratic Trend]]+co2data[[#This Row],[Cycle Co2]]</f>
        <v>355.35029180580415</v>
      </c>
      <c r="M400" s="4">
        <f>co2data[[#This Row],[Co2]]-co2data[[#This Row],[Quadratic Trend]]-co2data[[#This Row],[Cycle Co2]]</f>
        <v>3.7797081941958264</v>
      </c>
      <c r="N400" s="4">
        <f>AVERAGEIF(co2data[Month],co2data[Month],co2data[High Frequency])</f>
        <v>3.1805287070170616</v>
      </c>
      <c r="O400" s="4">
        <f>co2data[[#This Row],[S0]]-AVERAGE($N$2:$N$13)</f>
        <v>3.1813473097941802</v>
      </c>
      <c r="P400" s="4">
        <f>co2data[[#This Row],[Co2]]-co2data[[#This Row],[Seasonal]]</f>
        <v>355.94865269020579</v>
      </c>
    </row>
    <row r="401" spans="1:16" x14ac:dyDescent="0.3">
      <c r="A401" s="1">
        <v>1991</v>
      </c>
      <c r="B401" s="1">
        <v>6</v>
      </c>
      <c r="C401" s="6">
        <v>1991.4583333333335</v>
      </c>
      <c r="D401" s="6">
        <f>co2data[[#This Row],[DecDate]]^2</f>
        <v>3965906.2934027785</v>
      </c>
      <c r="E401" s="2">
        <f>DATE(co2data[[#This Row],[Year]],co2data[[#This Row],[Month]],15)</f>
        <v>33404</v>
      </c>
      <c r="F401" s="1">
        <v>358.13</v>
      </c>
      <c r="G401" s="1">
        <f>$U$17+$U$18*co2data[[#This Row],[DecDate]]</f>
        <v>358.42299653376358</v>
      </c>
      <c r="H401" s="4">
        <f>$U$36+$U$37*co2data[[#This Row],[DecDate]]+$U$38*co2data[[#This Row],[DecDate2]]</f>
        <v>354.50541056921793</v>
      </c>
      <c r="I401" s="4">
        <f>co2data[[#This Row],[Co2]]-co2data[[#This Row],[Quadratic Trend]]</f>
        <v>3.6245894307820663</v>
      </c>
      <c r="J401">
        <f t="shared" si="6"/>
        <v>1.0025735442785486</v>
      </c>
      <c r="K401" s="1">
        <v>-1.2391992008262714E-2</v>
      </c>
      <c r="L401" s="4">
        <f>co2data[[#This Row],[Quadratic Trend]]+co2data[[#This Row],[Cycle Co2]]</f>
        <v>355.50798411349649</v>
      </c>
      <c r="M401" s="4">
        <f>co2data[[#This Row],[Co2]]-co2data[[#This Row],[Quadratic Trend]]-co2data[[#This Row],[Cycle Co2]]</f>
        <v>2.6220158865035179</v>
      </c>
      <c r="N401" s="4">
        <f>AVERAGEIF(co2data[Month],co2data[Month],co2data[High Frequency])</f>
        <v>2.3803748608627524</v>
      </c>
      <c r="O401" s="4">
        <f>co2data[[#This Row],[S0]]-AVERAGE($N$2:$N$13)</f>
        <v>2.3811934636398711</v>
      </c>
      <c r="P401" s="4">
        <f>co2data[[#This Row],[Co2]]-co2data[[#This Row],[Seasonal]]</f>
        <v>355.74880653636012</v>
      </c>
    </row>
    <row r="402" spans="1:16" x14ac:dyDescent="0.3">
      <c r="A402" s="1">
        <v>1991</v>
      </c>
      <c r="B402" s="1">
        <v>7</v>
      </c>
      <c r="C402" s="6">
        <v>1991.5416666666667</v>
      </c>
      <c r="D402" s="6">
        <f>co2data[[#This Row],[DecDate]]^2</f>
        <v>3966238.210069445</v>
      </c>
      <c r="E402" s="2">
        <f>DATE(co2data[[#This Row],[Year]],co2data[[#This Row],[Month]],15)</f>
        <v>33434</v>
      </c>
      <c r="F402" s="1">
        <v>356.19</v>
      </c>
      <c r="G402" s="1">
        <f>$U$17+$U$18*co2data[[#This Row],[DecDate]]</f>
        <v>358.55303490333472</v>
      </c>
      <c r="H402" s="4">
        <f>$U$36+$U$37*co2data[[#This Row],[DecDate]]+$U$38*co2data[[#This Row],[DecDate2]]</f>
        <v>354.64123698327603</v>
      </c>
      <c r="I402" s="4">
        <f>co2data[[#This Row],[Co2]]-co2data[[#This Row],[Quadratic Trend]]</f>
        <v>1.5487630167239672</v>
      </c>
      <c r="J402">
        <f t="shared" si="6"/>
        <v>1.0144394379161144</v>
      </c>
      <c r="K402" s="1">
        <v>3.1444006062357433E-3</v>
      </c>
      <c r="L402" s="4">
        <f>co2data[[#This Row],[Quadratic Trend]]+co2data[[#This Row],[Cycle Co2]]</f>
        <v>355.65567642119214</v>
      </c>
      <c r="M402" s="4">
        <f>co2data[[#This Row],[Co2]]-co2data[[#This Row],[Quadratic Trend]]-co2data[[#This Row],[Cycle Co2]]</f>
        <v>0.53432357880785286</v>
      </c>
      <c r="N402" s="4">
        <f>AVERAGEIF(co2data[Month],co2data[Month],co2data[High Frequency])</f>
        <v>0.68088768137521938</v>
      </c>
      <c r="O402" s="4">
        <f>co2data[[#This Row],[S0]]-AVERAGE($N$2:$N$13)</f>
        <v>0.68170628415233803</v>
      </c>
      <c r="P402" s="4">
        <f>co2data[[#This Row],[Co2]]-co2data[[#This Row],[Seasonal]]</f>
        <v>355.50829371584769</v>
      </c>
    </row>
    <row r="403" spans="1:16" x14ac:dyDescent="0.3">
      <c r="A403" s="1">
        <v>1991</v>
      </c>
      <c r="B403" s="1">
        <v>8</v>
      </c>
      <c r="C403" s="6">
        <v>1991.625</v>
      </c>
      <c r="D403" s="6">
        <f>co2data[[#This Row],[DecDate]]^2</f>
        <v>3966570.140625</v>
      </c>
      <c r="E403" s="2">
        <f>DATE(co2data[[#This Row],[Year]],co2data[[#This Row],[Month]],15)</f>
        <v>33465</v>
      </c>
      <c r="F403" s="1">
        <v>353.85</v>
      </c>
      <c r="G403" s="1">
        <f>$U$17+$U$18*co2data[[#This Row],[DecDate]]</f>
        <v>358.68307327290586</v>
      </c>
      <c r="H403" s="4">
        <f>$U$36+$U$37*co2data[[#This Row],[DecDate]]+$U$38*co2data[[#This Row],[DecDate2]]</f>
        <v>354.77724149099231</v>
      </c>
      <c r="I403" s="4">
        <f>co2data[[#This Row],[Co2]]-co2data[[#This Row],[Quadratic Trend]]</f>
        <v>-0.92724149099228725</v>
      </c>
      <c r="J403">
        <f t="shared" si="6"/>
        <v>1.0530503148012302</v>
      </c>
      <c r="K403" s="1">
        <v>-5.166793058857682E-3</v>
      </c>
      <c r="L403" s="4">
        <f>co2data[[#This Row],[Quadratic Trend]]+co2data[[#This Row],[Cycle Co2]]</f>
        <v>355.83029180579354</v>
      </c>
      <c r="M403" s="4">
        <f>co2data[[#This Row],[Co2]]-co2data[[#This Row],[Quadratic Trend]]-co2data[[#This Row],[Cycle Co2]]</f>
        <v>-1.9802918057935175</v>
      </c>
      <c r="N403" s="4">
        <f>AVERAGEIF(co2data[Month],co2data[Month],co2data[High Frequency])</f>
        <v>-1.5319969340082413</v>
      </c>
      <c r="O403" s="4">
        <f>co2data[[#This Row],[S0]]-AVERAGE($N$2:$N$13)</f>
        <v>-1.5311783312311227</v>
      </c>
      <c r="P403" s="4">
        <f>co2data[[#This Row],[Co2]]-co2data[[#This Row],[Seasonal]]</f>
        <v>355.38117833123113</v>
      </c>
    </row>
    <row r="404" spans="1:16" x14ac:dyDescent="0.3">
      <c r="A404" s="1">
        <v>1991</v>
      </c>
      <c r="B404" s="1">
        <v>9</v>
      </c>
      <c r="C404" s="6">
        <v>1991.7083333333335</v>
      </c>
      <c r="D404" s="6">
        <f>co2data[[#This Row],[DecDate]]^2</f>
        <v>3966902.085069445</v>
      </c>
      <c r="E404" s="2">
        <f>DATE(co2data[[#This Row],[Year]],co2data[[#This Row],[Month]],15)</f>
        <v>33496</v>
      </c>
      <c r="F404" s="1">
        <v>352.25</v>
      </c>
      <c r="G404" s="1">
        <f>$U$17+$U$18*co2data[[#This Row],[DecDate]]</f>
        <v>358.81311164247745</v>
      </c>
      <c r="H404" s="4">
        <f>$U$36+$U$37*co2data[[#This Row],[DecDate]]+$U$38*co2data[[#This Row],[DecDate2]]</f>
        <v>354.91342409241042</v>
      </c>
      <c r="I404" s="4">
        <f>co2data[[#This Row],[Co2]]-co2data[[#This Row],[Quadratic Trend]]</f>
        <v>-2.6634240924104233</v>
      </c>
      <c r="J404">
        <f t="shared" si="6"/>
        <v>1.0807138672399044</v>
      </c>
      <c r="K404" s="1">
        <v>-8.0948037727912679E-3</v>
      </c>
      <c r="L404" s="4">
        <f>co2data[[#This Row],[Quadratic Trend]]+co2data[[#This Row],[Cycle Co2]]</f>
        <v>355.99413795965035</v>
      </c>
      <c r="M404" s="4">
        <f>co2data[[#This Row],[Co2]]-co2data[[#This Row],[Quadratic Trend]]-co2data[[#This Row],[Cycle Co2]]</f>
        <v>-3.7441379596503275</v>
      </c>
      <c r="N404" s="4">
        <f>AVERAGEIF(co2data[Month],co2data[Month],co2data[High Frequency])</f>
        <v>-3.2690433820966329</v>
      </c>
      <c r="O404" s="4">
        <f>co2data[[#This Row],[S0]]-AVERAGE($N$2:$N$13)</f>
        <v>-3.2682247793195143</v>
      </c>
      <c r="P404" s="4">
        <f>co2data[[#This Row],[Co2]]-co2data[[#This Row],[Seasonal]]</f>
        <v>355.5182247793195</v>
      </c>
    </row>
    <row r="405" spans="1:16" x14ac:dyDescent="0.3">
      <c r="A405" s="1">
        <v>1991</v>
      </c>
      <c r="B405" s="1">
        <v>10</v>
      </c>
      <c r="C405" s="6">
        <v>1991.7916666666667</v>
      </c>
      <c r="D405" s="6">
        <f>co2data[[#This Row],[DecDate]]^2</f>
        <v>3967234.043402778</v>
      </c>
      <c r="E405" s="2">
        <f>DATE(co2data[[#This Row],[Year]],co2data[[#This Row],[Month]],15)</f>
        <v>33526</v>
      </c>
      <c r="F405" s="1">
        <v>352.35</v>
      </c>
      <c r="G405" s="1">
        <f>$U$17+$U$18*co2data[[#This Row],[DecDate]]</f>
        <v>358.94315001204859</v>
      </c>
      <c r="H405" s="4">
        <f>$U$36+$U$37*co2data[[#This Row],[DecDate]]+$U$38*co2data[[#This Row],[DecDate2]]</f>
        <v>355.04978478749399</v>
      </c>
      <c r="I405" s="4">
        <f>co2data[[#This Row],[Co2]]-co2data[[#This Row],[Quadratic Trend]]</f>
        <v>-2.699784787493968</v>
      </c>
      <c r="J405">
        <f t="shared" si="6"/>
        <v>1.0874300952326972</v>
      </c>
      <c r="K405" s="1">
        <v>-3.2562708458628825E-2</v>
      </c>
      <c r="L405" s="4">
        <f>co2data[[#This Row],[Quadratic Trend]]+co2data[[#This Row],[Cycle Co2]]</f>
        <v>356.13721488272671</v>
      </c>
      <c r="M405" s="4">
        <f>co2data[[#This Row],[Co2]]-co2data[[#This Row],[Quadratic Trend]]-co2data[[#This Row],[Cycle Co2]]</f>
        <v>-3.7872148827266652</v>
      </c>
      <c r="N405" s="4">
        <f>AVERAGEIF(co2data[Month],co2data[Month],co2data[High Frequency])</f>
        <v>-3.4480093341772475</v>
      </c>
      <c r="O405" s="4">
        <f>co2data[[#This Row],[S0]]-AVERAGE($N$2:$N$13)</f>
        <v>-3.4471907314001289</v>
      </c>
      <c r="P405" s="4">
        <f>co2data[[#This Row],[Co2]]-co2data[[#This Row],[Seasonal]]</f>
        <v>355.79719073140018</v>
      </c>
    </row>
    <row r="406" spans="1:16" x14ac:dyDescent="0.3">
      <c r="A406" s="1">
        <v>1991</v>
      </c>
      <c r="B406" s="1">
        <v>11</v>
      </c>
      <c r="C406" s="6">
        <v>1991.875</v>
      </c>
      <c r="D406" s="6">
        <f>co2data[[#This Row],[DecDate]]^2</f>
        <v>3967566.015625</v>
      </c>
      <c r="E406" s="2">
        <f>DATE(co2data[[#This Row],[Year]],co2data[[#This Row],[Month]],15)</f>
        <v>33557</v>
      </c>
      <c r="F406" s="1">
        <v>353.81</v>
      </c>
      <c r="G406" s="1">
        <f>$U$17+$U$18*co2data[[#This Row],[DecDate]]</f>
        <v>359.07318838161973</v>
      </c>
      <c r="H406" s="4">
        <f>$U$36+$U$37*co2data[[#This Row],[DecDate]]+$U$38*co2data[[#This Row],[DecDate2]]</f>
        <v>355.18632357624301</v>
      </c>
      <c r="I406" s="4">
        <f>co2data[[#This Row],[Co2]]-co2data[[#This Row],[Quadratic Trend]]</f>
        <v>-1.3763235762430099</v>
      </c>
      <c r="J406">
        <f t="shared" si="6"/>
        <v>1.0224297680120589</v>
      </c>
      <c r="K406" s="1">
        <v>-6.3185891731772456E-2</v>
      </c>
      <c r="L406" s="4">
        <f>co2data[[#This Row],[Quadratic Trend]]+co2data[[#This Row],[Cycle Co2]]</f>
        <v>356.20875334425506</v>
      </c>
      <c r="M406" s="4">
        <f>co2data[[#This Row],[Co2]]-co2data[[#This Row],[Quadratic Trend]]-co2data[[#This Row],[Cycle Co2]]</f>
        <v>-2.398753344255069</v>
      </c>
      <c r="N406" s="4">
        <f>AVERAGEIF(co2data[Month],co2data[Month],co2data[High Frequency])</f>
        <v>-2.2829904186651309</v>
      </c>
      <c r="O406" s="4">
        <f>co2data[[#This Row],[S0]]-AVERAGE($N$2:$N$13)</f>
        <v>-2.2821718158880122</v>
      </c>
      <c r="P406" s="4">
        <f>co2data[[#This Row],[Co2]]-co2data[[#This Row],[Seasonal]]</f>
        <v>356.09217181588804</v>
      </c>
    </row>
    <row r="407" spans="1:16" x14ac:dyDescent="0.3">
      <c r="A407" s="1">
        <v>1991</v>
      </c>
      <c r="B407" s="1">
        <v>12</v>
      </c>
      <c r="C407" s="6">
        <v>1991.9583333333335</v>
      </c>
      <c r="D407" s="6">
        <f>co2data[[#This Row],[DecDate]]^2</f>
        <v>3967898.0017361119</v>
      </c>
      <c r="E407" s="2">
        <f>DATE(co2data[[#This Row],[Year]],co2data[[#This Row],[Month]],15)</f>
        <v>33587</v>
      </c>
      <c r="F407" s="1">
        <v>355.12</v>
      </c>
      <c r="G407" s="1">
        <f>$U$17+$U$18*co2data[[#This Row],[DecDate]]</f>
        <v>359.20322675119087</v>
      </c>
      <c r="H407" s="4">
        <f>$U$36+$U$37*co2data[[#This Row],[DecDate]]+$U$38*co2data[[#This Row],[DecDate2]]</f>
        <v>355.32304045869387</v>
      </c>
      <c r="I407" s="4">
        <f>co2data[[#This Row],[Co2]]-co2data[[#This Row],[Quadratic Trend]]</f>
        <v>-0.203040458693863</v>
      </c>
      <c r="J407">
        <f t="shared" si="6"/>
        <v>0.90109750095981034</v>
      </c>
      <c r="K407" s="1">
        <v>-8.6887430515277211E-2</v>
      </c>
      <c r="L407" s="4">
        <f>co2data[[#This Row],[Quadratic Trend]]+co2data[[#This Row],[Cycle Co2]]</f>
        <v>356.22413795965366</v>
      </c>
      <c r="M407" s="4">
        <f>co2data[[#This Row],[Co2]]-co2data[[#This Row],[Quadratic Trend]]-co2data[[#This Row],[Cycle Co2]]</f>
        <v>-1.1041379596536733</v>
      </c>
      <c r="N407" s="4">
        <f>AVERAGEIF(co2data[Month],co2data[Month],co2data[High Frequency])</f>
        <v>-1.0548815493936836</v>
      </c>
      <c r="O407" s="4">
        <f>co2data[[#This Row],[S0]]-AVERAGE($N$2:$N$13)</f>
        <v>-1.054062946616565</v>
      </c>
      <c r="P407" s="4">
        <f>co2data[[#This Row],[Co2]]-co2data[[#This Row],[Seasonal]]</f>
        <v>356.17406294661657</v>
      </c>
    </row>
    <row r="408" spans="1:16" x14ac:dyDescent="0.3">
      <c r="A408" s="1">
        <v>1992</v>
      </c>
      <c r="B408" s="1">
        <v>1</v>
      </c>
      <c r="C408" s="6">
        <v>1992.0416666666667</v>
      </c>
      <c r="D408" s="6">
        <f>co2data[[#This Row],[DecDate]]^2</f>
        <v>3968230.0017361115</v>
      </c>
      <c r="E408" s="2">
        <f>DATE(co2data[[#This Row],[Year]],co2data[[#This Row],[Month]],15)</f>
        <v>33618</v>
      </c>
      <c r="F408" s="1">
        <v>356.25</v>
      </c>
      <c r="G408" s="1">
        <f>$U$17+$U$18*co2data[[#This Row],[DecDate]]</f>
        <v>359.33326512076201</v>
      </c>
      <c r="H408" s="4">
        <f>$U$36+$U$37*co2data[[#This Row],[DecDate]]+$U$38*co2data[[#This Row],[DecDate2]]</f>
        <v>355.45993543481018</v>
      </c>
      <c r="I408" s="4">
        <f>co2data[[#This Row],[Co2]]-co2data[[#This Row],[Quadratic Trend]]</f>
        <v>0.79006456518982304</v>
      </c>
      <c r="J408">
        <f t="shared" si="6"/>
        <v>0.67804867869301255</v>
      </c>
      <c r="K408" s="1">
        <v>-0.13212886327069903</v>
      </c>
      <c r="L408" s="4">
        <f>co2data[[#This Row],[Quadratic Trend]]+co2data[[#This Row],[Cycle Co2]]</f>
        <v>356.13798411350319</v>
      </c>
      <c r="M408" s="4">
        <f>co2data[[#This Row],[Co2]]-co2data[[#This Row],[Quadratic Trend]]-co2data[[#This Row],[Cycle Co2]]</f>
        <v>0.11201588649681049</v>
      </c>
      <c r="N408" s="4">
        <f>AVERAGEIF(co2data[Month],co2data[Month],co2data[High Frequency])</f>
        <v>7.1953736839272886E-3</v>
      </c>
      <c r="O408" s="4">
        <f>co2data[[#This Row],[S0]]-AVERAGE($N$2:$N$13)</f>
        <v>8.0139764610459747E-3</v>
      </c>
      <c r="P408" s="4">
        <f>co2data[[#This Row],[Co2]]-co2data[[#This Row],[Seasonal]]</f>
        <v>356.24198602353897</v>
      </c>
    </row>
    <row r="409" spans="1:16" x14ac:dyDescent="0.3">
      <c r="A409" s="1">
        <v>1992</v>
      </c>
      <c r="B409" s="1">
        <v>2</v>
      </c>
      <c r="C409" s="6">
        <v>1992.125</v>
      </c>
      <c r="D409" s="6">
        <f>co2data[[#This Row],[DecDate]]^2</f>
        <v>3968562.015625</v>
      </c>
      <c r="E409" s="2">
        <f>DATE(co2data[[#This Row],[Year]],co2data[[#This Row],[Month]],15)</f>
        <v>33649</v>
      </c>
      <c r="F409" s="1">
        <v>357.11</v>
      </c>
      <c r="G409" s="1">
        <f>$U$17+$U$18*co2data[[#This Row],[DecDate]]</f>
        <v>359.46330349033315</v>
      </c>
      <c r="H409" s="4">
        <f>$U$36+$U$37*co2data[[#This Row],[DecDate]]+$U$38*co2data[[#This Row],[DecDate2]]</f>
        <v>355.59700850458466</v>
      </c>
      <c r="I409" s="4">
        <f>co2data[[#This Row],[Co2]]-co2data[[#This Row],[Quadratic Trend]]</f>
        <v>1.5129914954153492</v>
      </c>
      <c r="J409">
        <f t="shared" si="6"/>
        <v>0.44482176275068663</v>
      </c>
      <c r="K409" s="1">
        <v>-0.17198711307494791</v>
      </c>
      <c r="L409" s="4">
        <f>co2data[[#This Row],[Quadratic Trend]]+co2data[[#This Row],[Cycle Co2]]</f>
        <v>356.04183026733534</v>
      </c>
      <c r="M409" s="4">
        <f>co2data[[#This Row],[Co2]]-co2data[[#This Row],[Quadratic Trend]]-co2data[[#This Row],[Cycle Co2]]</f>
        <v>1.0681697326646624</v>
      </c>
      <c r="N409" s="4">
        <f>AVERAGEIF(co2data[Month],co2data[Month],co2data[High Frequency])</f>
        <v>0.80215691214584883</v>
      </c>
      <c r="O409" s="4">
        <f>co2data[[#This Row],[S0]]-AVERAGE($N$2:$N$13)</f>
        <v>0.80297551492296748</v>
      </c>
      <c r="P409" s="4">
        <f>co2data[[#This Row],[Co2]]-co2data[[#This Row],[Seasonal]]</f>
        <v>356.30702448507702</v>
      </c>
    </row>
    <row r="410" spans="1:16" x14ac:dyDescent="0.3">
      <c r="A410" s="1">
        <v>1992</v>
      </c>
      <c r="B410" s="1">
        <v>3</v>
      </c>
      <c r="C410" s="6">
        <v>1992.2083333333335</v>
      </c>
      <c r="D410" s="6">
        <f>co2data[[#This Row],[DecDate]]^2</f>
        <v>3968894.0434027785</v>
      </c>
      <c r="E410" s="2">
        <f>DATE(co2data[[#This Row],[Year]],co2data[[#This Row],[Month]],15)</f>
        <v>33678</v>
      </c>
      <c r="F410" s="1">
        <v>357.86</v>
      </c>
      <c r="G410" s="1">
        <f>$U$17+$U$18*co2data[[#This Row],[DecDate]]</f>
        <v>359.59334185990474</v>
      </c>
      <c r="H410" s="4">
        <f>$U$36+$U$37*co2data[[#This Row],[DecDate]]+$U$38*co2data[[#This Row],[DecDate2]]</f>
        <v>355.73425966806099</v>
      </c>
      <c r="I410" s="4">
        <f>co2data[[#This Row],[Co2]]-co2data[[#This Row],[Quadratic Trend]]</f>
        <v>2.1257403319390278</v>
      </c>
      <c r="J410">
        <f t="shared" si="6"/>
        <v>0.23910906082233815</v>
      </c>
      <c r="K410" s="1">
        <v>-0.21415448762034903</v>
      </c>
      <c r="L410" s="4">
        <f>co2data[[#This Row],[Quadratic Trend]]+co2data[[#This Row],[Cycle Co2]]</f>
        <v>355.97336872888332</v>
      </c>
      <c r="M410" s="4">
        <f>co2data[[#This Row],[Co2]]-co2data[[#This Row],[Quadratic Trend]]-co2data[[#This Row],[Cycle Co2]]</f>
        <v>1.8866312711166897</v>
      </c>
      <c r="N410" s="4">
        <f>AVERAGEIF(co2data[Month],co2data[Month],co2data[High Frequency])</f>
        <v>1.6915543480425499</v>
      </c>
      <c r="O410" s="4">
        <f>co2data[[#This Row],[S0]]-AVERAGE($N$2:$N$13)</f>
        <v>1.6923729508196685</v>
      </c>
      <c r="P410" s="4">
        <f>co2data[[#This Row],[Co2]]-co2data[[#This Row],[Seasonal]]</f>
        <v>356.16762704918034</v>
      </c>
    </row>
    <row r="411" spans="1:16" x14ac:dyDescent="0.3">
      <c r="A411" s="1">
        <v>1992</v>
      </c>
      <c r="B411" s="1">
        <v>4</v>
      </c>
      <c r="C411" s="6">
        <v>1992.2916666666667</v>
      </c>
      <c r="D411" s="6">
        <f>co2data[[#This Row],[DecDate]]^2</f>
        <v>3969226.085069445</v>
      </c>
      <c r="E411" s="2">
        <f>DATE(co2data[[#This Row],[Year]],co2data[[#This Row],[Month]],15)</f>
        <v>33709</v>
      </c>
      <c r="F411" s="1">
        <v>359.09</v>
      </c>
      <c r="G411" s="1">
        <f>$U$17+$U$18*co2data[[#This Row],[DecDate]]</f>
        <v>359.72338022947588</v>
      </c>
      <c r="H411" s="4">
        <f>$U$36+$U$37*co2data[[#This Row],[DecDate]]+$U$38*co2data[[#This Row],[DecDate2]]</f>
        <v>355.87168892521004</v>
      </c>
      <c r="I411" s="4">
        <f>co2data[[#This Row],[Co2]]-co2data[[#This Row],[Quadratic Trend]]</f>
        <v>3.2183110747899377</v>
      </c>
      <c r="J411">
        <f t="shared" si="6"/>
        <v>0.18398749598881417</v>
      </c>
      <c r="K411" s="1">
        <v>-0.25632329459919251</v>
      </c>
      <c r="L411" s="4">
        <f>co2data[[#This Row],[Quadratic Trend]]+co2data[[#This Row],[Cycle Co2]]</f>
        <v>356.05567642119883</v>
      </c>
      <c r="M411" s="4">
        <f>co2data[[#This Row],[Co2]]-co2data[[#This Row],[Quadratic Trend]]-co2data[[#This Row],[Cycle Co2]]</f>
        <v>3.0343235788011236</v>
      </c>
      <c r="N411" s="4">
        <f>AVERAGEIF(co2data[Month],co2data[Month],co2data[High Frequency])</f>
        <v>2.8344005018881528</v>
      </c>
      <c r="O411" s="4">
        <f>co2data[[#This Row],[S0]]-AVERAGE($N$2:$N$13)</f>
        <v>2.8352191046652715</v>
      </c>
      <c r="P411" s="4">
        <f>co2data[[#This Row],[Co2]]-co2data[[#This Row],[Seasonal]]</f>
        <v>356.2547808953347</v>
      </c>
    </row>
    <row r="412" spans="1:16" x14ac:dyDescent="0.3">
      <c r="A412" s="1">
        <v>1992</v>
      </c>
      <c r="B412" s="1">
        <v>5</v>
      </c>
      <c r="C412" s="6">
        <v>1992.375</v>
      </c>
      <c r="D412" s="6">
        <f>co2data[[#This Row],[DecDate]]^2</f>
        <v>3969558.140625</v>
      </c>
      <c r="E412" s="2">
        <f>DATE(co2data[[#This Row],[Year]],co2data[[#This Row],[Month]],15)</f>
        <v>33739</v>
      </c>
      <c r="F412" s="1">
        <v>359.59</v>
      </c>
      <c r="G412" s="1">
        <f>$U$17+$U$18*co2data[[#This Row],[DecDate]]</f>
        <v>359.85341859904702</v>
      </c>
      <c r="H412" s="4">
        <f>$U$36+$U$37*co2data[[#This Row],[DecDate]]+$U$38*co2data[[#This Row],[DecDate2]]</f>
        <v>356.00929627600999</v>
      </c>
      <c r="I412" s="4">
        <f>co2data[[#This Row],[Co2]]-co2data[[#This Row],[Quadratic Trend]]</f>
        <v>3.5807037239899842</v>
      </c>
      <c r="J412">
        <f t="shared" si="6"/>
        <v>0.19791860670940983</v>
      </c>
      <c r="K412" s="1">
        <v>-0.28772430324226084</v>
      </c>
      <c r="L412" s="4">
        <f>co2data[[#This Row],[Quadratic Trend]]+co2data[[#This Row],[Cycle Co2]]</f>
        <v>356.20721488271943</v>
      </c>
      <c r="M412" s="4">
        <f>co2data[[#This Row],[Co2]]-co2data[[#This Row],[Quadratic Trend]]-co2data[[#This Row],[Cycle Co2]]</f>
        <v>3.3827851172805743</v>
      </c>
      <c r="N412" s="4">
        <f>AVERAGEIF(co2data[Month],co2data[Month],co2data[High Frequency])</f>
        <v>3.1805287070170616</v>
      </c>
      <c r="O412" s="4">
        <f>co2data[[#This Row],[S0]]-AVERAGE($N$2:$N$13)</f>
        <v>3.1813473097941802</v>
      </c>
      <c r="P412" s="4">
        <f>co2data[[#This Row],[Co2]]-co2data[[#This Row],[Seasonal]]</f>
        <v>356.40865269020577</v>
      </c>
    </row>
    <row r="413" spans="1:16" x14ac:dyDescent="0.3">
      <c r="A413" s="1">
        <v>1992</v>
      </c>
      <c r="B413" s="1">
        <v>6</v>
      </c>
      <c r="C413" s="6">
        <v>1992.4583333333335</v>
      </c>
      <c r="D413" s="6">
        <f>co2data[[#This Row],[DecDate]]^2</f>
        <v>3969890.210069445</v>
      </c>
      <c r="E413" s="2">
        <f>DATE(co2data[[#This Row],[Year]],co2data[[#This Row],[Month]],15)</f>
        <v>33770</v>
      </c>
      <c r="F413" s="1">
        <v>359.33</v>
      </c>
      <c r="G413" s="1">
        <f>$U$17+$U$18*co2data[[#This Row],[DecDate]]</f>
        <v>359.98345696861861</v>
      </c>
      <c r="H413" s="4">
        <f>$U$36+$U$37*co2data[[#This Row],[DecDate]]+$U$38*co2data[[#This Row],[DecDate2]]</f>
        <v>356.14708172051905</v>
      </c>
      <c r="I413" s="4">
        <f>co2data[[#This Row],[Co2]]-co2data[[#This Row],[Quadratic Trend]]</f>
        <v>3.1829182794809299</v>
      </c>
      <c r="J413">
        <f t="shared" si="6"/>
        <v>0.19551777759783398</v>
      </c>
      <c r="K413" s="1">
        <v>-0.29681905201107922</v>
      </c>
      <c r="L413" s="4">
        <f>co2data[[#This Row],[Quadratic Trend]]+co2data[[#This Row],[Cycle Co2]]</f>
        <v>356.3425994981169</v>
      </c>
      <c r="M413" s="4">
        <f>co2data[[#This Row],[Co2]]-co2data[[#This Row],[Quadratic Trend]]-co2data[[#This Row],[Cycle Co2]]</f>
        <v>2.987400501883096</v>
      </c>
      <c r="N413" s="4">
        <f>AVERAGEIF(co2data[Month],co2data[Month],co2data[High Frequency])</f>
        <v>2.3803748608627524</v>
      </c>
      <c r="O413" s="4">
        <f>co2data[[#This Row],[S0]]-AVERAGE($N$2:$N$13)</f>
        <v>2.3811934636398711</v>
      </c>
      <c r="P413" s="4">
        <f>co2data[[#This Row],[Co2]]-co2data[[#This Row],[Seasonal]]</f>
        <v>356.94880653636011</v>
      </c>
    </row>
    <row r="414" spans="1:16" x14ac:dyDescent="0.3">
      <c r="A414" s="1">
        <v>1992</v>
      </c>
      <c r="B414" s="1">
        <v>7</v>
      </c>
      <c r="C414" s="6">
        <v>1992.5416666666667</v>
      </c>
      <c r="D414" s="6">
        <f>co2data[[#This Row],[DecDate]]^2</f>
        <v>3970222.293402778</v>
      </c>
      <c r="E414" s="2">
        <f>DATE(co2data[[#This Row],[Year]],co2data[[#This Row],[Month]],15)</f>
        <v>33800</v>
      </c>
      <c r="F414" s="1">
        <v>357.01</v>
      </c>
      <c r="G414" s="1">
        <f>$U$17+$U$18*co2data[[#This Row],[DecDate]]</f>
        <v>360.11349533818975</v>
      </c>
      <c r="H414" s="4">
        <f>$U$36+$U$37*co2data[[#This Row],[DecDate]]+$U$38*co2data[[#This Row],[DecDate2]]</f>
        <v>356.2850452586863</v>
      </c>
      <c r="I414" s="4">
        <f>co2data[[#This Row],[Co2]]-co2data[[#This Row],[Quadratic Trend]]</f>
        <v>0.72495474131369519</v>
      </c>
      <c r="J414">
        <f t="shared" si="6"/>
        <v>0.20216962404261862</v>
      </c>
      <c r="K414" s="1">
        <v>-0.28514600244412242</v>
      </c>
      <c r="L414" s="4">
        <f>co2data[[#This Row],[Quadratic Trend]]+co2data[[#This Row],[Cycle Co2]]</f>
        <v>356.48721488272889</v>
      </c>
      <c r="M414" s="4">
        <f>co2data[[#This Row],[Co2]]-co2data[[#This Row],[Quadratic Trend]]-co2data[[#This Row],[Cycle Co2]]</f>
        <v>0.52278511727107657</v>
      </c>
      <c r="N414" s="4">
        <f>AVERAGEIF(co2data[Month],co2data[Month],co2data[High Frequency])</f>
        <v>0.68088768137521938</v>
      </c>
      <c r="O414" s="4">
        <f>co2data[[#This Row],[S0]]-AVERAGE($N$2:$N$13)</f>
        <v>0.68170628415233803</v>
      </c>
      <c r="P414" s="4">
        <f>co2data[[#This Row],[Co2]]-co2data[[#This Row],[Seasonal]]</f>
        <v>356.32829371584768</v>
      </c>
    </row>
    <row r="415" spans="1:16" x14ac:dyDescent="0.3">
      <c r="A415" s="1">
        <v>1992</v>
      </c>
      <c r="B415" s="1">
        <v>8</v>
      </c>
      <c r="C415" s="6">
        <v>1992.625</v>
      </c>
      <c r="D415" s="6">
        <f>co2data[[#This Row],[DecDate]]^2</f>
        <v>3970554.390625</v>
      </c>
      <c r="E415" s="2">
        <f>DATE(co2data[[#This Row],[Year]],co2data[[#This Row],[Month]],15)</f>
        <v>33831</v>
      </c>
      <c r="F415" s="1">
        <v>354.94</v>
      </c>
      <c r="G415" s="1">
        <f>$U$17+$U$18*co2data[[#This Row],[DecDate]]</f>
        <v>360.24353370776089</v>
      </c>
      <c r="H415" s="4">
        <f>$U$36+$U$37*co2data[[#This Row],[DecDate]]+$U$38*co2data[[#This Row],[DecDate2]]</f>
        <v>356.42318689052627</v>
      </c>
      <c r="I415" s="4">
        <f>co2data[[#This Row],[Co2]]-co2data[[#This Row],[Quadratic Trend]]</f>
        <v>-1.4831868905262695</v>
      </c>
      <c r="J415">
        <f t="shared" si="6"/>
        <v>0.14556645373439253</v>
      </c>
      <c r="K415" s="1">
        <v>-0.2927051545413773</v>
      </c>
      <c r="L415" s="4">
        <f>co2data[[#This Row],[Quadratic Trend]]+co2data[[#This Row],[Cycle Co2]]</f>
        <v>356.56875334426064</v>
      </c>
      <c r="M415" s="4">
        <f>co2data[[#This Row],[Co2]]-co2data[[#This Row],[Quadratic Trend]]-co2data[[#This Row],[Cycle Co2]]</f>
        <v>-1.6287533442606621</v>
      </c>
      <c r="N415" s="4">
        <f>AVERAGEIF(co2data[Month],co2data[Month],co2data[High Frequency])</f>
        <v>-1.5319969340082413</v>
      </c>
      <c r="O415" s="4">
        <f>co2data[[#This Row],[S0]]-AVERAGE($N$2:$N$13)</f>
        <v>-1.5311783312311227</v>
      </c>
      <c r="P415" s="4">
        <f>co2data[[#This Row],[Co2]]-co2data[[#This Row],[Seasonal]]</f>
        <v>356.4711783312311</v>
      </c>
    </row>
    <row r="416" spans="1:16" x14ac:dyDescent="0.3">
      <c r="A416" s="1">
        <v>1992</v>
      </c>
      <c r="B416" s="1">
        <v>9</v>
      </c>
      <c r="C416" s="6">
        <v>1992.7083333333335</v>
      </c>
      <c r="D416" s="6">
        <f>co2data[[#This Row],[DecDate]]^2</f>
        <v>3970886.5017361119</v>
      </c>
      <c r="E416" s="2">
        <f>DATE(co2data[[#This Row],[Year]],co2data[[#This Row],[Month]],15)</f>
        <v>33862</v>
      </c>
      <c r="F416" s="1">
        <v>352.96</v>
      </c>
      <c r="G416" s="1">
        <f>$U$17+$U$18*co2data[[#This Row],[DecDate]]</f>
        <v>360.37357207733248</v>
      </c>
      <c r="H416" s="4">
        <f>$U$36+$U$37*co2data[[#This Row],[DecDate]]+$U$38*co2data[[#This Row],[DecDate2]]</f>
        <v>356.5615066160608</v>
      </c>
      <c r="I416" s="4">
        <f>co2data[[#This Row],[Co2]]-co2data[[#This Row],[Quadratic Trend]]</f>
        <v>-3.6015066160608171</v>
      </c>
      <c r="J416">
        <f t="shared" si="6"/>
        <v>0.11186211282476349</v>
      </c>
      <c r="K416" s="1">
        <v>-0.30334266214901512</v>
      </c>
      <c r="L416" s="4">
        <f>co2data[[#This Row],[Quadratic Trend]]+co2data[[#This Row],[Cycle Co2]]</f>
        <v>356.67336872888558</v>
      </c>
      <c r="M416" s="4">
        <f>co2data[[#This Row],[Co2]]-co2data[[#This Row],[Quadratic Trend]]-co2data[[#This Row],[Cycle Co2]]</f>
        <v>-3.7133687288855808</v>
      </c>
      <c r="N416" s="4">
        <f>AVERAGEIF(co2data[Month],co2data[Month],co2data[High Frequency])</f>
        <v>-3.2690433820966329</v>
      </c>
      <c r="O416" s="4">
        <f>co2data[[#This Row],[S0]]-AVERAGE($N$2:$N$13)</f>
        <v>-3.2682247793195143</v>
      </c>
      <c r="P416" s="4">
        <f>co2data[[#This Row],[Co2]]-co2data[[#This Row],[Seasonal]]</f>
        <v>356.22822477931948</v>
      </c>
    </row>
    <row r="417" spans="1:16" x14ac:dyDescent="0.3">
      <c r="A417" s="1">
        <v>1992</v>
      </c>
      <c r="B417" s="1">
        <v>10</v>
      </c>
      <c r="C417" s="6">
        <v>1992.7916666666667</v>
      </c>
      <c r="D417" s="6">
        <f>co2data[[#This Row],[DecDate]]^2</f>
        <v>3971218.6267361115</v>
      </c>
      <c r="E417" s="2">
        <f>DATE(co2data[[#This Row],[Year]],co2data[[#This Row],[Month]],15)</f>
        <v>33892</v>
      </c>
      <c r="F417" s="1">
        <v>353.32</v>
      </c>
      <c r="G417" s="1">
        <f>$U$17+$U$18*co2data[[#This Row],[DecDate]]</f>
        <v>360.50361044690362</v>
      </c>
      <c r="H417" s="4">
        <f>$U$36+$U$37*co2data[[#This Row],[DecDate]]+$U$38*co2data[[#This Row],[DecDate2]]</f>
        <v>356.70000443524623</v>
      </c>
      <c r="I417" s="4">
        <f>co2data[[#This Row],[Co2]]-co2data[[#This Row],[Quadratic Trend]]</f>
        <v>-3.3800044352462351</v>
      </c>
      <c r="J417">
        <f t="shared" si="6"/>
        <v>8.1825832086875688E-2</v>
      </c>
      <c r="K417" s="1">
        <v>-0.32936621757471063</v>
      </c>
      <c r="L417" s="4">
        <f>co2data[[#This Row],[Quadratic Trend]]+co2data[[#This Row],[Cycle Co2]]</f>
        <v>356.78183026733308</v>
      </c>
      <c r="M417" s="4">
        <f>co2data[[#This Row],[Co2]]-co2data[[#This Row],[Quadratic Trend]]-co2data[[#This Row],[Cycle Co2]]</f>
        <v>-3.4618302673331107</v>
      </c>
      <c r="N417" s="4">
        <f>AVERAGEIF(co2data[Month],co2data[Month],co2data[High Frequency])</f>
        <v>-3.4480093341772475</v>
      </c>
      <c r="O417" s="4">
        <f>co2data[[#This Row],[S0]]-AVERAGE($N$2:$N$13)</f>
        <v>-3.4471907314001289</v>
      </c>
      <c r="P417" s="4">
        <f>co2data[[#This Row],[Co2]]-co2data[[#This Row],[Seasonal]]</f>
        <v>356.76719073140015</v>
      </c>
    </row>
    <row r="418" spans="1:16" x14ac:dyDescent="0.3">
      <c r="A418" s="1">
        <v>1992</v>
      </c>
      <c r="B418" s="1">
        <v>11</v>
      </c>
      <c r="C418" s="6">
        <v>1992.875</v>
      </c>
      <c r="D418" s="6">
        <f>co2data[[#This Row],[DecDate]]^2</f>
        <v>3971550.765625</v>
      </c>
      <c r="E418" s="2">
        <f>DATE(co2data[[#This Row],[Year]],co2data[[#This Row],[Month]],15)</f>
        <v>33923</v>
      </c>
      <c r="F418" s="1">
        <v>354.32</v>
      </c>
      <c r="G418" s="1">
        <f>$U$17+$U$18*co2data[[#This Row],[DecDate]]</f>
        <v>360.63364881647476</v>
      </c>
      <c r="H418" s="4">
        <f>$U$36+$U$37*co2data[[#This Row],[DecDate]]+$U$38*co2data[[#This Row],[DecDate2]]</f>
        <v>356.83868034812622</v>
      </c>
      <c r="I418" s="4">
        <f>co2data[[#This Row],[Co2]]-co2data[[#This Row],[Quadratic Trend]]</f>
        <v>-2.5186803481262245</v>
      </c>
      <c r="J418">
        <f t="shared" si="6"/>
        <v>2.776530382675009E-2</v>
      </c>
      <c r="K418" s="1">
        <v>-0.3184681285107806</v>
      </c>
      <c r="L418" s="4">
        <f>co2data[[#This Row],[Quadratic Trend]]+co2data[[#This Row],[Cycle Co2]]</f>
        <v>356.86644565195297</v>
      </c>
      <c r="M418" s="4">
        <f>co2data[[#This Row],[Co2]]-co2data[[#This Row],[Quadratic Trend]]-co2data[[#This Row],[Cycle Co2]]</f>
        <v>-2.5464456519529746</v>
      </c>
      <c r="N418" s="4">
        <f>AVERAGEIF(co2data[Month],co2data[Month],co2data[High Frequency])</f>
        <v>-2.2829904186651309</v>
      </c>
      <c r="O418" s="4">
        <f>co2data[[#This Row],[S0]]-AVERAGE($N$2:$N$13)</f>
        <v>-2.2821718158880122</v>
      </c>
      <c r="P418" s="4">
        <f>co2data[[#This Row],[Co2]]-co2data[[#This Row],[Seasonal]]</f>
        <v>356.60217181588803</v>
      </c>
    </row>
    <row r="419" spans="1:16" x14ac:dyDescent="0.3">
      <c r="A419" s="1">
        <v>1992</v>
      </c>
      <c r="B419" s="1">
        <v>12</v>
      </c>
      <c r="C419" s="6">
        <v>1992.9583333333335</v>
      </c>
      <c r="D419" s="6">
        <f>co2data[[#This Row],[DecDate]]^2</f>
        <v>3971882.9184027785</v>
      </c>
      <c r="E419" s="2">
        <f>DATE(co2data[[#This Row],[Year]],co2data[[#This Row],[Month]],15)</f>
        <v>33953</v>
      </c>
      <c r="F419" s="1">
        <v>355.57</v>
      </c>
      <c r="G419" s="1">
        <f>$U$17+$U$18*co2data[[#This Row],[DecDate]]</f>
        <v>360.76368718604635</v>
      </c>
      <c r="H419" s="4">
        <f>$U$36+$U$37*co2data[[#This Row],[DecDate]]+$U$38*co2data[[#This Row],[DecDate2]]</f>
        <v>356.97753435469349</v>
      </c>
      <c r="I419" s="4">
        <f>co2data[[#This Row],[Co2]]-co2data[[#This Row],[Quadratic Trend]]</f>
        <v>-1.407534354693496</v>
      </c>
      <c r="J419">
        <f t="shared" si="6"/>
        <v>-0.11647331811282303</v>
      </c>
      <c r="K419" s="1">
        <v>-0.31680224111106658</v>
      </c>
      <c r="L419" s="4">
        <f>co2data[[#This Row],[Quadratic Trend]]+co2data[[#This Row],[Cycle Co2]]</f>
        <v>356.86106103658068</v>
      </c>
      <c r="M419" s="4">
        <f>co2data[[#This Row],[Co2]]-co2data[[#This Row],[Quadratic Trend]]-co2data[[#This Row],[Cycle Co2]]</f>
        <v>-1.2910610365806729</v>
      </c>
      <c r="N419" s="4">
        <f>AVERAGEIF(co2data[Month],co2data[Month],co2data[High Frequency])</f>
        <v>-1.0548815493936836</v>
      </c>
      <c r="O419" s="4">
        <f>co2data[[#This Row],[S0]]-AVERAGE($N$2:$N$13)</f>
        <v>-1.054062946616565</v>
      </c>
      <c r="P419" s="4">
        <f>co2data[[#This Row],[Co2]]-co2data[[#This Row],[Seasonal]]</f>
        <v>356.62406294661656</v>
      </c>
    </row>
    <row r="420" spans="1:16" x14ac:dyDescent="0.3">
      <c r="A420" s="1">
        <v>1993</v>
      </c>
      <c r="B420" s="1">
        <v>1</v>
      </c>
      <c r="C420" s="6">
        <v>1993.0416666666667</v>
      </c>
      <c r="D420" s="6">
        <f>co2data[[#This Row],[DecDate]]^2</f>
        <v>3972215.085069445</v>
      </c>
      <c r="E420" s="2">
        <f>DATE(co2data[[#This Row],[Year]],co2data[[#This Row],[Month]],15)</f>
        <v>33984</v>
      </c>
      <c r="F420" s="1">
        <v>357</v>
      </c>
      <c r="G420" s="1">
        <f>$U$17+$U$18*co2data[[#This Row],[DecDate]]</f>
        <v>360.89372555561749</v>
      </c>
      <c r="H420" s="4">
        <f>$U$36+$U$37*co2data[[#This Row],[DecDate]]+$U$38*co2data[[#This Row],[DecDate2]]</f>
        <v>357.11656645491166</v>
      </c>
      <c r="I420" s="4">
        <f>co2data[[#This Row],[Co2]]-co2data[[#This Row],[Quadratic Trend]]</f>
        <v>-0.11656645491166273</v>
      </c>
      <c r="J420">
        <f t="shared" si="6"/>
        <v>-0.40935157218778456</v>
      </c>
      <c r="K420" s="1">
        <v>-0.31206086306788933</v>
      </c>
      <c r="L420" s="4">
        <f>co2data[[#This Row],[Quadratic Trend]]+co2data[[#This Row],[Cycle Co2]]</f>
        <v>356.70721488272386</v>
      </c>
      <c r="M420" s="4">
        <f>co2data[[#This Row],[Co2]]-co2data[[#This Row],[Quadratic Trend]]-co2data[[#This Row],[Cycle Co2]]</f>
        <v>0.29278511727612183</v>
      </c>
      <c r="N420" s="4">
        <f>AVERAGEIF(co2data[Month],co2data[Month],co2data[High Frequency])</f>
        <v>7.1953736839272886E-3</v>
      </c>
      <c r="O420" s="4">
        <f>co2data[[#This Row],[S0]]-AVERAGE($N$2:$N$13)</f>
        <v>8.0139764610459747E-3</v>
      </c>
      <c r="P420" s="4">
        <f>co2data[[#This Row],[Co2]]-co2data[[#This Row],[Seasonal]]</f>
        <v>356.99198602353897</v>
      </c>
    </row>
    <row r="421" spans="1:16" x14ac:dyDescent="0.3">
      <c r="A421" s="1">
        <v>1993</v>
      </c>
      <c r="B421" s="1">
        <v>2</v>
      </c>
      <c r="C421" s="6">
        <v>1993.125</v>
      </c>
      <c r="D421" s="6">
        <f>co2data[[#This Row],[DecDate]]^2</f>
        <v>3972547.265625</v>
      </c>
      <c r="E421" s="2">
        <f>DATE(co2data[[#This Row],[Year]],co2data[[#This Row],[Month]],15)</f>
        <v>34015</v>
      </c>
      <c r="F421" s="1">
        <v>357.31</v>
      </c>
      <c r="G421" s="1">
        <f>$U$17+$U$18*co2data[[#This Row],[DecDate]]</f>
        <v>361.02376392518863</v>
      </c>
      <c r="H421" s="4">
        <f>$U$36+$U$37*co2data[[#This Row],[DecDate]]+$U$38*co2data[[#This Row],[DecDate2]]</f>
        <v>357.25577664881712</v>
      </c>
      <c r="I421" s="4">
        <f>co2data[[#This Row],[Co2]]-co2data[[#This Row],[Quadratic Trend]]</f>
        <v>5.4223351182884016E-2</v>
      </c>
      <c r="J421">
        <f t="shared" si="6"/>
        <v>-0.65394638147785578</v>
      </c>
      <c r="K421" s="1">
        <v>-0.30347476361199632</v>
      </c>
      <c r="L421" s="4">
        <f>co2data[[#This Row],[Quadratic Trend]]+co2data[[#This Row],[Cycle Co2]]</f>
        <v>356.60183026733927</v>
      </c>
      <c r="M421" s="4">
        <f>co2data[[#This Row],[Co2]]-co2data[[#This Row],[Quadratic Trend]]-co2data[[#This Row],[Cycle Co2]]</f>
        <v>0.70816973266073979</v>
      </c>
      <c r="N421" s="4">
        <f>AVERAGEIF(co2data[Month],co2data[Month],co2data[High Frequency])</f>
        <v>0.80215691214584883</v>
      </c>
      <c r="O421" s="4">
        <f>co2data[[#This Row],[S0]]-AVERAGE($N$2:$N$13)</f>
        <v>0.80297551492296748</v>
      </c>
      <c r="P421" s="4">
        <f>co2data[[#This Row],[Co2]]-co2data[[#This Row],[Seasonal]]</f>
        <v>356.50702448507701</v>
      </c>
    </row>
    <row r="422" spans="1:16" x14ac:dyDescent="0.3">
      <c r="A422" s="1">
        <v>1993</v>
      </c>
      <c r="B422" s="1">
        <v>3</v>
      </c>
      <c r="C422" s="6">
        <v>1993.2083333333335</v>
      </c>
      <c r="D422" s="6">
        <f>co2data[[#This Row],[DecDate]]^2</f>
        <v>3972879.460069445</v>
      </c>
      <c r="E422" s="2">
        <f>DATE(co2data[[#This Row],[Year]],co2data[[#This Row],[Month]],15)</f>
        <v>34043</v>
      </c>
      <c r="F422" s="1">
        <v>358.47</v>
      </c>
      <c r="G422" s="1">
        <f>$U$17+$U$18*co2data[[#This Row],[DecDate]]</f>
        <v>361.15380229475977</v>
      </c>
      <c r="H422" s="4">
        <f>$U$36+$U$37*co2data[[#This Row],[DecDate]]+$U$38*co2data[[#This Row],[DecDate2]]</f>
        <v>357.39516493640986</v>
      </c>
      <c r="I422" s="4">
        <f>co2data[[#This Row],[Co2]]-co2data[[#This Row],[Quadratic Trend]]</f>
        <v>1.0748350635901716</v>
      </c>
      <c r="J422">
        <f t="shared" si="6"/>
        <v>-0.86333466906164014</v>
      </c>
      <c r="K422" s="1">
        <v>-0.30412086582033243</v>
      </c>
      <c r="L422" s="4">
        <f>co2data[[#This Row],[Quadratic Trend]]+co2data[[#This Row],[Cycle Co2]]</f>
        <v>356.5318302673482</v>
      </c>
      <c r="M422" s="4">
        <f>co2data[[#This Row],[Co2]]-co2data[[#This Row],[Quadratic Trend]]-co2data[[#This Row],[Cycle Co2]]</f>
        <v>1.9381697326518117</v>
      </c>
      <c r="N422" s="4">
        <f>AVERAGEIF(co2data[Month],co2data[Month],co2data[High Frequency])</f>
        <v>1.6915543480425499</v>
      </c>
      <c r="O422" s="4">
        <f>co2data[[#This Row],[S0]]-AVERAGE($N$2:$N$13)</f>
        <v>1.6923729508196685</v>
      </c>
      <c r="P422" s="4">
        <f>co2data[[#This Row],[Co2]]-co2data[[#This Row],[Seasonal]]</f>
        <v>356.77762704918035</v>
      </c>
    </row>
    <row r="423" spans="1:16" x14ac:dyDescent="0.3">
      <c r="A423" s="1">
        <v>1993</v>
      </c>
      <c r="B423" s="1">
        <v>4</v>
      </c>
      <c r="C423" s="6">
        <v>1993.2916666666667</v>
      </c>
      <c r="D423" s="6">
        <f>co2data[[#This Row],[DecDate]]^2</f>
        <v>3973211.668402778</v>
      </c>
      <c r="E423" s="2">
        <f>DATE(co2data[[#This Row],[Year]],co2data[[#This Row],[Month]],15)</f>
        <v>34074</v>
      </c>
      <c r="F423" s="1">
        <v>359.27</v>
      </c>
      <c r="G423" s="1">
        <f>$U$17+$U$18*co2data[[#This Row],[DecDate]]</f>
        <v>361.28384066433091</v>
      </c>
      <c r="H423" s="4">
        <f>$U$36+$U$37*co2data[[#This Row],[DecDate]]+$U$38*co2data[[#This Row],[DecDate2]]</f>
        <v>357.5347313176535</v>
      </c>
      <c r="I423" s="4">
        <f>co2data[[#This Row],[Co2]]-co2data[[#This Row],[Quadratic Trend]]</f>
        <v>1.7352686823464865</v>
      </c>
      <c r="J423">
        <f t="shared" si="6"/>
        <v>-0.91367028108906057</v>
      </c>
      <c r="K423" s="1">
        <v>-0.28169147738518352</v>
      </c>
      <c r="L423" s="4">
        <f>co2data[[#This Row],[Quadratic Trend]]+co2data[[#This Row],[Cycle Co2]]</f>
        <v>356.62106103656441</v>
      </c>
      <c r="M423" s="4">
        <f>co2data[[#This Row],[Co2]]-co2data[[#This Row],[Quadratic Trend]]-co2data[[#This Row],[Cycle Co2]]</f>
        <v>2.6489389634355471</v>
      </c>
      <c r="N423" s="4">
        <f>AVERAGEIF(co2data[Month],co2data[Month],co2data[High Frequency])</f>
        <v>2.8344005018881528</v>
      </c>
      <c r="O423" s="4">
        <f>co2data[[#This Row],[S0]]-AVERAGE($N$2:$N$13)</f>
        <v>2.8352191046652715</v>
      </c>
      <c r="P423" s="4">
        <f>co2data[[#This Row],[Co2]]-co2data[[#This Row],[Seasonal]]</f>
        <v>356.43478089533471</v>
      </c>
    </row>
    <row r="424" spans="1:16" x14ac:dyDescent="0.3">
      <c r="A424" s="1">
        <v>1993</v>
      </c>
      <c r="B424" s="1">
        <v>5</v>
      </c>
      <c r="C424" s="6">
        <v>1993.375</v>
      </c>
      <c r="D424" s="6">
        <f>co2data[[#This Row],[DecDate]]^2</f>
        <v>3973543.890625</v>
      </c>
      <c r="E424" s="2">
        <f>DATE(co2data[[#This Row],[Year]],co2data[[#This Row],[Month]],15)</f>
        <v>34104</v>
      </c>
      <c r="F424" s="1">
        <v>360.19</v>
      </c>
      <c r="G424" s="1">
        <f>$U$17+$U$18*co2data[[#This Row],[DecDate]]</f>
        <v>361.4138790339025</v>
      </c>
      <c r="H424" s="4">
        <f>$U$36+$U$37*co2data[[#This Row],[DecDate]]+$U$38*co2data[[#This Row],[DecDate2]]</f>
        <v>357.67447579259169</v>
      </c>
      <c r="I424" s="4">
        <f>co2data[[#This Row],[Co2]]-co2data[[#This Row],[Quadratic Trend]]</f>
        <v>2.5155242074083048</v>
      </c>
      <c r="J424">
        <f t="shared" si="6"/>
        <v>-0.89264552525578611</v>
      </c>
      <c r="K424" s="1">
        <v>-0.28618659830657145</v>
      </c>
      <c r="L424" s="4">
        <f>co2data[[#This Row],[Quadratic Trend]]+co2data[[#This Row],[Cycle Co2]]</f>
        <v>356.78183026733592</v>
      </c>
      <c r="M424" s="4">
        <f>co2data[[#This Row],[Co2]]-co2data[[#This Row],[Quadratic Trend]]-co2data[[#This Row],[Cycle Co2]]</f>
        <v>3.4081697326640912</v>
      </c>
      <c r="N424" s="4">
        <f>AVERAGEIF(co2data[Month],co2data[Month],co2data[High Frequency])</f>
        <v>3.1805287070170616</v>
      </c>
      <c r="O424" s="4">
        <f>co2data[[#This Row],[S0]]-AVERAGE($N$2:$N$13)</f>
        <v>3.1813473097941802</v>
      </c>
      <c r="P424" s="4">
        <f>co2data[[#This Row],[Co2]]-co2data[[#This Row],[Seasonal]]</f>
        <v>357.00865269020579</v>
      </c>
    </row>
    <row r="425" spans="1:16" x14ac:dyDescent="0.3">
      <c r="A425" s="1">
        <v>1993</v>
      </c>
      <c r="B425" s="1">
        <v>6</v>
      </c>
      <c r="C425" s="6">
        <v>1993.4583333333335</v>
      </c>
      <c r="D425" s="6">
        <f>co2data[[#This Row],[DecDate]]^2</f>
        <v>3973876.1267361119</v>
      </c>
      <c r="E425" s="2">
        <f>DATE(co2data[[#This Row],[Year]],co2data[[#This Row],[Month]],15)</f>
        <v>34135</v>
      </c>
      <c r="F425" s="1">
        <v>359.52</v>
      </c>
      <c r="G425" s="1">
        <f>$U$17+$U$18*co2data[[#This Row],[DecDate]]</f>
        <v>361.54391740347364</v>
      </c>
      <c r="H425" s="4">
        <f>$U$36+$U$37*co2data[[#This Row],[DecDate]]+$U$38*co2data[[#This Row],[DecDate2]]</f>
        <v>357.81439836122445</v>
      </c>
      <c r="I425" s="4">
        <f>co2data[[#This Row],[Co2]]-co2data[[#This Row],[Quadratic Trend]]</f>
        <v>1.7056016387755335</v>
      </c>
      <c r="J425">
        <f t="shared" si="6"/>
        <v>-0.83333732463762111</v>
      </c>
      <c r="K425" s="1">
        <v>-0.26376007473832047</v>
      </c>
      <c r="L425" s="4">
        <f>co2data[[#This Row],[Quadratic Trend]]+co2data[[#This Row],[Cycle Co2]]</f>
        <v>356.98106103658682</v>
      </c>
      <c r="M425" s="4">
        <f>co2data[[#This Row],[Co2]]-co2data[[#This Row],[Quadratic Trend]]-co2data[[#This Row],[Cycle Co2]]</f>
        <v>2.5389389634131545</v>
      </c>
      <c r="N425" s="4">
        <f>AVERAGEIF(co2data[Month],co2data[Month],co2data[High Frequency])</f>
        <v>2.3803748608627524</v>
      </c>
      <c r="O425" s="4">
        <f>co2data[[#This Row],[S0]]-AVERAGE($N$2:$N$13)</f>
        <v>2.3811934636398711</v>
      </c>
      <c r="P425" s="4">
        <f>co2data[[#This Row],[Co2]]-co2data[[#This Row],[Seasonal]]</f>
        <v>357.13880653636011</v>
      </c>
    </row>
    <row r="426" spans="1:16" x14ac:dyDescent="0.3">
      <c r="A426" s="1">
        <v>1993</v>
      </c>
      <c r="B426" s="1">
        <v>7</v>
      </c>
      <c r="C426" s="6">
        <v>1993.5416666666667</v>
      </c>
      <c r="D426" s="6">
        <f>co2data[[#This Row],[DecDate]]^2</f>
        <v>3974208.3767361115</v>
      </c>
      <c r="E426" s="2">
        <f>DATE(co2data[[#This Row],[Year]],co2data[[#This Row],[Month]],15)</f>
        <v>34165</v>
      </c>
      <c r="F426" s="1">
        <v>357.33</v>
      </c>
      <c r="G426" s="1">
        <f>$U$17+$U$18*co2data[[#This Row],[DecDate]]</f>
        <v>361.67395577304478</v>
      </c>
      <c r="H426" s="4">
        <f>$U$36+$U$37*co2data[[#This Row],[DecDate]]+$U$38*co2data[[#This Row],[DecDate2]]</f>
        <v>357.95449902349355</v>
      </c>
      <c r="I426" s="4">
        <f>co2data[[#This Row],[Co2]]-co2data[[#This Row],[Quadratic Trend]]</f>
        <v>-0.62449902349356989</v>
      </c>
      <c r="J426">
        <f t="shared" si="6"/>
        <v>-0.76805337154002018</v>
      </c>
      <c r="K426" s="1">
        <v>-0.25671959898814484</v>
      </c>
      <c r="L426" s="4">
        <f>co2data[[#This Row],[Quadratic Trend]]+co2data[[#This Row],[Cycle Co2]]</f>
        <v>357.18644565195353</v>
      </c>
      <c r="M426" s="4">
        <f>co2data[[#This Row],[Co2]]-co2data[[#This Row],[Quadratic Trend]]-co2data[[#This Row],[Cycle Co2]]</f>
        <v>0.14355434804645029</v>
      </c>
      <c r="N426" s="4">
        <f>AVERAGEIF(co2data[Month],co2data[Month],co2data[High Frequency])</f>
        <v>0.68088768137521938</v>
      </c>
      <c r="O426" s="4">
        <f>co2data[[#This Row],[S0]]-AVERAGE($N$2:$N$13)</f>
        <v>0.68170628415233803</v>
      </c>
      <c r="P426" s="4">
        <f>co2data[[#This Row],[Co2]]-co2data[[#This Row],[Seasonal]]</f>
        <v>356.64829371584767</v>
      </c>
    </row>
    <row r="427" spans="1:16" x14ac:dyDescent="0.3">
      <c r="A427" s="1">
        <v>1993</v>
      </c>
      <c r="B427" s="1">
        <v>8</v>
      </c>
      <c r="C427" s="6">
        <v>1993.625</v>
      </c>
      <c r="D427" s="6">
        <f>co2data[[#This Row],[DecDate]]^2</f>
        <v>3974540.640625</v>
      </c>
      <c r="E427" s="2">
        <f>DATE(co2data[[#This Row],[Year]],co2data[[#This Row],[Month]],15)</f>
        <v>34196</v>
      </c>
      <c r="F427" s="1">
        <v>355.64</v>
      </c>
      <c r="G427" s="1">
        <f>$U$17+$U$18*co2data[[#This Row],[DecDate]]</f>
        <v>361.80399414261592</v>
      </c>
      <c r="H427" s="4">
        <f>$U$36+$U$37*co2data[[#This Row],[DecDate]]+$U$38*co2data[[#This Row],[DecDate2]]</f>
        <v>358.09477777945722</v>
      </c>
      <c r="I427" s="4">
        <f>co2data[[#This Row],[Co2]]-co2data[[#This Row],[Quadratic Trend]]</f>
        <v>-2.4547777794572312</v>
      </c>
      <c r="J427">
        <f t="shared" si="6"/>
        <v>-0.76063981981249418</v>
      </c>
      <c r="K427" s="1">
        <v>-0.29044978644063801</v>
      </c>
      <c r="L427" s="4">
        <f>co2data[[#This Row],[Quadratic Trend]]+co2data[[#This Row],[Cycle Co2]]</f>
        <v>357.33413795964475</v>
      </c>
      <c r="M427" s="4">
        <f>co2data[[#This Row],[Co2]]-co2data[[#This Row],[Quadratic Trend]]-co2data[[#This Row],[Cycle Co2]]</f>
        <v>-1.694137959644737</v>
      </c>
      <c r="N427" s="4">
        <f>AVERAGEIF(co2data[Month],co2data[Month],co2data[High Frequency])</f>
        <v>-1.5319969340082413</v>
      </c>
      <c r="O427" s="4">
        <f>co2data[[#This Row],[S0]]-AVERAGE($N$2:$N$13)</f>
        <v>-1.5311783312311227</v>
      </c>
      <c r="P427" s="4">
        <f>co2data[[#This Row],[Co2]]-co2data[[#This Row],[Seasonal]]</f>
        <v>357.17117833123109</v>
      </c>
    </row>
    <row r="428" spans="1:16" x14ac:dyDescent="0.3">
      <c r="A428" s="1">
        <v>1993</v>
      </c>
      <c r="B428" s="1">
        <v>9</v>
      </c>
      <c r="C428" s="6">
        <v>1993.7083333333335</v>
      </c>
      <c r="D428" s="6">
        <f>co2data[[#This Row],[DecDate]]^2</f>
        <v>3974872.9184027785</v>
      </c>
      <c r="E428" s="2">
        <f>DATE(co2data[[#This Row],[Year]],co2data[[#This Row],[Month]],15)</f>
        <v>34227</v>
      </c>
      <c r="F428" s="1">
        <v>354.03</v>
      </c>
      <c r="G428" s="1">
        <f>$U$17+$U$18*co2data[[#This Row],[DecDate]]</f>
        <v>361.93403251218751</v>
      </c>
      <c r="H428" s="4">
        <f>$U$36+$U$37*co2data[[#This Row],[DecDate]]+$U$38*co2data[[#This Row],[DecDate2]]</f>
        <v>358.23523462911544</v>
      </c>
      <c r="I428" s="4">
        <f>co2data[[#This Row],[Co2]]-co2data[[#This Row],[Quadratic Trend]]</f>
        <v>-4.2052346291154663</v>
      </c>
      <c r="J428">
        <f t="shared" si="6"/>
        <v>-0.69494282330007828</v>
      </c>
      <c r="K428" s="1">
        <v>-0.29418140632659112</v>
      </c>
      <c r="L428" s="4">
        <f>co2data[[#This Row],[Quadratic Trend]]+co2data[[#This Row],[Cycle Co2]]</f>
        <v>357.54029180581534</v>
      </c>
      <c r="M428" s="4">
        <f>co2data[[#This Row],[Co2]]-co2data[[#This Row],[Quadratic Trend]]-co2data[[#This Row],[Cycle Co2]]</f>
        <v>-3.5102918058153882</v>
      </c>
      <c r="N428" s="4">
        <f>AVERAGEIF(co2data[Month],co2data[Month],co2data[High Frequency])</f>
        <v>-3.2690433820966329</v>
      </c>
      <c r="O428" s="4">
        <f>co2data[[#This Row],[S0]]-AVERAGE($N$2:$N$13)</f>
        <v>-3.2682247793195143</v>
      </c>
      <c r="P428" s="4">
        <f>co2data[[#This Row],[Co2]]-co2data[[#This Row],[Seasonal]]</f>
        <v>357.29822477931947</v>
      </c>
    </row>
    <row r="429" spans="1:16" x14ac:dyDescent="0.3">
      <c r="A429" s="1">
        <v>1993</v>
      </c>
      <c r="B429" s="1">
        <v>10</v>
      </c>
      <c r="C429" s="6">
        <v>1993.7916666666667</v>
      </c>
      <c r="D429" s="6">
        <f>co2data[[#This Row],[DecDate]]^2</f>
        <v>3975205.210069445</v>
      </c>
      <c r="E429" s="2">
        <f>DATE(co2data[[#This Row],[Year]],co2data[[#This Row],[Month]],15)</f>
        <v>34257</v>
      </c>
      <c r="F429" s="1">
        <v>354.12</v>
      </c>
      <c r="G429" s="1">
        <f>$U$17+$U$18*co2data[[#This Row],[DecDate]]</f>
        <v>362.06407088175865</v>
      </c>
      <c r="H429" s="4">
        <f>$U$36+$U$37*co2data[[#This Row],[DecDate]]+$U$38*co2data[[#This Row],[DecDate2]]</f>
        <v>358.37586957241729</v>
      </c>
      <c r="I429" s="4">
        <f>co2data[[#This Row],[Co2]]-co2data[[#This Row],[Quadratic Trend]]</f>
        <v>-4.2558695724172821</v>
      </c>
      <c r="J429">
        <f t="shared" si="6"/>
        <v>-0.623270074309346</v>
      </c>
      <c r="K429" s="1">
        <v>-0.28791445864598225</v>
      </c>
      <c r="L429" s="4">
        <f>co2data[[#This Row],[Quadratic Trend]]+co2data[[#This Row],[Cycle Co2]]</f>
        <v>357.75259949810794</v>
      </c>
      <c r="M429" s="4">
        <f>co2data[[#This Row],[Co2]]-co2data[[#This Row],[Quadratic Trend]]-co2data[[#This Row],[Cycle Co2]]</f>
        <v>-3.6325994981079361</v>
      </c>
      <c r="N429" s="4">
        <f>AVERAGEIF(co2data[Month],co2data[Month],co2data[High Frequency])</f>
        <v>-3.4480093341772475</v>
      </c>
      <c r="O429" s="4">
        <f>co2data[[#This Row],[S0]]-AVERAGE($N$2:$N$13)</f>
        <v>-3.4471907314001289</v>
      </c>
      <c r="P429" s="4">
        <f>co2data[[#This Row],[Co2]]-co2data[[#This Row],[Seasonal]]</f>
        <v>357.56719073140016</v>
      </c>
    </row>
    <row r="430" spans="1:16" x14ac:dyDescent="0.3">
      <c r="A430" s="1">
        <v>1993</v>
      </c>
      <c r="B430" s="1">
        <v>11</v>
      </c>
      <c r="C430" s="6">
        <v>1993.875</v>
      </c>
      <c r="D430" s="6">
        <f>co2data[[#This Row],[DecDate]]^2</f>
        <v>3975537.515625</v>
      </c>
      <c r="E430" s="2">
        <f>DATE(co2data[[#This Row],[Year]],co2data[[#This Row],[Month]],15)</f>
        <v>34288</v>
      </c>
      <c r="F430" s="1">
        <v>355.41</v>
      </c>
      <c r="G430" s="1">
        <f>$U$17+$U$18*co2data[[#This Row],[DecDate]]</f>
        <v>362.19410925132979</v>
      </c>
      <c r="H430" s="4">
        <f>$U$36+$U$37*co2data[[#This Row],[DecDate]]+$U$38*co2data[[#This Row],[DecDate2]]</f>
        <v>358.51668260941369</v>
      </c>
      <c r="I430" s="4">
        <f>co2data[[#This Row],[Co2]]-co2data[[#This Row],[Quadratic Trend]]</f>
        <v>-3.1066826094136673</v>
      </c>
      <c r="J430">
        <f t="shared" si="6"/>
        <v>-0.58100618822659011</v>
      </c>
      <c r="K430" s="1">
        <v>-0.27703355878343999</v>
      </c>
      <c r="L430" s="4">
        <f>co2data[[#This Row],[Quadratic Trend]]+co2data[[#This Row],[Cycle Co2]]</f>
        <v>357.93567642118711</v>
      </c>
      <c r="M430" s="4">
        <f>co2data[[#This Row],[Co2]]-co2data[[#This Row],[Quadratic Trend]]-co2data[[#This Row],[Cycle Co2]]</f>
        <v>-2.525676421187077</v>
      </c>
      <c r="N430" s="4">
        <f>AVERAGEIF(co2data[Month],co2data[Month],co2data[High Frequency])</f>
        <v>-2.2829904186651309</v>
      </c>
      <c r="O430" s="4">
        <f>co2data[[#This Row],[S0]]-AVERAGE($N$2:$N$13)</f>
        <v>-2.2821718158880122</v>
      </c>
      <c r="P430" s="4">
        <f>co2data[[#This Row],[Co2]]-co2data[[#This Row],[Seasonal]]</f>
        <v>357.69217181588806</v>
      </c>
    </row>
    <row r="431" spans="1:16" x14ac:dyDescent="0.3">
      <c r="A431" s="1">
        <v>1993</v>
      </c>
      <c r="B431" s="1">
        <v>12</v>
      </c>
      <c r="C431" s="6">
        <v>1993.9583333333335</v>
      </c>
      <c r="D431" s="6">
        <f>co2data[[#This Row],[DecDate]]^2</f>
        <v>3975869.835069445</v>
      </c>
      <c r="E431" s="2">
        <f>DATE(co2data[[#This Row],[Year]],co2data[[#This Row],[Month]],15)</f>
        <v>34318</v>
      </c>
      <c r="F431" s="1">
        <v>356.91</v>
      </c>
      <c r="G431" s="1">
        <f>$U$17+$U$18*co2data[[#This Row],[DecDate]]</f>
        <v>362.32414762090139</v>
      </c>
      <c r="H431" s="4">
        <f>$U$36+$U$37*co2data[[#This Row],[DecDate]]+$U$38*co2data[[#This Row],[DecDate2]]</f>
        <v>358.6576737400901</v>
      </c>
      <c r="I431" s="4">
        <f>co2data[[#This Row],[Co2]]-co2data[[#This Row],[Quadratic Trend]]</f>
        <v>-1.7476737400900788</v>
      </c>
      <c r="J431">
        <f t="shared" si="6"/>
        <v>-0.67430501120453701</v>
      </c>
      <c r="K431" s="1">
        <v>-0.27153870673896419</v>
      </c>
      <c r="L431" s="4">
        <f>co2data[[#This Row],[Quadratic Trend]]+co2data[[#This Row],[Cycle Co2]]</f>
        <v>357.98336872888558</v>
      </c>
      <c r="M431" s="4">
        <f>co2data[[#This Row],[Co2]]-co2data[[#This Row],[Quadratic Trend]]-co2data[[#This Row],[Cycle Co2]]</f>
        <v>-1.0733687288855418</v>
      </c>
      <c r="N431" s="4">
        <f>AVERAGEIF(co2data[Month],co2data[Month],co2data[High Frequency])</f>
        <v>-1.0548815493936836</v>
      </c>
      <c r="O431" s="4">
        <f>co2data[[#This Row],[S0]]-AVERAGE($N$2:$N$13)</f>
        <v>-1.054062946616565</v>
      </c>
      <c r="P431" s="4">
        <f>co2data[[#This Row],[Co2]]-co2data[[#This Row],[Seasonal]]</f>
        <v>357.96406294661659</v>
      </c>
    </row>
    <row r="432" spans="1:16" x14ac:dyDescent="0.3">
      <c r="A432" s="1">
        <v>1994</v>
      </c>
      <c r="B432" s="1">
        <v>1</v>
      </c>
      <c r="C432" s="6">
        <v>1994.0416666666667</v>
      </c>
      <c r="D432" s="6">
        <f>co2data[[#This Row],[DecDate]]^2</f>
        <v>3976202.168402778</v>
      </c>
      <c r="E432" s="2">
        <f>DATE(co2data[[#This Row],[Year]],co2data[[#This Row],[Month]],15)</f>
        <v>34349</v>
      </c>
      <c r="F432" s="1">
        <v>358.24</v>
      </c>
      <c r="G432" s="1">
        <f>$U$17+$U$18*co2data[[#This Row],[DecDate]]</f>
        <v>362.45418599047252</v>
      </c>
      <c r="H432" s="4">
        <f>$U$36+$U$37*co2data[[#This Row],[DecDate]]+$U$38*co2data[[#This Row],[DecDate2]]</f>
        <v>358.79884296442469</v>
      </c>
      <c r="I432" s="4">
        <f>co2data[[#This Row],[Co2]]-co2data[[#This Row],[Quadratic Trend]]</f>
        <v>-0.5588429644246844</v>
      </c>
      <c r="J432">
        <f t="shared" si="6"/>
        <v>-0.82624346631955015</v>
      </c>
      <c r="K432" s="1">
        <v>-0.26296836405102098</v>
      </c>
      <c r="L432" s="4">
        <f>co2data[[#This Row],[Quadratic Trend]]+co2data[[#This Row],[Cycle Co2]]</f>
        <v>357.97259949810513</v>
      </c>
      <c r="M432" s="4">
        <f>co2data[[#This Row],[Co2]]-co2data[[#This Row],[Quadratic Trend]]-co2data[[#This Row],[Cycle Co2]]</f>
        <v>0.26740050189486575</v>
      </c>
      <c r="N432" s="4">
        <f>AVERAGEIF(co2data[Month],co2data[Month],co2data[High Frequency])</f>
        <v>7.1953736839272886E-3</v>
      </c>
      <c r="O432" s="4">
        <f>co2data[[#This Row],[S0]]-AVERAGE($N$2:$N$13)</f>
        <v>8.0139764610459747E-3</v>
      </c>
      <c r="P432" s="4">
        <f>co2data[[#This Row],[Co2]]-co2data[[#This Row],[Seasonal]]</f>
        <v>358.23198602353898</v>
      </c>
    </row>
    <row r="433" spans="1:16" x14ac:dyDescent="0.3">
      <c r="A433" s="1">
        <v>1994</v>
      </c>
      <c r="B433" s="1">
        <v>2</v>
      </c>
      <c r="C433" s="6">
        <v>1994.125</v>
      </c>
      <c r="D433" s="6">
        <f>co2data[[#This Row],[DecDate]]^2</f>
        <v>3976534.515625</v>
      </c>
      <c r="E433" s="2">
        <f>DATE(co2data[[#This Row],[Year]],co2data[[#This Row],[Month]],15)</f>
        <v>34380</v>
      </c>
      <c r="F433" s="1">
        <v>358.92</v>
      </c>
      <c r="G433" s="1">
        <f>$U$17+$U$18*co2data[[#This Row],[DecDate]]</f>
        <v>362.58422436004366</v>
      </c>
      <c r="H433" s="4">
        <f>$U$36+$U$37*co2data[[#This Row],[DecDate]]+$U$38*co2data[[#This Row],[DecDate2]]</f>
        <v>358.94019028245384</v>
      </c>
      <c r="I433" s="4">
        <f>co2data[[#This Row],[Co2]]-co2data[[#This Row],[Quadratic Trend]]</f>
        <v>-2.0190282453825148E-2</v>
      </c>
      <c r="J433">
        <f t="shared" si="6"/>
        <v>-0.95759078434254152</v>
      </c>
      <c r="K433" s="1">
        <v>-0.24824560764266951</v>
      </c>
      <c r="L433" s="4">
        <f>co2data[[#This Row],[Quadratic Trend]]+co2data[[#This Row],[Cycle Co2]]</f>
        <v>357.98259949811131</v>
      </c>
      <c r="M433" s="4">
        <f>co2data[[#This Row],[Co2]]-co2data[[#This Row],[Quadratic Trend]]-co2data[[#This Row],[Cycle Co2]]</f>
        <v>0.93740050188871638</v>
      </c>
      <c r="N433" s="4">
        <f>AVERAGEIF(co2data[Month],co2data[Month],co2data[High Frequency])</f>
        <v>0.80215691214584883</v>
      </c>
      <c r="O433" s="4">
        <f>co2data[[#This Row],[S0]]-AVERAGE($N$2:$N$13)</f>
        <v>0.80297551492296748</v>
      </c>
      <c r="P433" s="4">
        <f>co2data[[#This Row],[Co2]]-co2data[[#This Row],[Seasonal]]</f>
        <v>358.11702448507702</v>
      </c>
    </row>
    <row r="434" spans="1:16" x14ac:dyDescent="0.3">
      <c r="A434" s="1">
        <v>1994</v>
      </c>
      <c r="B434" s="1">
        <v>3</v>
      </c>
      <c r="C434" s="6">
        <v>1994.2083333333335</v>
      </c>
      <c r="D434" s="6">
        <f>co2data[[#This Row],[DecDate]]^2</f>
        <v>3976866.8767361119</v>
      </c>
      <c r="E434" s="2">
        <f>DATE(co2data[[#This Row],[Year]],co2data[[#This Row],[Month]],15)</f>
        <v>34408</v>
      </c>
      <c r="F434" s="1">
        <v>359.99</v>
      </c>
      <c r="G434" s="1">
        <f>$U$17+$U$18*co2data[[#This Row],[DecDate]]</f>
        <v>362.71426272961526</v>
      </c>
      <c r="H434" s="4">
        <f>$U$36+$U$37*co2data[[#This Row],[DecDate]]+$U$38*co2data[[#This Row],[DecDate2]]</f>
        <v>359.08171569415572</v>
      </c>
      <c r="I434" s="4">
        <f>co2data[[#This Row],[Co2]]-co2data[[#This Row],[Quadratic Trend]]</f>
        <v>0.90828430584429043</v>
      </c>
      <c r="J434">
        <f t="shared" si="6"/>
        <v>-1.092193119119101</v>
      </c>
      <c r="K434" s="1">
        <v>-0.22660120674470113</v>
      </c>
      <c r="L434" s="4">
        <f>co2data[[#This Row],[Quadratic Trend]]+co2data[[#This Row],[Cycle Co2]]</f>
        <v>357.98952257503663</v>
      </c>
      <c r="M434" s="4">
        <f>co2data[[#This Row],[Co2]]-co2data[[#This Row],[Quadratic Trend]]-co2data[[#This Row],[Cycle Co2]]</f>
        <v>2.0004774249633916</v>
      </c>
      <c r="N434" s="4">
        <f>AVERAGEIF(co2data[Month],co2data[Month],co2data[High Frequency])</f>
        <v>1.6915543480425499</v>
      </c>
      <c r="O434" s="4">
        <f>co2data[[#This Row],[S0]]-AVERAGE($N$2:$N$13)</f>
        <v>1.6923729508196685</v>
      </c>
      <c r="P434" s="4">
        <f>co2data[[#This Row],[Co2]]-co2data[[#This Row],[Seasonal]]</f>
        <v>358.29762704918033</v>
      </c>
    </row>
    <row r="435" spans="1:16" x14ac:dyDescent="0.3">
      <c r="A435" s="1">
        <v>1994</v>
      </c>
      <c r="B435" s="1">
        <v>4</v>
      </c>
      <c r="C435" s="6">
        <v>1994.2916666666667</v>
      </c>
      <c r="D435" s="6">
        <f>co2data[[#This Row],[DecDate]]^2</f>
        <v>3977199.2517361115</v>
      </c>
      <c r="E435" s="2">
        <f>DATE(co2data[[#This Row],[Year]],co2data[[#This Row],[Month]],15)</f>
        <v>34439</v>
      </c>
      <c r="F435" s="1">
        <v>361.23</v>
      </c>
      <c r="G435" s="1">
        <f>$U$17+$U$18*co2data[[#This Row],[DecDate]]</f>
        <v>362.8443010991864</v>
      </c>
      <c r="H435" s="4">
        <f>$U$36+$U$37*co2data[[#This Row],[DecDate]]+$U$38*co2data[[#This Row],[DecDate2]]</f>
        <v>359.22341919953033</v>
      </c>
      <c r="I435" s="4">
        <f>co2data[[#This Row],[Co2]]-co2data[[#This Row],[Quadratic Trend]]</f>
        <v>2.0065808004696919</v>
      </c>
      <c r="J435">
        <f t="shared" si="6"/>
        <v>-1.0762043168014002</v>
      </c>
      <c r="K435" s="1">
        <v>-0.18111208443401697</v>
      </c>
      <c r="L435" s="4">
        <f>co2data[[#This Row],[Quadratic Trend]]+co2data[[#This Row],[Cycle Co2]]</f>
        <v>358.14721488272892</v>
      </c>
      <c r="M435" s="4">
        <f>co2data[[#This Row],[Co2]]-co2data[[#This Row],[Quadratic Trend]]-co2data[[#This Row],[Cycle Co2]]</f>
        <v>3.0827851172710918</v>
      </c>
      <c r="N435" s="4">
        <f>AVERAGEIF(co2data[Month],co2data[Month],co2data[High Frequency])</f>
        <v>2.8344005018881528</v>
      </c>
      <c r="O435" s="4">
        <f>co2data[[#This Row],[S0]]-AVERAGE($N$2:$N$13)</f>
        <v>2.8352191046652715</v>
      </c>
      <c r="P435" s="4">
        <f>co2data[[#This Row],[Co2]]-co2data[[#This Row],[Seasonal]]</f>
        <v>358.39478089533475</v>
      </c>
    </row>
    <row r="436" spans="1:16" x14ac:dyDescent="0.3">
      <c r="A436" s="1">
        <v>1994</v>
      </c>
      <c r="B436" s="1">
        <v>5</v>
      </c>
      <c r="C436" s="6">
        <v>1994.375</v>
      </c>
      <c r="D436" s="6">
        <f>co2data[[#This Row],[DecDate]]^2</f>
        <v>3977531.640625</v>
      </c>
      <c r="E436" s="2">
        <f>DATE(co2data[[#This Row],[Year]],co2data[[#This Row],[Month]],15)</f>
        <v>34469</v>
      </c>
      <c r="F436" s="1">
        <v>361.65</v>
      </c>
      <c r="G436" s="1">
        <f>$U$17+$U$18*co2data[[#This Row],[DecDate]]</f>
        <v>362.97433946875753</v>
      </c>
      <c r="H436" s="4">
        <f>$U$36+$U$37*co2data[[#This Row],[DecDate]]+$U$38*co2data[[#This Row],[DecDate2]]</f>
        <v>359.36530079857766</v>
      </c>
      <c r="I436" s="4">
        <f>co2data[[#This Row],[Co2]]-co2data[[#This Row],[Quadratic Trend]]</f>
        <v>2.2846992014223133</v>
      </c>
      <c r="J436">
        <f t="shared" si="6"/>
        <v>-0.9557782235460851</v>
      </c>
      <c r="K436" s="1">
        <v>-0.15408593301832685</v>
      </c>
      <c r="L436" s="4">
        <f>co2data[[#This Row],[Quadratic Trend]]+co2data[[#This Row],[Cycle Co2]]</f>
        <v>358.40952257503159</v>
      </c>
      <c r="M436" s="4">
        <f>co2data[[#This Row],[Co2]]-co2data[[#This Row],[Quadratic Trend]]-co2data[[#This Row],[Cycle Co2]]</f>
        <v>3.2404774249683985</v>
      </c>
      <c r="N436" s="4">
        <f>AVERAGEIF(co2data[Month],co2data[Month],co2data[High Frequency])</f>
        <v>3.1805287070170616</v>
      </c>
      <c r="O436" s="4">
        <f>co2data[[#This Row],[S0]]-AVERAGE($N$2:$N$13)</f>
        <v>3.1813473097941802</v>
      </c>
      <c r="P436" s="4">
        <f>co2data[[#This Row],[Co2]]-co2data[[#This Row],[Seasonal]]</f>
        <v>358.46865269020577</v>
      </c>
    </row>
    <row r="437" spans="1:16" x14ac:dyDescent="0.3">
      <c r="A437" s="1">
        <v>1994</v>
      </c>
      <c r="B437" s="1">
        <v>6</v>
      </c>
      <c r="C437" s="6">
        <v>1994.4583333333335</v>
      </c>
      <c r="D437" s="6">
        <f>co2data[[#This Row],[DecDate]]^2</f>
        <v>3977864.0434027785</v>
      </c>
      <c r="E437" s="2">
        <f>DATE(co2data[[#This Row],[Year]],co2data[[#This Row],[Month]],15)</f>
        <v>34500</v>
      </c>
      <c r="F437" s="1">
        <v>360.81</v>
      </c>
      <c r="G437" s="1">
        <f>$U$17+$U$18*co2data[[#This Row],[DecDate]]</f>
        <v>363.10437783832913</v>
      </c>
      <c r="H437" s="4">
        <f>$U$36+$U$37*co2data[[#This Row],[DecDate]]+$U$38*co2data[[#This Row],[DecDate2]]</f>
        <v>359.50736049130501</v>
      </c>
      <c r="I437" s="4">
        <f>co2data[[#This Row],[Co2]]-co2data[[#This Row],[Quadratic Trend]]</f>
        <v>1.3026395086949947</v>
      </c>
      <c r="J437">
        <f t="shared" si="6"/>
        <v>-0.8232225316597237</v>
      </c>
      <c r="K437" s="1">
        <v>-0.11090736788223728</v>
      </c>
      <c r="L437" s="4">
        <f>co2data[[#This Row],[Quadratic Trend]]+co2data[[#This Row],[Cycle Co2]]</f>
        <v>358.68413795964528</v>
      </c>
      <c r="M437" s="4">
        <f>co2data[[#This Row],[Co2]]-co2data[[#This Row],[Quadratic Trend]]-co2data[[#This Row],[Cycle Co2]]</f>
        <v>2.1258620403547184</v>
      </c>
      <c r="N437" s="4">
        <f>AVERAGEIF(co2data[Month],co2data[Month],co2data[High Frequency])</f>
        <v>2.3803748608627524</v>
      </c>
      <c r="O437" s="4">
        <f>co2data[[#This Row],[S0]]-AVERAGE($N$2:$N$13)</f>
        <v>2.3811934636398711</v>
      </c>
      <c r="P437" s="4">
        <f>co2data[[#This Row],[Co2]]-co2data[[#This Row],[Seasonal]]</f>
        <v>358.42880653636013</v>
      </c>
    </row>
    <row r="438" spans="1:16" x14ac:dyDescent="0.3">
      <c r="A438" s="1">
        <v>1994</v>
      </c>
      <c r="B438" s="1">
        <v>7</v>
      </c>
      <c r="C438" s="6">
        <v>1994.5416666666667</v>
      </c>
      <c r="D438" s="6">
        <f>co2data[[#This Row],[DecDate]]^2</f>
        <v>3978196.460069445</v>
      </c>
      <c r="E438" s="2">
        <f>DATE(co2data[[#This Row],[Year]],co2data[[#This Row],[Month]],15)</f>
        <v>34530</v>
      </c>
      <c r="F438" s="1">
        <v>359.38</v>
      </c>
      <c r="G438" s="1">
        <f>$U$17+$U$18*co2data[[#This Row],[DecDate]]</f>
        <v>363.23441620790027</v>
      </c>
      <c r="H438" s="4">
        <f>$U$36+$U$37*co2data[[#This Row],[DecDate]]+$U$38*co2data[[#This Row],[DecDate2]]</f>
        <v>359.64959827771963</v>
      </c>
      <c r="I438" s="4">
        <f>co2data[[#This Row],[Co2]]-co2data[[#This Row],[Quadratic Trend]]</f>
        <v>-0.26959827771963774</v>
      </c>
      <c r="J438">
        <f t="shared" si="6"/>
        <v>-0.7339218565258141</v>
      </c>
      <c r="K438" s="1">
        <v>-7.1576389025752779E-2</v>
      </c>
      <c r="L438" s="4">
        <f>co2data[[#This Row],[Quadratic Trend]]+co2data[[#This Row],[Cycle Co2]]</f>
        <v>358.91567642119384</v>
      </c>
      <c r="M438" s="4">
        <f>co2data[[#This Row],[Co2]]-co2data[[#This Row],[Quadratic Trend]]-co2data[[#This Row],[Cycle Co2]]</f>
        <v>0.46432357880617636</v>
      </c>
      <c r="N438" s="4">
        <f>AVERAGEIF(co2data[Month],co2data[Month],co2data[High Frequency])</f>
        <v>0.68088768137521938</v>
      </c>
      <c r="O438" s="4">
        <f>co2data[[#This Row],[S0]]-AVERAGE($N$2:$N$13)</f>
        <v>0.68170628415233803</v>
      </c>
      <c r="P438" s="4">
        <f>co2data[[#This Row],[Co2]]-co2data[[#This Row],[Seasonal]]</f>
        <v>358.69829371584768</v>
      </c>
    </row>
    <row r="439" spans="1:16" x14ac:dyDescent="0.3">
      <c r="A439" s="1">
        <v>1994</v>
      </c>
      <c r="B439" s="1">
        <v>8</v>
      </c>
      <c r="C439" s="6">
        <v>1994.625</v>
      </c>
      <c r="D439" s="6">
        <f>co2data[[#This Row],[DecDate]]^2</f>
        <v>3978528.890625</v>
      </c>
      <c r="E439" s="2">
        <f>DATE(co2data[[#This Row],[Year]],co2data[[#This Row],[Month]],15)</f>
        <v>34561</v>
      </c>
      <c r="F439" s="1">
        <v>357.46</v>
      </c>
      <c r="G439" s="1">
        <f>$U$17+$U$18*co2data[[#This Row],[DecDate]]</f>
        <v>363.36445457747141</v>
      </c>
      <c r="H439" s="4">
        <f>$U$36+$U$37*co2data[[#This Row],[DecDate]]+$U$38*co2data[[#This Row],[DecDate2]]</f>
        <v>359.79201415779244</v>
      </c>
      <c r="I439" s="4">
        <f>co2data[[#This Row],[Co2]]-co2data[[#This Row],[Quadratic Trend]]</f>
        <v>-2.3320141577924574</v>
      </c>
      <c r="J439">
        <f t="shared" si="6"/>
        <v>-0.67479927506911086</v>
      </c>
      <c r="K439" s="1">
        <v>-7.6314579873304304E-3</v>
      </c>
      <c r="L439" s="4">
        <f>co2data[[#This Row],[Quadratic Trend]]+co2data[[#This Row],[Cycle Co2]]</f>
        <v>359.11721488272332</v>
      </c>
      <c r="M439" s="4">
        <f>co2data[[#This Row],[Co2]]-co2data[[#This Row],[Quadratic Trend]]-co2data[[#This Row],[Cycle Co2]]</f>
        <v>-1.6572148827233466</v>
      </c>
      <c r="N439" s="4">
        <f>AVERAGEIF(co2data[Month],co2data[Month],co2data[High Frequency])</f>
        <v>-1.5319969340082413</v>
      </c>
      <c r="O439" s="4">
        <f>co2data[[#This Row],[S0]]-AVERAGE($N$2:$N$13)</f>
        <v>-1.5311783312311227</v>
      </c>
      <c r="P439" s="4">
        <f>co2data[[#This Row],[Co2]]-co2data[[#This Row],[Seasonal]]</f>
        <v>358.99117833123108</v>
      </c>
    </row>
    <row r="440" spans="1:16" x14ac:dyDescent="0.3">
      <c r="A440" s="1">
        <v>1994</v>
      </c>
      <c r="B440" s="1">
        <v>9</v>
      </c>
      <c r="C440" s="6">
        <v>1994.7083333333335</v>
      </c>
      <c r="D440" s="6">
        <f>co2data[[#This Row],[DecDate]]^2</f>
        <v>3978861.335069445</v>
      </c>
      <c r="E440" s="2">
        <f>DATE(co2data[[#This Row],[Year]],co2data[[#This Row],[Month]],15)</f>
        <v>34592</v>
      </c>
      <c r="F440" s="1">
        <v>355.73</v>
      </c>
      <c r="G440" s="1">
        <f>$U$17+$U$18*co2data[[#This Row],[DecDate]]</f>
        <v>363.49449294704254</v>
      </c>
      <c r="H440" s="4">
        <f>$U$36+$U$37*co2data[[#This Row],[DecDate]]+$U$38*co2data[[#This Row],[DecDate2]]</f>
        <v>359.93460813155252</v>
      </c>
      <c r="I440" s="4">
        <f>co2data[[#This Row],[Co2]]-co2data[[#This Row],[Quadratic Trend]]</f>
        <v>-4.2046081315525043</v>
      </c>
      <c r="J440">
        <f t="shared" si="6"/>
        <v>-0.59354709498080638</v>
      </c>
      <c r="K440" s="1">
        <v>4.015819446378583E-2</v>
      </c>
      <c r="L440" s="4">
        <f>co2data[[#This Row],[Quadratic Trend]]+co2data[[#This Row],[Cycle Co2]]</f>
        <v>359.34106103657172</v>
      </c>
      <c r="M440" s="4">
        <f>co2data[[#This Row],[Co2]]-co2data[[#This Row],[Quadratic Trend]]-co2data[[#This Row],[Cycle Co2]]</f>
        <v>-3.611061036571698</v>
      </c>
      <c r="N440" s="4">
        <f>AVERAGEIF(co2data[Month],co2data[Month],co2data[High Frequency])</f>
        <v>-3.2690433820966329</v>
      </c>
      <c r="O440" s="4">
        <f>co2data[[#This Row],[S0]]-AVERAGE($N$2:$N$13)</f>
        <v>-3.2682247793195143</v>
      </c>
      <c r="P440" s="4">
        <f>co2data[[#This Row],[Co2]]-co2data[[#This Row],[Seasonal]]</f>
        <v>358.99822477931951</v>
      </c>
    </row>
    <row r="441" spans="1:16" x14ac:dyDescent="0.3">
      <c r="A441" s="1">
        <v>1994</v>
      </c>
      <c r="B441" s="1">
        <v>10</v>
      </c>
      <c r="C441" s="6">
        <v>1994.7916666666667</v>
      </c>
      <c r="D441" s="6">
        <f>co2data[[#This Row],[DecDate]]^2</f>
        <v>3979193.793402778</v>
      </c>
      <c r="E441" s="2">
        <f>DATE(co2data[[#This Row],[Year]],co2data[[#This Row],[Month]],15)</f>
        <v>34622</v>
      </c>
      <c r="F441" s="1">
        <v>356.08</v>
      </c>
      <c r="G441" s="1">
        <f>$U$17+$U$18*co2data[[#This Row],[DecDate]]</f>
        <v>363.62453131661368</v>
      </c>
      <c r="H441" s="4">
        <f>$U$36+$U$37*co2data[[#This Row],[DecDate]]+$U$38*co2data[[#This Row],[DecDate2]]</f>
        <v>360.07738019898534</v>
      </c>
      <c r="I441" s="4">
        <f>co2data[[#This Row],[Co2]]-co2data[[#This Row],[Quadratic Trend]]</f>
        <v>-3.9973801989853541</v>
      </c>
      <c r="J441">
        <f t="shared" si="6"/>
        <v>-0.48170377779991636</v>
      </c>
      <c r="K441" s="1">
        <v>5.6407952942998128E-2</v>
      </c>
      <c r="L441" s="4">
        <f>co2data[[#This Row],[Quadratic Trend]]+co2data[[#This Row],[Cycle Co2]]</f>
        <v>359.59567642118543</v>
      </c>
      <c r="M441" s="4">
        <f>co2data[[#This Row],[Co2]]-co2data[[#This Row],[Quadratic Trend]]-co2data[[#This Row],[Cycle Co2]]</f>
        <v>-3.5156764211854377</v>
      </c>
      <c r="N441" s="4">
        <f>AVERAGEIF(co2data[Month],co2data[Month],co2data[High Frequency])</f>
        <v>-3.4480093341772475</v>
      </c>
      <c r="O441" s="4">
        <f>co2data[[#This Row],[S0]]-AVERAGE($N$2:$N$13)</f>
        <v>-3.4471907314001289</v>
      </c>
      <c r="P441" s="4">
        <f>co2data[[#This Row],[Co2]]-co2data[[#This Row],[Seasonal]]</f>
        <v>359.52719073140014</v>
      </c>
    </row>
    <row r="442" spans="1:16" x14ac:dyDescent="0.3">
      <c r="A442" s="1">
        <v>1994</v>
      </c>
      <c r="B442" s="1">
        <v>11</v>
      </c>
      <c r="C442" s="6">
        <v>1994.875</v>
      </c>
      <c r="D442" s="6">
        <f>co2data[[#This Row],[DecDate]]^2</f>
        <v>3979526.265625</v>
      </c>
      <c r="E442" s="2">
        <f>DATE(co2data[[#This Row],[Year]],co2data[[#This Row],[Month]],15)</f>
        <v>34653</v>
      </c>
      <c r="F442" s="1">
        <v>357.53</v>
      </c>
      <c r="G442" s="1">
        <f>$U$17+$U$18*co2data[[#This Row],[DecDate]]</f>
        <v>363.75456968618482</v>
      </c>
      <c r="H442" s="4">
        <f>$U$36+$U$37*co2data[[#This Row],[DecDate]]+$U$38*co2data[[#This Row],[DecDate2]]</f>
        <v>360.22033036009816</v>
      </c>
      <c r="I442" s="4">
        <f>co2data[[#This Row],[Co2]]-co2data[[#This Row],[Quadratic Trend]]</f>
        <v>-2.6903303600981872</v>
      </c>
      <c r="J442">
        <f t="shared" si="6"/>
        <v>-0.4354231696797316</v>
      </c>
      <c r="K442" s="1">
        <v>4.9579355911836182E-2</v>
      </c>
      <c r="L442" s="4">
        <f>co2data[[#This Row],[Quadratic Trend]]+co2data[[#This Row],[Cycle Co2]]</f>
        <v>359.78490719041844</v>
      </c>
      <c r="M442" s="4">
        <f>co2data[[#This Row],[Co2]]-co2data[[#This Row],[Quadratic Trend]]-co2data[[#This Row],[Cycle Co2]]</f>
        <v>-2.2549071904184554</v>
      </c>
      <c r="N442" s="4">
        <f>AVERAGEIF(co2data[Month],co2data[Month],co2data[High Frequency])</f>
        <v>-2.2829904186651309</v>
      </c>
      <c r="O442" s="4">
        <f>co2data[[#This Row],[S0]]-AVERAGE($N$2:$N$13)</f>
        <v>-2.2821718158880122</v>
      </c>
      <c r="P442" s="4">
        <f>co2data[[#This Row],[Co2]]-co2data[[#This Row],[Seasonal]]</f>
        <v>359.81217181588801</v>
      </c>
    </row>
    <row r="443" spans="1:16" x14ac:dyDescent="0.3">
      <c r="A443" s="1">
        <v>1994</v>
      </c>
      <c r="B443" s="1">
        <v>12</v>
      </c>
      <c r="C443" s="6">
        <v>1994.9583333333335</v>
      </c>
      <c r="D443" s="6">
        <f>co2data[[#This Row],[DecDate]]^2</f>
        <v>3979858.7517361119</v>
      </c>
      <c r="E443" s="2">
        <f>DATE(co2data[[#This Row],[Year]],co2data[[#This Row],[Month]],15)</f>
        <v>34683</v>
      </c>
      <c r="F443" s="1">
        <v>358.98</v>
      </c>
      <c r="G443" s="1">
        <f>$U$17+$U$18*co2data[[#This Row],[DecDate]]</f>
        <v>363.88460805575642</v>
      </c>
      <c r="H443" s="4">
        <f>$U$36+$U$37*co2data[[#This Row],[DecDate]]+$U$38*co2data[[#This Row],[DecDate2]]</f>
        <v>360.36345861489099</v>
      </c>
      <c r="I443" s="4">
        <f>co2data[[#This Row],[Co2]]-co2data[[#This Row],[Quadratic Trend]]</f>
        <v>-1.3834586148909693</v>
      </c>
      <c r="J443">
        <f t="shared" si="6"/>
        <v>-0.46008988600542228</v>
      </c>
      <c r="K443" s="1">
        <v>5.7364711062607689E-2</v>
      </c>
      <c r="L443" s="4">
        <f>co2data[[#This Row],[Quadratic Trend]]+co2data[[#This Row],[Cycle Co2]]</f>
        <v>359.90336872888554</v>
      </c>
      <c r="M443" s="4">
        <f>co2data[[#This Row],[Co2]]-co2data[[#This Row],[Quadratic Trend]]-co2data[[#This Row],[Cycle Co2]]</f>
        <v>-0.923368728885547</v>
      </c>
      <c r="N443" s="4">
        <f>AVERAGEIF(co2data[Month],co2data[Month],co2data[High Frequency])</f>
        <v>-1.0548815493936836</v>
      </c>
      <c r="O443" s="4">
        <f>co2data[[#This Row],[S0]]-AVERAGE($N$2:$N$13)</f>
        <v>-1.054062946616565</v>
      </c>
      <c r="P443" s="4">
        <f>co2data[[#This Row],[Co2]]-co2data[[#This Row],[Seasonal]]</f>
        <v>360.03406294661659</v>
      </c>
    </row>
    <row r="444" spans="1:16" x14ac:dyDescent="0.3">
      <c r="A444" s="1">
        <v>1995</v>
      </c>
      <c r="B444" s="1">
        <v>1</v>
      </c>
      <c r="C444" s="6">
        <v>1995.0416666666667</v>
      </c>
      <c r="D444" s="6">
        <f>co2data[[#This Row],[DecDate]]^2</f>
        <v>3980191.2517361115</v>
      </c>
      <c r="E444" s="2">
        <f>DATE(co2data[[#This Row],[Year]],co2data[[#This Row],[Month]],15)</f>
        <v>34714</v>
      </c>
      <c r="F444" s="1">
        <v>359.92</v>
      </c>
      <c r="G444" s="1">
        <f>$U$17+$U$18*co2data[[#This Row],[DecDate]]</f>
        <v>364.01464642532756</v>
      </c>
      <c r="H444" s="4">
        <f>$U$36+$U$37*co2data[[#This Row],[DecDate]]+$U$38*co2data[[#This Row],[DecDate2]]</f>
        <v>360.50676496334927</v>
      </c>
      <c r="I444" s="4">
        <f>co2data[[#This Row],[Co2]]-co2data[[#This Row],[Quadratic Trend]]</f>
        <v>-0.58676496334925332</v>
      </c>
      <c r="J444">
        <f t="shared" si="6"/>
        <v>-0.53955008062314824</v>
      </c>
      <c r="K444" s="1">
        <v>5.2840941472244447E-2</v>
      </c>
      <c r="L444" s="4">
        <f>co2data[[#This Row],[Quadratic Trend]]+co2data[[#This Row],[Cycle Co2]]</f>
        <v>359.96721488272613</v>
      </c>
      <c r="M444" s="4">
        <f>co2data[[#This Row],[Co2]]-co2data[[#This Row],[Quadratic Trend]]-co2data[[#This Row],[Cycle Co2]]</f>
        <v>-4.7214882726105079E-2</v>
      </c>
      <c r="N444" s="4">
        <f>AVERAGEIF(co2data[Month],co2data[Month],co2data[High Frequency])</f>
        <v>7.1953736839272886E-3</v>
      </c>
      <c r="O444" s="4">
        <f>co2data[[#This Row],[S0]]-AVERAGE($N$2:$N$13)</f>
        <v>8.0139764610459747E-3</v>
      </c>
      <c r="P444" s="4">
        <f>co2data[[#This Row],[Co2]]-co2data[[#This Row],[Seasonal]]</f>
        <v>359.91198602353899</v>
      </c>
    </row>
    <row r="445" spans="1:16" x14ac:dyDescent="0.3">
      <c r="A445" s="1">
        <v>1995</v>
      </c>
      <c r="B445" s="1">
        <v>2</v>
      </c>
      <c r="C445" s="6">
        <v>1995.125</v>
      </c>
      <c r="D445" s="6">
        <f>co2data[[#This Row],[DecDate]]^2</f>
        <v>3980523.765625</v>
      </c>
      <c r="E445" s="2">
        <f>DATE(co2data[[#This Row],[Year]],co2data[[#This Row],[Month]],15)</f>
        <v>34745</v>
      </c>
      <c r="F445" s="1">
        <v>360.86</v>
      </c>
      <c r="G445" s="1">
        <f>$U$17+$U$18*co2data[[#This Row],[DecDate]]</f>
        <v>364.14468479489869</v>
      </c>
      <c r="H445" s="4">
        <f>$U$36+$U$37*co2data[[#This Row],[DecDate]]+$U$38*co2data[[#This Row],[DecDate2]]</f>
        <v>360.65024940548756</v>
      </c>
      <c r="I445" s="4">
        <f>co2data[[#This Row],[Co2]]-co2data[[#This Row],[Quadratic Trend]]</f>
        <v>0.2097505945124567</v>
      </c>
      <c r="J445">
        <f t="shared" si="6"/>
        <v>-0.7030345227631144</v>
      </c>
      <c r="K445" s="1">
        <v>6.6777277909968513E-2</v>
      </c>
      <c r="L445" s="4">
        <f>co2data[[#This Row],[Quadratic Trend]]+co2data[[#This Row],[Cycle Co2]]</f>
        <v>359.94721488272444</v>
      </c>
      <c r="M445" s="4">
        <f>co2data[[#This Row],[Co2]]-co2data[[#This Row],[Quadratic Trend]]-co2data[[#This Row],[Cycle Co2]]</f>
        <v>0.9127851172755711</v>
      </c>
      <c r="N445" s="4">
        <f>AVERAGEIF(co2data[Month],co2data[Month],co2data[High Frequency])</f>
        <v>0.80215691214584883</v>
      </c>
      <c r="O445" s="4">
        <f>co2data[[#This Row],[S0]]-AVERAGE($N$2:$N$13)</f>
        <v>0.80297551492296748</v>
      </c>
      <c r="P445" s="4">
        <f>co2data[[#This Row],[Co2]]-co2data[[#This Row],[Seasonal]]</f>
        <v>360.05702448507702</v>
      </c>
    </row>
    <row r="446" spans="1:16" x14ac:dyDescent="0.3">
      <c r="A446" s="1">
        <v>1995</v>
      </c>
      <c r="B446" s="1">
        <v>3</v>
      </c>
      <c r="C446" s="6">
        <v>1995.2083333333335</v>
      </c>
      <c r="D446" s="6">
        <f>co2data[[#This Row],[DecDate]]^2</f>
        <v>3980856.2934027785</v>
      </c>
      <c r="E446" s="2">
        <f>DATE(co2data[[#This Row],[Year]],co2data[[#This Row],[Month]],15)</f>
        <v>34773</v>
      </c>
      <c r="F446" s="1">
        <v>361.83</v>
      </c>
      <c r="G446" s="1">
        <f>$U$17+$U$18*co2data[[#This Row],[DecDate]]</f>
        <v>364.27472316447029</v>
      </c>
      <c r="H446" s="4">
        <f>$U$36+$U$37*co2data[[#This Row],[DecDate]]+$U$38*co2data[[#This Row],[DecDate2]]</f>
        <v>360.79391194130585</v>
      </c>
      <c r="I446" s="4">
        <f>co2data[[#This Row],[Co2]]-co2data[[#This Row],[Quadratic Trend]]</f>
        <v>1.0360880586941335</v>
      </c>
      <c r="J446">
        <f t="shared" si="6"/>
        <v>-0.79208167396434159</v>
      </c>
      <c r="K446" s="1">
        <v>7.378910499116445E-2</v>
      </c>
      <c r="L446" s="4">
        <f>co2data[[#This Row],[Quadratic Trend]]+co2data[[#This Row],[Cycle Co2]]</f>
        <v>360.00183026734152</v>
      </c>
      <c r="M446" s="4">
        <f>co2data[[#This Row],[Co2]]-co2data[[#This Row],[Quadratic Trend]]-co2data[[#This Row],[Cycle Co2]]</f>
        <v>1.8281697326584752</v>
      </c>
      <c r="N446" s="4">
        <f>AVERAGEIF(co2data[Month],co2data[Month],co2data[High Frequency])</f>
        <v>1.6915543480425499</v>
      </c>
      <c r="O446" s="4">
        <f>co2data[[#This Row],[S0]]-AVERAGE($N$2:$N$13)</f>
        <v>1.6923729508196685</v>
      </c>
      <c r="P446" s="4">
        <f>co2data[[#This Row],[Co2]]-co2data[[#This Row],[Seasonal]]</f>
        <v>360.13762704918031</v>
      </c>
    </row>
    <row r="447" spans="1:16" x14ac:dyDescent="0.3">
      <c r="A447" s="1">
        <v>1995</v>
      </c>
      <c r="B447" s="1">
        <v>4</v>
      </c>
      <c r="C447" s="6">
        <v>1995.2916666666667</v>
      </c>
      <c r="D447" s="6">
        <f>co2data[[#This Row],[DecDate]]^2</f>
        <v>3981188.835069445</v>
      </c>
      <c r="E447" s="2">
        <f>DATE(co2data[[#This Row],[Year]],co2data[[#This Row],[Month]],15)</f>
        <v>34804</v>
      </c>
      <c r="F447" s="1">
        <v>363.3</v>
      </c>
      <c r="G447" s="1">
        <f>$U$17+$U$18*co2data[[#This Row],[DecDate]]</f>
        <v>364.40476153404143</v>
      </c>
      <c r="H447" s="4">
        <f>$U$36+$U$37*co2data[[#This Row],[DecDate]]+$U$38*co2data[[#This Row],[DecDate2]]</f>
        <v>360.93775257080415</v>
      </c>
      <c r="I447" s="4">
        <f>co2data[[#This Row],[Co2]]-co2data[[#This Row],[Quadratic Trend]]</f>
        <v>2.3622474291958611</v>
      </c>
      <c r="J447">
        <f t="shared" si="6"/>
        <v>-0.76207614961145087</v>
      </c>
      <c r="K447" s="1">
        <v>9.3107191946601553E-2</v>
      </c>
      <c r="L447" s="4">
        <f>co2data[[#This Row],[Quadratic Trend]]+co2data[[#This Row],[Cycle Co2]]</f>
        <v>360.17567642119269</v>
      </c>
      <c r="M447" s="4">
        <f>co2data[[#This Row],[Co2]]-co2data[[#This Row],[Quadratic Trend]]-co2data[[#This Row],[Cycle Co2]]</f>
        <v>3.1243235788073118</v>
      </c>
      <c r="N447" s="4">
        <f>AVERAGEIF(co2data[Month],co2data[Month],co2data[High Frequency])</f>
        <v>2.8344005018881528</v>
      </c>
      <c r="O447" s="4">
        <f>co2data[[#This Row],[S0]]-AVERAGE($N$2:$N$13)</f>
        <v>2.8352191046652715</v>
      </c>
      <c r="P447" s="4">
        <f>co2data[[#This Row],[Co2]]-co2data[[#This Row],[Seasonal]]</f>
        <v>360.46478089533474</v>
      </c>
    </row>
    <row r="448" spans="1:16" x14ac:dyDescent="0.3">
      <c r="A448" s="1">
        <v>1995</v>
      </c>
      <c r="B448" s="1">
        <v>5</v>
      </c>
      <c r="C448" s="6">
        <v>1995.375</v>
      </c>
      <c r="D448" s="6">
        <f>co2data[[#This Row],[DecDate]]^2</f>
        <v>3981521.390625</v>
      </c>
      <c r="E448" s="2">
        <f>DATE(co2data[[#This Row],[Year]],co2data[[#This Row],[Month]],15)</f>
        <v>34834</v>
      </c>
      <c r="F448" s="1">
        <v>363.69</v>
      </c>
      <c r="G448" s="1">
        <f>$U$17+$U$18*co2data[[#This Row],[DecDate]]</f>
        <v>364.53479990361257</v>
      </c>
      <c r="H448" s="4">
        <f>$U$36+$U$37*co2data[[#This Row],[DecDate]]+$U$38*co2data[[#This Row],[DecDate2]]</f>
        <v>361.0817712939679</v>
      </c>
      <c r="I448" s="4">
        <f>co2data[[#This Row],[Co2]]-co2data[[#This Row],[Quadratic Trend]]</f>
        <v>2.6082287060320937</v>
      </c>
      <c r="J448">
        <f t="shared" si="6"/>
        <v>-0.64686410355003199</v>
      </c>
      <c r="K448" s="1">
        <v>9.396230800704905E-2</v>
      </c>
      <c r="L448" s="4">
        <f>co2data[[#This Row],[Quadratic Trend]]+co2data[[#This Row],[Cycle Co2]]</f>
        <v>360.43490719041785</v>
      </c>
      <c r="M448" s="4">
        <f>co2data[[#This Row],[Co2]]-co2data[[#This Row],[Quadratic Trend]]-co2data[[#This Row],[Cycle Co2]]</f>
        <v>3.2550928095821257</v>
      </c>
      <c r="N448" s="4">
        <f>AVERAGEIF(co2data[Month],co2data[Month],co2data[High Frequency])</f>
        <v>3.1805287070170616</v>
      </c>
      <c r="O448" s="4">
        <f>co2data[[#This Row],[S0]]-AVERAGE($N$2:$N$13)</f>
        <v>3.1813473097941802</v>
      </c>
      <c r="P448" s="4">
        <f>co2data[[#This Row],[Co2]]-co2data[[#This Row],[Seasonal]]</f>
        <v>360.50865269020579</v>
      </c>
    </row>
    <row r="449" spans="1:16" x14ac:dyDescent="0.3">
      <c r="A449" s="1">
        <v>1995</v>
      </c>
      <c r="B449" s="1">
        <v>6</v>
      </c>
      <c r="C449" s="6">
        <v>1995.4583333333335</v>
      </c>
      <c r="D449" s="6">
        <f>co2data[[#This Row],[DecDate]]^2</f>
        <v>3981853.960069445</v>
      </c>
      <c r="E449" s="2">
        <f>DATE(co2data[[#This Row],[Year]],co2data[[#This Row],[Month]],15)</f>
        <v>34865</v>
      </c>
      <c r="F449" s="1">
        <v>363.19</v>
      </c>
      <c r="G449" s="1">
        <f>$U$17+$U$18*co2data[[#This Row],[DecDate]]</f>
        <v>364.66483827318416</v>
      </c>
      <c r="H449" s="4">
        <f>$U$36+$U$37*co2data[[#This Row],[DecDate]]+$U$38*co2data[[#This Row],[DecDate2]]</f>
        <v>361.22596811081166</v>
      </c>
      <c r="I449" s="4">
        <f>co2data[[#This Row],[Co2]]-co2data[[#This Row],[Quadratic Trend]]</f>
        <v>1.9640318891883339</v>
      </c>
      <c r="J449">
        <f t="shared" si="6"/>
        <v>-0.54875322808833549</v>
      </c>
      <c r="K449" s="1">
        <v>7.4815991634045342E-2</v>
      </c>
      <c r="L449" s="4">
        <f>co2data[[#This Row],[Quadratic Trend]]+co2data[[#This Row],[Cycle Co2]]</f>
        <v>360.67721488272332</v>
      </c>
      <c r="M449" s="4">
        <f>co2data[[#This Row],[Co2]]-co2data[[#This Row],[Quadratic Trend]]-co2data[[#This Row],[Cycle Co2]]</f>
        <v>2.5127851172766693</v>
      </c>
      <c r="N449" s="4">
        <f>AVERAGEIF(co2data[Month],co2data[Month],co2data[High Frequency])</f>
        <v>2.3803748608627524</v>
      </c>
      <c r="O449" s="4">
        <f>co2data[[#This Row],[S0]]-AVERAGE($N$2:$N$13)</f>
        <v>2.3811934636398711</v>
      </c>
      <c r="P449" s="4">
        <f>co2data[[#This Row],[Co2]]-co2data[[#This Row],[Seasonal]]</f>
        <v>360.80880653636012</v>
      </c>
    </row>
    <row r="450" spans="1:16" x14ac:dyDescent="0.3">
      <c r="A450" s="1">
        <v>1995</v>
      </c>
      <c r="B450" s="1">
        <v>7</v>
      </c>
      <c r="C450" s="6">
        <v>1995.5416666666667</v>
      </c>
      <c r="D450" s="6">
        <f>co2data[[#This Row],[DecDate]]^2</f>
        <v>3982186.543402778</v>
      </c>
      <c r="E450" s="2">
        <f>DATE(co2data[[#This Row],[Year]],co2data[[#This Row],[Month]],15)</f>
        <v>34895</v>
      </c>
      <c r="F450" s="1">
        <v>361.64</v>
      </c>
      <c r="G450" s="1">
        <f>$U$17+$U$18*co2data[[#This Row],[DecDate]]</f>
        <v>364.7948766427553</v>
      </c>
      <c r="H450" s="4">
        <f>$U$36+$U$37*co2data[[#This Row],[DecDate]]+$U$38*co2data[[#This Row],[DecDate2]]</f>
        <v>361.37034302133543</v>
      </c>
      <c r="I450" s="4">
        <f>co2data[[#This Row],[Co2]]-co2data[[#This Row],[Quadratic Trend]]</f>
        <v>0.26965697866455685</v>
      </c>
      <c r="J450">
        <f t="shared" si="6"/>
        <v>-0.4554358309181164</v>
      </c>
      <c r="K450" s="1">
        <v>6.5668242827599213E-2</v>
      </c>
      <c r="L450" s="4">
        <f>co2data[[#This Row],[Quadratic Trend]]+co2data[[#This Row],[Cycle Co2]]</f>
        <v>360.9149071904173</v>
      </c>
      <c r="M450" s="4">
        <f>co2data[[#This Row],[Co2]]-co2data[[#This Row],[Quadratic Trend]]-co2data[[#This Row],[Cycle Co2]]</f>
        <v>0.72509280958267319</v>
      </c>
      <c r="N450" s="4">
        <f>AVERAGEIF(co2data[Month],co2data[Month],co2data[High Frequency])</f>
        <v>0.68088768137521938</v>
      </c>
      <c r="O450" s="4">
        <f>co2data[[#This Row],[S0]]-AVERAGE($N$2:$N$13)</f>
        <v>0.68170628415233803</v>
      </c>
      <c r="P450" s="4">
        <f>co2data[[#This Row],[Co2]]-co2data[[#This Row],[Seasonal]]</f>
        <v>360.95829371584767</v>
      </c>
    </row>
    <row r="451" spans="1:16" x14ac:dyDescent="0.3">
      <c r="A451" s="1">
        <v>1995</v>
      </c>
      <c r="B451" s="1">
        <v>8</v>
      </c>
      <c r="C451" s="6">
        <v>1995.625</v>
      </c>
      <c r="D451" s="6">
        <f>co2data[[#This Row],[DecDate]]^2</f>
        <v>3982519.140625</v>
      </c>
      <c r="E451" s="2">
        <f>DATE(co2data[[#This Row],[Year]],co2data[[#This Row],[Month]],15)</f>
        <v>34926</v>
      </c>
      <c r="F451" s="1">
        <v>359.12</v>
      </c>
      <c r="G451" s="1">
        <f>$U$17+$U$18*co2data[[#This Row],[DecDate]]</f>
        <v>364.92491501232644</v>
      </c>
      <c r="H451" s="4">
        <f>$U$36+$U$37*co2data[[#This Row],[DecDate]]+$U$38*co2data[[#This Row],[DecDate2]]</f>
        <v>361.5148960255392</v>
      </c>
      <c r="I451" s="4">
        <f>co2data[[#This Row],[Co2]]-co2data[[#This Row],[Quadratic Trend]]</f>
        <v>-2.3948960255391967</v>
      </c>
      <c r="J451">
        <f t="shared" si="6"/>
        <v>-0.34460421973223604</v>
      </c>
      <c r="K451" s="1">
        <v>4.9595984664616261E-2</v>
      </c>
      <c r="L451" s="4">
        <f>co2data[[#This Row],[Quadratic Trend]]+co2data[[#This Row],[Cycle Co2]]</f>
        <v>361.17029180580698</v>
      </c>
      <c r="M451" s="4">
        <f>co2data[[#This Row],[Co2]]-co2data[[#This Row],[Quadratic Trend]]-co2data[[#This Row],[Cycle Co2]]</f>
        <v>-2.0502918058069608</v>
      </c>
      <c r="N451" s="4">
        <f>AVERAGEIF(co2data[Month],co2data[Month],co2data[High Frequency])</f>
        <v>-1.5319969340082413</v>
      </c>
      <c r="O451" s="4">
        <f>co2data[[#This Row],[S0]]-AVERAGE($N$2:$N$13)</f>
        <v>-1.5311783312311227</v>
      </c>
      <c r="P451" s="4">
        <f>co2data[[#This Row],[Co2]]-co2data[[#This Row],[Seasonal]]</f>
        <v>360.65117833123111</v>
      </c>
    </row>
    <row r="452" spans="1:16" x14ac:dyDescent="0.3">
      <c r="A452" s="1">
        <v>1995</v>
      </c>
      <c r="B452" s="1">
        <v>9</v>
      </c>
      <c r="C452" s="6">
        <v>1995.7083333333335</v>
      </c>
      <c r="D452" s="6">
        <f>co2data[[#This Row],[DecDate]]^2</f>
        <v>3982851.7517361119</v>
      </c>
      <c r="E452" s="2">
        <f>DATE(co2data[[#This Row],[Year]],co2data[[#This Row],[Month]],15)</f>
        <v>34957</v>
      </c>
      <c r="F452" s="1">
        <v>358.17</v>
      </c>
      <c r="G452" s="1">
        <f>$U$17+$U$18*co2data[[#This Row],[DecDate]]</f>
        <v>365.05495338189803</v>
      </c>
      <c r="H452" s="4">
        <f>$U$36+$U$37*co2data[[#This Row],[DecDate]]+$U$38*co2data[[#This Row],[DecDate2]]</f>
        <v>361.65962712340843</v>
      </c>
      <c r="I452" s="4">
        <f>co2data[[#This Row],[Co2]]-co2data[[#This Row],[Quadratic Trend]]</f>
        <v>-3.4896271234084111</v>
      </c>
      <c r="J452">
        <f t="shared" si="6"/>
        <v>-0.23471993299167393</v>
      </c>
      <c r="K452" s="1">
        <v>-1.801616747026628E-2</v>
      </c>
      <c r="L452" s="4">
        <f>co2data[[#This Row],[Quadratic Trend]]+co2data[[#This Row],[Cycle Co2]]</f>
        <v>361.42490719041677</v>
      </c>
      <c r="M452" s="4">
        <f>co2data[[#This Row],[Co2]]-co2data[[#This Row],[Quadratic Trend]]-co2data[[#This Row],[Cycle Co2]]</f>
        <v>-3.2549071904167373</v>
      </c>
      <c r="N452" s="4">
        <f>AVERAGEIF(co2data[Month],co2data[Month],co2data[High Frequency])</f>
        <v>-3.2690433820966329</v>
      </c>
      <c r="O452" s="4">
        <f>co2data[[#This Row],[S0]]-AVERAGE($N$2:$N$13)</f>
        <v>-3.2682247793195143</v>
      </c>
      <c r="P452" s="4">
        <f>co2data[[#This Row],[Co2]]-co2data[[#This Row],[Seasonal]]</f>
        <v>361.43822477931951</v>
      </c>
    </row>
    <row r="453" spans="1:16" x14ac:dyDescent="0.3">
      <c r="A453" s="1">
        <v>1995</v>
      </c>
      <c r="B453" s="1">
        <v>10</v>
      </c>
      <c r="C453" s="6">
        <v>1995.7916666666667</v>
      </c>
      <c r="D453" s="6">
        <f>co2data[[#This Row],[DecDate]]^2</f>
        <v>3983184.3767361115</v>
      </c>
      <c r="E453" s="2">
        <f>DATE(co2data[[#This Row],[Year]],co2data[[#This Row],[Month]],15)</f>
        <v>34987</v>
      </c>
      <c r="F453" s="1">
        <v>357.99</v>
      </c>
      <c r="G453" s="1">
        <f>$U$17+$U$18*co2data[[#This Row],[DecDate]]</f>
        <v>365.18499175146917</v>
      </c>
      <c r="H453" s="4">
        <f>$U$36+$U$37*co2data[[#This Row],[DecDate]]+$U$38*co2data[[#This Row],[DecDate2]]</f>
        <v>361.80453631496493</v>
      </c>
      <c r="I453" s="4">
        <f>co2data[[#This Row],[Co2]]-co2data[[#This Row],[Quadratic Trend]]</f>
        <v>-3.8145363149649256</v>
      </c>
      <c r="J453">
        <f t="shared" si="6"/>
        <v>-0.16885989377391297</v>
      </c>
      <c r="K453" s="1">
        <v>-5.1783598192446156E-2</v>
      </c>
      <c r="L453" s="4">
        <f>co2data[[#This Row],[Quadratic Trend]]+co2data[[#This Row],[Cycle Co2]]</f>
        <v>361.63567642119102</v>
      </c>
      <c r="M453" s="4">
        <f>co2data[[#This Row],[Co2]]-co2data[[#This Row],[Quadratic Trend]]-co2data[[#This Row],[Cycle Co2]]</f>
        <v>-3.6456764211910127</v>
      </c>
      <c r="N453" s="4">
        <f>AVERAGEIF(co2data[Month],co2data[Month],co2data[High Frequency])</f>
        <v>-3.4480093341772475</v>
      </c>
      <c r="O453" s="4">
        <f>co2data[[#This Row],[S0]]-AVERAGE($N$2:$N$13)</f>
        <v>-3.4471907314001289</v>
      </c>
      <c r="P453" s="4">
        <f>co2data[[#This Row],[Co2]]-co2data[[#This Row],[Seasonal]]</f>
        <v>361.43719073140016</v>
      </c>
    </row>
    <row r="454" spans="1:16" x14ac:dyDescent="0.3">
      <c r="A454" s="1">
        <v>1995</v>
      </c>
      <c r="B454" s="1">
        <v>11</v>
      </c>
      <c r="C454" s="6">
        <v>1995.875</v>
      </c>
      <c r="D454" s="6">
        <f>co2data[[#This Row],[DecDate]]^2</f>
        <v>3983517.015625</v>
      </c>
      <c r="E454" s="2">
        <f>DATE(co2data[[#This Row],[Year]],co2data[[#This Row],[Month]],15)</f>
        <v>35018</v>
      </c>
      <c r="F454" s="1">
        <v>359.45</v>
      </c>
      <c r="G454" s="1">
        <f>$U$17+$U$18*co2data[[#This Row],[DecDate]]</f>
        <v>365.31503012104031</v>
      </c>
      <c r="H454" s="4">
        <f>$U$36+$U$37*co2data[[#This Row],[DecDate]]+$U$38*co2data[[#This Row],[DecDate2]]</f>
        <v>361.9496236001869</v>
      </c>
      <c r="I454" s="4">
        <f>co2data[[#This Row],[Co2]]-co2data[[#This Row],[Quadratic Trend]]</f>
        <v>-2.4996236001869079</v>
      </c>
      <c r="J454">
        <f t="shared" si="6"/>
        <v>-0.17317794823224211</v>
      </c>
      <c r="K454" s="1">
        <v>-8.0937076732688212E-2</v>
      </c>
      <c r="L454" s="4">
        <f>co2data[[#This Row],[Quadratic Trend]]+co2data[[#This Row],[Cycle Co2]]</f>
        <v>361.77644565195465</v>
      </c>
      <c r="M454" s="4">
        <f>co2data[[#This Row],[Co2]]-co2data[[#This Row],[Quadratic Trend]]-co2data[[#This Row],[Cycle Co2]]</f>
        <v>-2.3264456519546659</v>
      </c>
      <c r="N454" s="4">
        <f>AVERAGEIF(co2data[Month],co2data[Month],co2data[High Frequency])</f>
        <v>-2.2829904186651309</v>
      </c>
      <c r="O454" s="4">
        <f>co2data[[#This Row],[S0]]-AVERAGE($N$2:$N$13)</f>
        <v>-2.2821718158880122</v>
      </c>
      <c r="P454" s="4">
        <f>co2data[[#This Row],[Co2]]-co2data[[#This Row],[Seasonal]]</f>
        <v>361.73217181588802</v>
      </c>
    </row>
    <row r="455" spans="1:16" x14ac:dyDescent="0.3">
      <c r="A455" s="1">
        <v>1995</v>
      </c>
      <c r="B455" s="1">
        <v>12</v>
      </c>
      <c r="C455" s="6">
        <v>1995.9583333333335</v>
      </c>
      <c r="D455" s="6">
        <f>co2data[[#This Row],[DecDate]]^2</f>
        <v>3983849.6684027785</v>
      </c>
      <c r="E455" s="2">
        <f>DATE(co2data[[#This Row],[Year]],co2data[[#This Row],[Month]],15)</f>
        <v>35048</v>
      </c>
      <c r="F455" s="1">
        <v>360.68</v>
      </c>
      <c r="G455" s="1">
        <f>$U$17+$U$18*co2data[[#This Row],[DecDate]]</f>
        <v>365.44506849061145</v>
      </c>
      <c r="H455" s="4">
        <f>$U$36+$U$37*co2data[[#This Row],[DecDate]]+$U$38*co2data[[#This Row],[DecDate2]]</f>
        <v>362.09488897909614</v>
      </c>
      <c r="I455" s="4">
        <f>co2data[[#This Row],[Co2]]-co2data[[#This Row],[Quadratic Trend]]</f>
        <v>-1.4148889790961334</v>
      </c>
      <c r="J455">
        <f t="shared" si="6"/>
        <v>-0.22382794252106264</v>
      </c>
      <c r="K455" s="1">
        <v>-9.4707372321774813E-2</v>
      </c>
      <c r="L455" s="4">
        <f>co2data[[#This Row],[Quadratic Trend]]+co2data[[#This Row],[Cycle Co2]]</f>
        <v>361.8710610365751</v>
      </c>
      <c r="M455" s="4">
        <f>co2data[[#This Row],[Co2]]-co2data[[#This Row],[Quadratic Trend]]-co2data[[#This Row],[Cycle Co2]]</f>
        <v>-1.1910610365750709</v>
      </c>
      <c r="N455" s="4">
        <f>AVERAGEIF(co2data[Month],co2data[Month],co2data[High Frequency])</f>
        <v>-1.0548815493936836</v>
      </c>
      <c r="O455" s="4">
        <f>co2data[[#This Row],[S0]]-AVERAGE($N$2:$N$13)</f>
        <v>-1.054062946616565</v>
      </c>
      <c r="P455" s="4">
        <f>co2data[[#This Row],[Co2]]-co2data[[#This Row],[Seasonal]]</f>
        <v>361.73406294661658</v>
      </c>
    </row>
    <row r="456" spans="1:16" x14ac:dyDescent="0.3">
      <c r="A456" s="1">
        <v>1996</v>
      </c>
      <c r="B456" s="1">
        <v>1</v>
      </c>
      <c r="C456" s="6">
        <v>1996.0416666666667</v>
      </c>
      <c r="D456" s="6">
        <f>co2data[[#This Row],[DecDate]]^2</f>
        <v>3984182.335069445</v>
      </c>
      <c r="E456" s="2">
        <f>DATE(co2data[[#This Row],[Year]],co2data[[#This Row],[Month]],15)</f>
        <v>35079</v>
      </c>
      <c r="F456" s="1">
        <v>362.07</v>
      </c>
      <c r="G456" s="1">
        <f>$U$17+$U$18*co2data[[#This Row],[DecDate]]</f>
        <v>365.57510686018259</v>
      </c>
      <c r="H456" s="4">
        <f>$U$36+$U$37*co2data[[#This Row],[DecDate]]+$U$38*co2data[[#This Row],[DecDate2]]</f>
        <v>362.24033245167811</v>
      </c>
      <c r="I456" s="4">
        <f>co2data[[#This Row],[Co2]]-co2data[[#This Row],[Quadratic Trend]]</f>
        <v>-0.17033245167812083</v>
      </c>
      <c r="J456">
        <f t="shared" si="6"/>
        <v>-0.34157910740960828</v>
      </c>
      <c r="K456" s="1">
        <v>-0.11232525419045765</v>
      </c>
      <c r="L456" s="4">
        <f>co2data[[#This Row],[Quadratic Trend]]+co2data[[#This Row],[Cycle Co2]]</f>
        <v>361.89875334426853</v>
      </c>
      <c r="M456" s="4">
        <f>co2data[[#This Row],[Co2]]-co2data[[#This Row],[Quadratic Trend]]-co2data[[#This Row],[Cycle Co2]]</f>
        <v>0.17124665573148745</v>
      </c>
      <c r="N456" s="4">
        <f>AVERAGEIF(co2data[Month],co2data[Month],co2data[High Frequency])</f>
        <v>7.1953736839272886E-3</v>
      </c>
      <c r="O456" s="4">
        <f>co2data[[#This Row],[S0]]-AVERAGE($N$2:$N$13)</f>
        <v>8.0139764610459747E-3</v>
      </c>
      <c r="P456" s="4">
        <f>co2data[[#This Row],[Co2]]-co2data[[#This Row],[Seasonal]]</f>
        <v>362.06198602353896</v>
      </c>
    </row>
    <row r="457" spans="1:16" x14ac:dyDescent="0.3">
      <c r="A457" s="1">
        <v>1996</v>
      </c>
      <c r="B457" s="1">
        <v>2</v>
      </c>
      <c r="C457" s="6">
        <v>1996.125</v>
      </c>
      <c r="D457" s="6">
        <f>co2data[[#This Row],[DecDate]]^2</f>
        <v>3984515.015625</v>
      </c>
      <c r="E457" s="2">
        <f>DATE(co2data[[#This Row],[Year]],co2data[[#This Row],[Month]],15)</f>
        <v>35110</v>
      </c>
      <c r="F457" s="1">
        <v>363.24</v>
      </c>
      <c r="G457" s="1">
        <f>$U$17+$U$18*co2data[[#This Row],[DecDate]]</f>
        <v>365.70514522975373</v>
      </c>
      <c r="H457" s="4">
        <f>$U$36+$U$37*co2data[[#This Row],[DecDate]]+$U$38*co2data[[#This Row],[DecDate2]]</f>
        <v>362.38595401793282</v>
      </c>
      <c r="I457" s="4">
        <f>co2data[[#This Row],[Co2]]-co2data[[#This Row],[Quadratic Trend]]</f>
        <v>0.85404598206719129</v>
      </c>
      <c r="J457">
        <f t="shared" ref="J457:K520" si="7">AVERAGE(I451:I463)</f>
        <v>-0.50720067366655008</v>
      </c>
      <c r="K457" s="1">
        <v>-0.12763687618490813</v>
      </c>
      <c r="L457" s="4">
        <f>co2data[[#This Row],[Quadratic Trend]]+co2data[[#This Row],[Cycle Co2]]</f>
        <v>361.87875334426627</v>
      </c>
      <c r="M457" s="4">
        <f>co2data[[#This Row],[Co2]]-co2data[[#This Row],[Quadratic Trend]]-co2data[[#This Row],[Cycle Co2]]</f>
        <v>1.3612466557337415</v>
      </c>
      <c r="N457" s="4">
        <f>AVERAGEIF(co2data[Month],co2data[Month],co2data[High Frequency])</f>
        <v>0.80215691214584883</v>
      </c>
      <c r="O457" s="4">
        <f>co2data[[#This Row],[S0]]-AVERAGE($N$2:$N$13)</f>
        <v>0.80297551492296748</v>
      </c>
      <c r="P457" s="4">
        <f>co2data[[#This Row],[Co2]]-co2data[[#This Row],[Seasonal]]</f>
        <v>362.43702448507702</v>
      </c>
    </row>
    <row r="458" spans="1:16" x14ac:dyDescent="0.3">
      <c r="A458" s="1">
        <v>1996</v>
      </c>
      <c r="B458" s="1">
        <v>3</v>
      </c>
      <c r="C458" s="6">
        <v>1996.2083333333335</v>
      </c>
      <c r="D458" s="6">
        <f>co2data[[#This Row],[DecDate]]^2</f>
        <v>3984847.710069445</v>
      </c>
      <c r="E458" s="2">
        <f>DATE(co2data[[#This Row],[Year]],co2data[[#This Row],[Month]],15)</f>
        <v>35139</v>
      </c>
      <c r="F458" s="1">
        <v>364.17</v>
      </c>
      <c r="G458" s="1">
        <f>$U$17+$U$18*co2data[[#This Row],[DecDate]]</f>
        <v>365.83518359932532</v>
      </c>
      <c r="H458" s="4">
        <f>$U$36+$U$37*co2data[[#This Row],[DecDate]]+$U$38*co2data[[#This Row],[DecDate2]]</f>
        <v>362.53175367786025</v>
      </c>
      <c r="I458" s="4">
        <f>co2data[[#This Row],[Co2]]-co2data[[#This Row],[Quadratic Trend]]</f>
        <v>1.6382463221397643</v>
      </c>
      <c r="J458">
        <f t="shared" si="7"/>
        <v>-0.62069264129188728</v>
      </c>
      <c r="K458" s="1">
        <v>-0.16833454599741207</v>
      </c>
      <c r="L458" s="4">
        <f>co2data[[#This Row],[Quadratic Trend]]+co2data[[#This Row],[Cycle Co2]]</f>
        <v>361.91106103656836</v>
      </c>
      <c r="M458" s="4">
        <f>co2data[[#This Row],[Co2]]-co2data[[#This Row],[Quadratic Trend]]-co2data[[#This Row],[Cycle Co2]]</f>
        <v>2.2589389634316515</v>
      </c>
      <c r="N458" s="4">
        <f>AVERAGEIF(co2data[Month],co2data[Month],co2data[High Frequency])</f>
        <v>1.6915543480425499</v>
      </c>
      <c r="O458" s="4">
        <f>co2data[[#This Row],[S0]]-AVERAGE($N$2:$N$13)</f>
        <v>1.6923729508196685</v>
      </c>
      <c r="P458" s="4">
        <f>co2data[[#This Row],[Co2]]-co2data[[#This Row],[Seasonal]]</f>
        <v>362.47762704918034</v>
      </c>
    </row>
    <row r="459" spans="1:16" x14ac:dyDescent="0.3">
      <c r="A459" s="1">
        <v>1996</v>
      </c>
      <c r="B459" s="1">
        <v>4</v>
      </c>
      <c r="C459" s="6">
        <v>1996.2916666666667</v>
      </c>
      <c r="D459" s="6">
        <f>co2data[[#This Row],[DecDate]]^2</f>
        <v>3985180.418402778</v>
      </c>
      <c r="E459" s="2">
        <f>DATE(co2data[[#This Row],[Year]],co2data[[#This Row],[Month]],15)</f>
        <v>35170</v>
      </c>
      <c r="F459" s="1">
        <v>364.57</v>
      </c>
      <c r="G459" s="1">
        <f>$U$17+$U$18*co2data[[#This Row],[DecDate]]</f>
        <v>365.96522196889646</v>
      </c>
      <c r="H459" s="4">
        <f>$U$36+$U$37*co2data[[#This Row],[DecDate]]+$U$38*co2data[[#This Row],[DecDate2]]</f>
        <v>362.67773143147497</v>
      </c>
      <c r="I459" s="4">
        <f>co2data[[#This Row],[Co2]]-co2data[[#This Row],[Quadratic Trend]]</f>
        <v>1.8922685685250258</v>
      </c>
      <c r="J459">
        <f t="shared" si="7"/>
        <v>-0.65897808720981965</v>
      </c>
      <c r="K459" s="1">
        <v>-0.19980287901260668</v>
      </c>
      <c r="L459" s="4">
        <f>co2data[[#This Row],[Quadratic Trend]]+co2data[[#This Row],[Cycle Co2]]</f>
        <v>362.01875334426512</v>
      </c>
      <c r="M459" s="4">
        <f>co2data[[#This Row],[Co2]]-co2data[[#This Row],[Quadratic Trend]]-co2data[[#This Row],[Cycle Co2]]</f>
        <v>2.5512466557348454</v>
      </c>
      <c r="N459" s="4">
        <f>AVERAGEIF(co2data[Month],co2data[Month],co2data[High Frequency])</f>
        <v>2.8344005018881528</v>
      </c>
      <c r="O459" s="4">
        <f>co2data[[#This Row],[S0]]-AVERAGE($N$2:$N$13)</f>
        <v>2.8352191046652715</v>
      </c>
      <c r="P459" s="4">
        <f>co2data[[#This Row],[Co2]]-co2data[[#This Row],[Seasonal]]</f>
        <v>361.73478089533472</v>
      </c>
    </row>
    <row r="460" spans="1:16" x14ac:dyDescent="0.3">
      <c r="A460" s="1">
        <v>1996</v>
      </c>
      <c r="B460" s="1">
        <v>5</v>
      </c>
      <c r="C460" s="6">
        <v>1996.375</v>
      </c>
      <c r="D460" s="6">
        <f>co2data[[#This Row],[DecDate]]^2</f>
        <v>3985513.140625</v>
      </c>
      <c r="E460" s="2">
        <f>DATE(co2data[[#This Row],[Year]],co2data[[#This Row],[Month]],15)</f>
        <v>35200</v>
      </c>
      <c r="F460" s="1">
        <v>365.13</v>
      </c>
      <c r="G460" s="1">
        <f>$U$17+$U$18*co2data[[#This Row],[DecDate]]</f>
        <v>366.0952603384676</v>
      </c>
      <c r="H460" s="4">
        <f>$U$36+$U$37*co2data[[#This Row],[DecDate]]+$U$38*co2data[[#This Row],[DecDate2]]</f>
        <v>362.82388727876241</v>
      </c>
      <c r="I460" s="4">
        <f>co2data[[#This Row],[Co2]]-co2data[[#This Row],[Quadratic Trend]]</f>
        <v>2.3061127212375823</v>
      </c>
      <c r="J460">
        <f t="shared" si="7"/>
        <v>-0.58205701141922472</v>
      </c>
      <c r="K460" s="1">
        <v>-0.22050341369200852</v>
      </c>
      <c r="L460" s="4">
        <f>co2data[[#This Row],[Quadratic Trend]]+co2data[[#This Row],[Cycle Co2]]</f>
        <v>362.24183026734318</v>
      </c>
      <c r="M460" s="4">
        <f>co2data[[#This Row],[Co2]]-co2data[[#This Row],[Quadratic Trend]]-co2data[[#This Row],[Cycle Co2]]</f>
        <v>2.8881697326568068</v>
      </c>
      <c r="N460" s="4">
        <f>AVERAGEIF(co2data[Month],co2data[Month],co2data[High Frequency])</f>
        <v>3.1805287070170616</v>
      </c>
      <c r="O460" s="4">
        <f>co2data[[#This Row],[S0]]-AVERAGE($N$2:$N$13)</f>
        <v>3.1813473097941802</v>
      </c>
      <c r="P460" s="4">
        <f>co2data[[#This Row],[Co2]]-co2data[[#This Row],[Seasonal]]</f>
        <v>361.94865269020579</v>
      </c>
    </row>
    <row r="461" spans="1:16" x14ac:dyDescent="0.3">
      <c r="A461" s="1">
        <v>1996</v>
      </c>
      <c r="B461" s="1">
        <v>6</v>
      </c>
      <c r="C461" s="6">
        <v>1996.4583333333335</v>
      </c>
      <c r="D461" s="6">
        <f>co2data[[#This Row],[DecDate]]^2</f>
        <v>3985845.8767361119</v>
      </c>
      <c r="E461" s="2">
        <f>DATE(co2data[[#This Row],[Year]],co2data[[#This Row],[Month]],15)</f>
        <v>35231</v>
      </c>
      <c r="F461" s="1">
        <v>364.92</v>
      </c>
      <c r="G461" s="1">
        <f>$U$17+$U$18*co2data[[#This Row],[DecDate]]</f>
        <v>366.22529870803919</v>
      </c>
      <c r="H461" s="4">
        <f>$U$36+$U$37*co2data[[#This Row],[DecDate]]+$U$38*co2data[[#This Row],[DecDate2]]</f>
        <v>362.97022121972259</v>
      </c>
      <c r="I461" s="4">
        <f>co2data[[#This Row],[Co2]]-co2data[[#This Row],[Quadratic Trend]]</f>
        <v>1.9497787802774269</v>
      </c>
      <c r="J461">
        <f t="shared" si="7"/>
        <v>-0.51377556776625311</v>
      </c>
      <c r="K461" s="1">
        <v>-0.23889768849717363</v>
      </c>
      <c r="L461" s="4">
        <f>co2data[[#This Row],[Quadratic Trend]]+co2data[[#This Row],[Cycle Co2]]</f>
        <v>362.45644565195636</v>
      </c>
      <c r="M461" s="4">
        <f>co2data[[#This Row],[Co2]]-co2data[[#This Row],[Quadratic Trend]]-co2data[[#This Row],[Cycle Co2]]</f>
        <v>2.4635543480436799</v>
      </c>
      <c r="N461" s="4">
        <f>AVERAGEIF(co2data[Month],co2data[Month],co2data[High Frequency])</f>
        <v>2.3803748608627524</v>
      </c>
      <c r="O461" s="4">
        <f>co2data[[#This Row],[S0]]-AVERAGE($N$2:$N$13)</f>
        <v>2.3811934636398711</v>
      </c>
      <c r="P461" s="4">
        <f>co2data[[#This Row],[Co2]]-co2data[[#This Row],[Seasonal]]</f>
        <v>362.53880653636014</v>
      </c>
    </row>
    <row r="462" spans="1:16" x14ac:dyDescent="0.3">
      <c r="A462" s="1">
        <v>1996</v>
      </c>
      <c r="B462" s="1">
        <v>7</v>
      </c>
      <c r="C462" s="6">
        <v>1996.5416666666667</v>
      </c>
      <c r="D462" s="6">
        <f>co2data[[#This Row],[DecDate]]^2</f>
        <v>3986178.6267361115</v>
      </c>
      <c r="E462" s="2">
        <f>DATE(co2data[[#This Row],[Year]],co2data[[#This Row],[Month]],15)</f>
        <v>35261</v>
      </c>
      <c r="F462" s="1">
        <v>363.55</v>
      </c>
      <c r="G462" s="1">
        <f>$U$17+$U$18*co2data[[#This Row],[DecDate]]</f>
        <v>366.35533707761033</v>
      </c>
      <c r="H462" s="4">
        <f>$U$36+$U$37*co2data[[#This Row],[DecDate]]+$U$38*co2data[[#This Row],[DecDate2]]</f>
        <v>363.11673325436277</v>
      </c>
      <c r="I462" s="4">
        <f>co2data[[#This Row],[Co2]]-co2data[[#This Row],[Quadratic Trend]]</f>
        <v>0.43326674563724055</v>
      </c>
      <c r="J462">
        <f t="shared" si="7"/>
        <v>-0.47490298702014289</v>
      </c>
      <c r="K462" s="1">
        <v>-0.23267801112039654</v>
      </c>
      <c r="L462" s="4">
        <f>co2data[[#This Row],[Quadratic Trend]]+co2data[[#This Row],[Cycle Co2]]</f>
        <v>362.64183026734264</v>
      </c>
      <c r="M462" s="4">
        <f>co2data[[#This Row],[Co2]]-co2data[[#This Row],[Quadratic Trend]]-co2data[[#This Row],[Cycle Co2]]</f>
        <v>0.90816973265738343</v>
      </c>
      <c r="N462" s="4">
        <f>AVERAGEIF(co2data[Month],co2data[Month],co2data[High Frequency])</f>
        <v>0.68088768137521938</v>
      </c>
      <c r="O462" s="4">
        <f>co2data[[#This Row],[S0]]-AVERAGE($N$2:$N$13)</f>
        <v>0.68170628415233803</v>
      </c>
      <c r="P462" s="4">
        <f>co2data[[#This Row],[Co2]]-co2data[[#This Row],[Seasonal]]</f>
        <v>362.8682937158477</v>
      </c>
    </row>
    <row r="463" spans="1:16" x14ac:dyDescent="0.3">
      <c r="A463" s="1">
        <v>1996</v>
      </c>
      <c r="B463" s="1">
        <v>8</v>
      </c>
      <c r="C463" s="6">
        <v>1996.625</v>
      </c>
      <c r="D463" s="6">
        <f>co2data[[#This Row],[DecDate]]^2</f>
        <v>3986511.390625</v>
      </c>
      <c r="E463" s="2">
        <f>DATE(co2data[[#This Row],[Year]],co2data[[#This Row],[Month]],15)</f>
        <v>35292</v>
      </c>
      <c r="F463" s="1">
        <v>361.38</v>
      </c>
      <c r="G463" s="1">
        <f>$U$17+$U$18*co2data[[#This Row],[DecDate]]</f>
        <v>366.48537544718147</v>
      </c>
      <c r="H463" s="4">
        <f>$U$36+$U$37*co2data[[#This Row],[DecDate]]+$U$38*co2data[[#This Row],[DecDate2]]</f>
        <v>363.26342338267568</v>
      </c>
      <c r="I463" s="4">
        <f>co2data[[#This Row],[Co2]]-co2data[[#This Row],[Quadratic Trend]]</f>
        <v>-1.8834233826756872</v>
      </c>
      <c r="J463">
        <f t="shared" si="7"/>
        <v>-0.47082388456606428</v>
      </c>
      <c r="K463" s="1">
        <v>-0.20876745848477168</v>
      </c>
      <c r="L463" s="4">
        <f>co2data[[#This Row],[Quadratic Trend]]+co2data[[#This Row],[Cycle Co2]]</f>
        <v>362.79259949810961</v>
      </c>
      <c r="M463" s="4">
        <f>co2data[[#This Row],[Co2]]-co2data[[#This Row],[Quadratic Trend]]-co2data[[#This Row],[Cycle Co2]]</f>
        <v>-1.412599498109623</v>
      </c>
      <c r="N463" s="4">
        <f>AVERAGEIF(co2data[Month],co2data[Month],co2data[High Frequency])</f>
        <v>-1.5319969340082413</v>
      </c>
      <c r="O463" s="4">
        <f>co2data[[#This Row],[S0]]-AVERAGE($N$2:$N$13)</f>
        <v>-1.5311783312311227</v>
      </c>
      <c r="P463" s="4">
        <f>co2data[[#This Row],[Co2]]-co2data[[#This Row],[Seasonal]]</f>
        <v>362.9111783312311</v>
      </c>
    </row>
    <row r="464" spans="1:16" x14ac:dyDescent="0.3">
      <c r="A464" s="1">
        <v>1996</v>
      </c>
      <c r="B464" s="1">
        <v>9</v>
      </c>
      <c r="C464" s="6">
        <v>1996.7083333333335</v>
      </c>
      <c r="D464" s="6">
        <f>co2data[[#This Row],[DecDate]]^2</f>
        <v>3986844.1684027785</v>
      </c>
      <c r="E464" s="2">
        <f>DATE(co2data[[#This Row],[Year]],co2data[[#This Row],[Month]],15)</f>
        <v>35323</v>
      </c>
      <c r="F464" s="1">
        <v>359.54</v>
      </c>
      <c r="G464" s="1">
        <f>$U$17+$U$18*co2data[[#This Row],[DecDate]]</f>
        <v>366.61541381675306</v>
      </c>
      <c r="H464" s="4">
        <f>$U$36+$U$37*co2data[[#This Row],[DecDate]]+$U$38*co2data[[#This Row],[DecDate2]]</f>
        <v>363.4102916046686</v>
      </c>
      <c r="I464" s="4">
        <f>co2data[[#This Row],[Co2]]-co2data[[#This Row],[Quadratic Trend]]</f>
        <v>-3.87029160466858</v>
      </c>
      <c r="J464">
        <f t="shared" si="7"/>
        <v>-0.51999979886555647</v>
      </c>
      <c r="K464" s="1">
        <v>-0.19639679982105077</v>
      </c>
      <c r="L464" s="4">
        <f>co2data[[#This Row],[Quadratic Trend]]+co2data[[#This Row],[Cycle Co2]]</f>
        <v>362.89029180580303</v>
      </c>
      <c r="M464" s="4">
        <f>co2data[[#This Row],[Co2]]-co2data[[#This Row],[Quadratic Trend]]-co2data[[#This Row],[Cycle Co2]]</f>
        <v>-3.3502918058030238</v>
      </c>
      <c r="N464" s="4">
        <f>AVERAGEIF(co2data[Month],co2data[Month],co2data[High Frequency])</f>
        <v>-3.2690433820966329</v>
      </c>
      <c r="O464" s="4">
        <f>co2data[[#This Row],[S0]]-AVERAGE($N$2:$N$13)</f>
        <v>-3.2682247793195143</v>
      </c>
      <c r="P464" s="4">
        <f>co2data[[#This Row],[Co2]]-co2data[[#This Row],[Seasonal]]</f>
        <v>362.80822477931952</v>
      </c>
    </row>
    <row r="465" spans="1:16" x14ac:dyDescent="0.3">
      <c r="A465" s="1">
        <v>1996</v>
      </c>
      <c r="B465" s="1">
        <v>10</v>
      </c>
      <c r="C465" s="6">
        <v>1996.7916666666667</v>
      </c>
      <c r="D465" s="6">
        <f>co2data[[#This Row],[DecDate]]^2</f>
        <v>3987176.960069445</v>
      </c>
      <c r="E465" s="2">
        <f>DATE(co2data[[#This Row],[Year]],co2data[[#This Row],[Month]],15)</f>
        <v>35353</v>
      </c>
      <c r="F465" s="1">
        <v>359.57</v>
      </c>
      <c r="G465" s="1">
        <f>$U$17+$U$18*co2data[[#This Row],[DecDate]]</f>
        <v>366.7454521863242</v>
      </c>
      <c r="H465" s="4">
        <f>$U$36+$U$37*co2data[[#This Row],[DecDate]]+$U$38*co2data[[#This Row],[DecDate2]]</f>
        <v>363.55733792034152</v>
      </c>
      <c r="I465" s="4">
        <f>co2data[[#This Row],[Co2]]-co2data[[#This Row],[Quadratic Trend]]</f>
        <v>-3.9873379203415311</v>
      </c>
      <c r="J465">
        <f t="shared" si="7"/>
        <v>-0.49935380684169456</v>
      </c>
      <c r="K465" s="1">
        <v>-0.18556603512925132</v>
      </c>
      <c r="L465" s="4">
        <f>co2data[[#This Row],[Quadratic Trend]]+co2data[[#This Row],[Cycle Co2]]</f>
        <v>363.05798411349986</v>
      </c>
      <c r="M465" s="4">
        <f>co2data[[#This Row],[Co2]]-co2data[[#This Row],[Quadratic Trend]]-co2data[[#This Row],[Cycle Co2]]</f>
        <v>-3.4879841134998366</v>
      </c>
      <c r="N465" s="4">
        <f>AVERAGEIF(co2data[Month],co2data[Month],co2data[High Frequency])</f>
        <v>-3.4480093341772475</v>
      </c>
      <c r="O465" s="4">
        <f>co2data[[#This Row],[S0]]-AVERAGE($N$2:$N$13)</f>
        <v>-3.4471907314001289</v>
      </c>
      <c r="P465" s="4">
        <f>co2data[[#This Row],[Co2]]-co2data[[#This Row],[Seasonal]]</f>
        <v>363.01719073140015</v>
      </c>
    </row>
    <row r="466" spans="1:16" x14ac:dyDescent="0.3">
      <c r="A466" s="1">
        <v>1996</v>
      </c>
      <c r="B466" s="1">
        <v>11</v>
      </c>
      <c r="C466" s="6">
        <v>1996.875</v>
      </c>
      <c r="D466" s="6">
        <f>co2data[[#This Row],[DecDate]]^2</f>
        <v>3987509.765625</v>
      </c>
      <c r="E466" s="2">
        <f>DATE(co2data[[#This Row],[Year]],co2data[[#This Row],[Month]],15)</f>
        <v>35384</v>
      </c>
      <c r="F466" s="1">
        <v>360.89</v>
      </c>
      <c r="G466" s="1">
        <f>$U$17+$U$18*co2data[[#This Row],[DecDate]]</f>
        <v>366.87549055589534</v>
      </c>
      <c r="H466" s="4">
        <f>$U$36+$U$37*co2data[[#This Row],[DecDate]]+$U$38*co2data[[#This Row],[DecDate2]]</f>
        <v>363.70456232968718</v>
      </c>
      <c r="I466" s="4">
        <f>co2data[[#This Row],[Co2]]-co2data[[#This Row],[Quadratic Trend]]</f>
        <v>-2.8145623296871918</v>
      </c>
      <c r="J466">
        <f t="shared" si="7"/>
        <v>-0.48734744695546028</v>
      </c>
      <c r="K466" s="1">
        <v>-0.16781362594781296</v>
      </c>
      <c r="L466" s="4">
        <f>co2data[[#This Row],[Quadratic Trend]]+co2data[[#This Row],[Cycle Co2]]</f>
        <v>363.2172148827317</v>
      </c>
      <c r="M466" s="4">
        <f>co2data[[#This Row],[Co2]]-co2data[[#This Row],[Quadratic Trend]]-co2data[[#This Row],[Cycle Co2]]</f>
        <v>-2.3272148827317314</v>
      </c>
      <c r="N466" s="4">
        <f>AVERAGEIF(co2data[Month],co2data[Month],co2data[High Frequency])</f>
        <v>-2.2829904186651309</v>
      </c>
      <c r="O466" s="4">
        <f>co2data[[#This Row],[S0]]-AVERAGE($N$2:$N$13)</f>
        <v>-2.2821718158880122</v>
      </c>
      <c r="P466" s="4">
        <f>co2data[[#This Row],[Co2]]-co2data[[#This Row],[Seasonal]]</f>
        <v>363.17217181588802</v>
      </c>
    </row>
    <row r="467" spans="1:16" x14ac:dyDescent="0.3">
      <c r="A467" s="1">
        <v>1996</v>
      </c>
      <c r="B467" s="1">
        <v>12</v>
      </c>
      <c r="C467" s="6">
        <v>1996.9583333333335</v>
      </c>
      <c r="D467" s="6">
        <f>co2data[[#This Row],[DecDate]]^2</f>
        <v>3987842.585069445</v>
      </c>
      <c r="E467" s="2">
        <f>DATE(co2data[[#This Row],[Year]],co2data[[#This Row],[Month]],15)</f>
        <v>35414</v>
      </c>
      <c r="F467" s="1">
        <v>362.24</v>
      </c>
      <c r="G467" s="1">
        <f>$U$17+$U$18*co2data[[#This Row],[DecDate]]</f>
        <v>367.00552892546693</v>
      </c>
      <c r="H467" s="4">
        <f>$U$36+$U$37*co2data[[#This Row],[DecDate]]+$U$38*co2data[[#This Row],[DecDate2]]</f>
        <v>363.85196483269829</v>
      </c>
      <c r="I467" s="4">
        <f>co2data[[#This Row],[Co2]]-co2data[[#This Row],[Quadratic Trend]]</f>
        <v>-1.611964832698277</v>
      </c>
      <c r="J467">
        <f t="shared" si="7"/>
        <v>-0.59936533459202879</v>
      </c>
      <c r="K467" s="1">
        <v>-0.15929341843059946</v>
      </c>
      <c r="L467" s="4">
        <f>co2data[[#This Row],[Quadratic Trend]]+co2data[[#This Row],[Cycle Co2]]</f>
        <v>363.25259949810624</v>
      </c>
      <c r="M467" s="4">
        <f>co2data[[#This Row],[Co2]]-co2data[[#This Row],[Quadratic Trend]]-co2data[[#This Row],[Cycle Co2]]</f>
        <v>-1.0125994981062481</v>
      </c>
      <c r="N467" s="4">
        <f>AVERAGEIF(co2data[Month],co2data[Month],co2data[High Frequency])</f>
        <v>-1.0548815493936836</v>
      </c>
      <c r="O467" s="4">
        <f>co2data[[#This Row],[S0]]-AVERAGE($N$2:$N$13)</f>
        <v>-1.054062946616565</v>
      </c>
      <c r="P467" s="4">
        <f>co2data[[#This Row],[Co2]]-co2data[[#This Row],[Seasonal]]</f>
        <v>363.29406294661658</v>
      </c>
    </row>
    <row r="468" spans="1:16" x14ac:dyDescent="0.3">
      <c r="A468" s="1">
        <v>1997</v>
      </c>
      <c r="B468" s="1">
        <v>1</v>
      </c>
      <c r="C468" s="6">
        <v>1997.0416666666667</v>
      </c>
      <c r="D468" s="6">
        <f>co2data[[#This Row],[DecDate]]^2</f>
        <v>3988175.418402778</v>
      </c>
      <c r="E468" s="2">
        <f>DATE(co2data[[#This Row],[Year]],co2data[[#This Row],[Month]],15)</f>
        <v>35445</v>
      </c>
      <c r="F468" s="1">
        <v>363.09</v>
      </c>
      <c r="G468" s="1">
        <f>$U$17+$U$18*co2data[[#This Row],[DecDate]]</f>
        <v>367.13556729503807</v>
      </c>
      <c r="H468" s="4">
        <f>$U$36+$U$37*co2data[[#This Row],[DecDate]]+$U$38*co2data[[#This Row],[DecDate2]]</f>
        <v>363.99954542939668</v>
      </c>
      <c r="I468" s="4">
        <f>co2data[[#This Row],[Co2]]-co2data[[#This Row],[Quadratic Trend]]</f>
        <v>-0.90954542939670091</v>
      </c>
      <c r="J468">
        <f t="shared" si="7"/>
        <v>-0.79386900821293693</v>
      </c>
      <c r="K468" s="1">
        <v>-0.14846695103913607</v>
      </c>
      <c r="L468" s="4">
        <f>co2data[[#This Row],[Quadratic Trend]]+co2data[[#This Row],[Cycle Co2]]</f>
        <v>363.20567642118374</v>
      </c>
      <c r="M468" s="4">
        <f>co2data[[#This Row],[Co2]]-co2data[[#This Row],[Quadratic Trend]]-co2data[[#This Row],[Cycle Co2]]</f>
        <v>-0.11567642118376398</v>
      </c>
      <c r="N468" s="4">
        <f>AVERAGEIF(co2data[Month],co2data[Month],co2data[High Frequency])</f>
        <v>7.1953736839272886E-3</v>
      </c>
      <c r="O468" s="4">
        <f>co2data[[#This Row],[S0]]-AVERAGE($N$2:$N$13)</f>
        <v>8.0139764610459747E-3</v>
      </c>
      <c r="P468" s="4">
        <f>co2data[[#This Row],[Co2]]-co2data[[#This Row],[Seasonal]]</f>
        <v>363.08198602353895</v>
      </c>
    </row>
    <row r="469" spans="1:16" x14ac:dyDescent="0.3">
      <c r="A469" s="1">
        <v>1997</v>
      </c>
      <c r="B469" s="1">
        <v>2</v>
      </c>
      <c r="C469" s="6">
        <v>1997.125</v>
      </c>
      <c r="D469" s="6">
        <f>co2data[[#This Row],[DecDate]]^2</f>
        <v>3988508.265625</v>
      </c>
      <c r="E469" s="2">
        <f>DATE(co2data[[#This Row],[Year]],co2data[[#This Row],[Month]],15)</f>
        <v>35476</v>
      </c>
      <c r="F469" s="1">
        <v>364.03</v>
      </c>
      <c r="G469" s="1">
        <f>$U$17+$U$18*co2data[[#This Row],[DecDate]]</f>
        <v>367.26560566460921</v>
      </c>
      <c r="H469" s="4">
        <f>$U$36+$U$37*co2data[[#This Row],[DecDate]]+$U$38*co2data[[#This Row],[DecDate2]]</f>
        <v>364.14730411977507</v>
      </c>
      <c r="I469" s="4">
        <f>co2data[[#This Row],[Co2]]-co2data[[#This Row],[Quadratic Trend]]</f>
        <v>-0.11730411977509902</v>
      </c>
      <c r="J469">
        <f t="shared" si="7"/>
        <v>-1.0416276985868562</v>
      </c>
      <c r="K469" s="1">
        <v>-0.13533422377344026</v>
      </c>
      <c r="L469" s="4">
        <f>co2data[[#This Row],[Quadratic Trend]]+co2data[[#This Row],[Cycle Co2]]</f>
        <v>363.10567642118821</v>
      </c>
      <c r="M469" s="4">
        <f>co2data[[#This Row],[Co2]]-co2data[[#This Row],[Quadratic Trend]]-co2data[[#This Row],[Cycle Co2]]</f>
        <v>0.9243235788117572</v>
      </c>
      <c r="N469" s="4">
        <f>AVERAGEIF(co2data[Month],co2data[Month],co2data[High Frequency])</f>
        <v>0.80215691214584883</v>
      </c>
      <c r="O469" s="4">
        <f>co2data[[#This Row],[S0]]-AVERAGE($N$2:$N$13)</f>
        <v>0.80297551492296748</v>
      </c>
      <c r="P469" s="4">
        <f>co2data[[#This Row],[Co2]]-co2data[[#This Row],[Seasonal]]</f>
        <v>363.22702448507698</v>
      </c>
    </row>
    <row r="470" spans="1:16" x14ac:dyDescent="0.3">
      <c r="A470" s="1">
        <v>1997</v>
      </c>
      <c r="B470" s="1">
        <v>3</v>
      </c>
      <c r="C470" s="6">
        <v>1997.2083333333335</v>
      </c>
      <c r="D470" s="6">
        <f>co2data[[#This Row],[DecDate]]^2</f>
        <v>3988841.1267361119</v>
      </c>
      <c r="E470" s="2">
        <f>DATE(co2data[[#This Row],[Year]],co2data[[#This Row],[Month]],15)</f>
        <v>35504</v>
      </c>
      <c r="F470" s="1">
        <v>364.51</v>
      </c>
      <c r="G470" s="1">
        <f>$U$17+$U$18*co2data[[#This Row],[DecDate]]</f>
        <v>367.39564403418035</v>
      </c>
      <c r="H470" s="4">
        <f>$U$36+$U$37*co2data[[#This Row],[DecDate]]+$U$38*co2data[[#This Row],[DecDate2]]</f>
        <v>364.2952409038262</v>
      </c>
      <c r="I470" s="4">
        <f>co2data[[#This Row],[Co2]]-co2data[[#This Row],[Quadratic Trend]]</f>
        <v>0.2147590961737933</v>
      </c>
      <c r="J470">
        <f t="shared" si="7"/>
        <v>-1.2734106364835742</v>
      </c>
      <c r="K470" s="1">
        <v>-0.11143369817194736</v>
      </c>
      <c r="L470" s="4">
        <f>co2data[[#This Row],[Quadratic Trend]]+co2data[[#This Row],[Cycle Co2]]</f>
        <v>363.02183026734264</v>
      </c>
      <c r="M470" s="4">
        <f>co2data[[#This Row],[Co2]]-co2data[[#This Row],[Quadratic Trend]]-co2data[[#This Row],[Cycle Co2]]</f>
        <v>1.4881697326573675</v>
      </c>
      <c r="N470" s="4">
        <f>AVERAGEIF(co2data[Month],co2data[Month],co2data[High Frequency])</f>
        <v>1.6915543480425499</v>
      </c>
      <c r="O470" s="4">
        <f>co2data[[#This Row],[S0]]-AVERAGE($N$2:$N$13)</f>
        <v>1.6923729508196685</v>
      </c>
      <c r="P470" s="4">
        <f>co2data[[#This Row],[Co2]]-co2data[[#This Row],[Seasonal]]</f>
        <v>362.81762704918032</v>
      </c>
    </row>
    <row r="471" spans="1:16" x14ac:dyDescent="0.3">
      <c r="A471" s="1">
        <v>1997</v>
      </c>
      <c r="B471" s="1">
        <v>4</v>
      </c>
      <c r="C471" s="6">
        <v>1997.2916666666667</v>
      </c>
      <c r="D471" s="6">
        <f>co2data[[#This Row],[DecDate]]^2</f>
        <v>3989174.0017361115</v>
      </c>
      <c r="E471" s="2">
        <f>DATE(co2data[[#This Row],[Year]],co2data[[#This Row],[Month]],15)</f>
        <v>35535</v>
      </c>
      <c r="F471" s="1">
        <v>366.35</v>
      </c>
      <c r="G471" s="1">
        <f>$U$17+$U$18*co2data[[#This Row],[DecDate]]</f>
        <v>367.52568240375149</v>
      </c>
      <c r="H471" s="4">
        <f>$U$36+$U$37*co2data[[#This Row],[DecDate]]+$U$38*co2data[[#This Row],[DecDate2]]</f>
        <v>364.44335578155005</v>
      </c>
      <c r="I471" s="4">
        <f>co2data[[#This Row],[Co2]]-co2data[[#This Row],[Quadratic Trend]]</f>
        <v>1.9066442184499692</v>
      </c>
      <c r="J471">
        <f t="shared" si="7"/>
        <v>-1.3230639757486922</v>
      </c>
      <c r="K471" s="1">
        <v>-6.753460500391438E-2</v>
      </c>
      <c r="L471" s="4">
        <f>co2data[[#This Row],[Quadratic Trend]]+co2data[[#This Row],[Cycle Co2]]</f>
        <v>363.12029180580134</v>
      </c>
      <c r="M471" s="4">
        <f>co2data[[#This Row],[Co2]]-co2data[[#This Row],[Quadratic Trend]]-co2data[[#This Row],[Cycle Co2]]</f>
        <v>3.2297081941986612</v>
      </c>
      <c r="N471" s="4">
        <f>AVERAGEIF(co2data[Month],co2data[Month],co2data[High Frequency])</f>
        <v>2.8344005018881528</v>
      </c>
      <c r="O471" s="4">
        <f>co2data[[#This Row],[S0]]-AVERAGE($N$2:$N$13)</f>
        <v>2.8352191046652715</v>
      </c>
      <c r="P471" s="4">
        <f>co2data[[#This Row],[Co2]]-co2data[[#This Row],[Seasonal]]</f>
        <v>363.51478089533475</v>
      </c>
    </row>
    <row r="472" spans="1:16" x14ac:dyDescent="0.3">
      <c r="A472" s="1">
        <v>1997</v>
      </c>
      <c r="B472" s="1">
        <v>5</v>
      </c>
      <c r="C472" s="6">
        <v>1997.375</v>
      </c>
      <c r="D472" s="6">
        <f>co2data[[#This Row],[DecDate]]^2</f>
        <v>3989506.890625</v>
      </c>
      <c r="E472" s="2">
        <f>DATE(co2data[[#This Row],[Year]],co2data[[#This Row],[Month]],15)</f>
        <v>35565</v>
      </c>
      <c r="F472" s="1">
        <v>366.64</v>
      </c>
      <c r="G472" s="1">
        <f>$U$17+$U$18*co2data[[#This Row],[DecDate]]</f>
        <v>367.65572077332263</v>
      </c>
      <c r="H472" s="4">
        <f>$U$36+$U$37*co2data[[#This Row],[DecDate]]+$U$38*co2data[[#This Row],[DecDate2]]</f>
        <v>364.59164875295392</v>
      </c>
      <c r="I472" s="4">
        <f>co2data[[#This Row],[Co2]]-co2data[[#This Row],[Quadratic Trend]]</f>
        <v>2.048351247046071</v>
      </c>
      <c r="J472">
        <f t="shared" si="7"/>
        <v>-1.246741562536049</v>
      </c>
      <c r="K472" s="1">
        <v>-2.6713867346246888E-2</v>
      </c>
      <c r="L472" s="4">
        <f>co2data[[#This Row],[Quadratic Trend]]+co2data[[#This Row],[Cycle Co2]]</f>
        <v>363.34490719041787</v>
      </c>
      <c r="M472" s="4">
        <f>co2data[[#This Row],[Co2]]-co2data[[#This Row],[Quadratic Trend]]-co2data[[#This Row],[Cycle Co2]]</f>
        <v>3.2950928095821199</v>
      </c>
      <c r="N472" s="4">
        <f>AVERAGEIF(co2data[Month],co2data[Month],co2data[High Frequency])</f>
        <v>3.1805287070170616</v>
      </c>
      <c r="O472" s="4">
        <f>co2data[[#This Row],[S0]]-AVERAGE($N$2:$N$13)</f>
        <v>3.1813473097941802</v>
      </c>
      <c r="P472" s="4">
        <f>co2data[[#This Row],[Co2]]-co2data[[#This Row],[Seasonal]]</f>
        <v>363.45865269020578</v>
      </c>
    </row>
    <row r="473" spans="1:16" x14ac:dyDescent="0.3">
      <c r="A473" s="1">
        <v>1997</v>
      </c>
      <c r="B473" s="1">
        <v>6</v>
      </c>
      <c r="C473" s="6">
        <v>1997.4583333333335</v>
      </c>
      <c r="D473" s="6">
        <f>co2data[[#This Row],[DecDate]]^2</f>
        <v>3989839.7934027785</v>
      </c>
      <c r="E473" s="2">
        <f>DATE(co2data[[#This Row],[Year]],co2data[[#This Row],[Month]],15)</f>
        <v>35596</v>
      </c>
      <c r="F473" s="1">
        <v>365.59</v>
      </c>
      <c r="G473" s="1">
        <f>$U$17+$U$18*co2data[[#This Row],[DecDate]]</f>
        <v>367.78575914289422</v>
      </c>
      <c r="H473" s="4">
        <f>$U$36+$U$37*co2data[[#This Row],[DecDate]]+$U$38*co2data[[#This Row],[DecDate2]]</f>
        <v>364.74011981803778</v>
      </c>
      <c r="I473" s="4">
        <f>co2data[[#This Row],[Co2]]-co2data[[#This Row],[Quadratic Trend]]</f>
        <v>0.84988018196219173</v>
      </c>
      <c r="J473">
        <f t="shared" si="7"/>
        <v>-1.1267510891539001</v>
      </c>
      <c r="K473" s="1">
        <v>-1.5894562122039317E-2</v>
      </c>
      <c r="L473" s="4">
        <f>co2data[[#This Row],[Quadratic Trend]]+co2data[[#This Row],[Cycle Co2]]</f>
        <v>363.61336872888387</v>
      </c>
      <c r="M473" s="4">
        <f>co2data[[#This Row],[Co2]]-co2data[[#This Row],[Quadratic Trend]]-co2data[[#This Row],[Cycle Co2]]</f>
        <v>1.9766312711160918</v>
      </c>
      <c r="N473" s="4">
        <f>AVERAGEIF(co2data[Month],co2data[Month],co2data[High Frequency])</f>
        <v>2.3803748608627524</v>
      </c>
      <c r="O473" s="4">
        <f>co2data[[#This Row],[S0]]-AVERAGE($N$2:$N$13)</f>
        <v>2.3811934636398711</v>
      </c>
      <c r="P473" s="4">
        <f>co2data[[#This Row],[Co2]]-co2data[[#This Row],[Seasonal]]</f>
        <v>363.2088065363601</v>
      </c>
    </row>
    <row r="474" spans="1:16" x14ac:dyDescent="0.3">
      <c r="A474" s="1">
        <v>1997</v>
      </c>
      <c r="B474" s="1">
        <v>7</v>
      </c>
      <c r="C474" s="6">
        <v>1997.5416666666667</v>
      </c>
      <c r="D474" s="6">
        <f>co2data[[#This Row],[DecDate]]^2</f>
        <v>3990172.710069445</v>
      </c>
      <c r="E474" s="2">
        <f>DATE(co2data[[#This Row],[Year]],co2data[[#This Row],[Month]],15)</f>
        <v>35626</v>
      </c>
      <c r="F474" s="1">
        <v>364.31</v>
      </c>
      <c r="G474" s="1">
        <f>$U$17+$U$18*co2data[[#This Row],[DecDate]]</f>
        <v>367.91579751246536</v>
      </c>
      <c r="H474" s="4">
        <f>$U$36+$U$37*co2data[[#This Row],[DecDate]]+$U$38*co2data[[#This Row],[DecDate2]]</f>
        <v>364.88876897679438</v>
      </c>
      <c r="I474" s="4">
        <f>co2data[[#This Row],[Co2]]-co2data[[#This Row],[Quadratic Trend]]</f>
        <v>-0.57876897679437889</v>
      </c>
      <c r="J474">
        <f t="shared" si="7"/>
        <v>-1.042323324833577</v>
      </c>
      <c r="K474" s="1">
        <v>2.6156183610335226E-3</v>
      </c>
      <c r="L474" s="4">
        <f>co2data[[#This Row],[Quadratic Trend]]+co2data[[#This Row],[Cycle Co2]]</f>
        <v>363.84644565196078</v>
      </c>
      <c r="M474" s="4">
        <f>co2data[[#This Row],[Co2]]-co2data[[#This Row],[Quadratic Trend]]-co2data[[#This Row],[Cycle Co2]]</f>
        <v>0.46355434803919815</v>
      </c>
      <c r="N474" s="4">
        <f>AVERAGEIF(co2data[Month],co2data[Month],co2data[High Frequency])</f>
        <v>0.68088768137521938</v>
      </c>
      <c r="O474" s="4">
        <f>co2data[[#This Row],[S0]]-AVERAGE($N$2:$N$13)</f>
        <v>0.68170628415233803</v>
      </c>
      <c r="P474" s="4">
        <f>co2data[[#This Row],[Co2]]-co2data[[#This Row],[Seasonal]]</f>
        <v>363.62829371584769</v>
      </c>
    </row>
    <row r="475" spans="1:16" x14ac:dyDescent="0.3">
      <c r="A475" s="1">
        <v>1997</v>
      </c>
      <c r="B475" s="1">
        <v>8</v>
      </c>
      <c r="C475" s="6">
        <v>1997.625</v>
      </c>
      <c r="D475" s="6">
        <f>co2data[[#This Row],[DecDate]]^2</f>
        <v>3990505.640625</v>
      </c>
      <c r="E475" s="2">
        <f>DATE(co2data[[#This Row],[Year]],co2data[[#This Row],[Month]],15)</f>
        <v>35657</v>
      </c>
      <c r="F475" s="1">
        <v>362.25</v>
      </c>
      <c r="G475" s="1">
        <f>$U$17+$U$18*co2data[[#This Row],[DecDate]]</f>
        <v>368.0458358820365</v>
      </c>
      <c r="H475" s="4">
        <f>$U$36+$U$37*co2data[[#This Row],[DecDate]]+$U$38*co2data[[#This Row],[DecDate2]]</f>
        <v>365.03759622922371</v>
      </c>
      <c r="I475" s="4">
        <f>co2data[[#This Row],[Co2]]-co2data[[#This Row],[Quadratic Trend]]</f>
        <v>-2.7875962292237091</v>
      </c>
      <c r="J475">
        <f t="shared" si="7"/>
        <v>-0.96884288495856741</v>
      </c>
      <c r="K475" s="1">
        <v>5.266282794911236E-2</v>
      </c>
      <c r="L475" s="4">
        <f>co2data[[#This Row],[Quadratic Trend]]+co2data[[#This Row],[Cycle Co2]]</f>
        <v>364.06875334426513</v>
      </c>
      <c r="M475" s="4">
        <f>co2data[[#This Row],[Co2]]-co2data[[#This Row],[Quadratic Trend]]-co2data[[#This Row],[Cycle Co2]]</f>
        <v>-1.8187533442651418</v>
      </c>
      <c r="N475" s="4">
        <f>AVERAGEIF(co2data[Month],co2data[Month],co2data[High Frequency])</f>
        <v>-1.5319969340082413</v>
      </c>
      <c r="O475" s="4">
        <f>co2data[[#This Row],[S0]]-AVERAGE($N$2:$N$13)</f>
        <v>-1.5311783312311227</v>
      </c>
      <c r="P475" s="4">
        <f>co2data[[#This Row],[Co2]]-co2data[[#This Row],[Seasonal]]</f>
        <v>363.7811783312311</v>
      </c>
    </row>
    <row r="476" spans="1:16" x14ac:dyDescent="0.3">
      <c r="A476" s="1">
        <v>1997</v>
      </c>
      <c r="B476" s="1">
        <v>9</v>
      </c>
      <c r="C476" s="6">
        <v>1997.7083333333335</v>
      </c>
      <c r="D476" s="6">
        <f>co2data[[#This Row],[DecDate]]^2</f>
        <v>3990838.585069445</v>
      </c>
      <c r="E476" s="2">
        <f>DATE(co2data[[#This Row],[Year]],co2data[[#This Row],[Month]],15)</f>
        <v>35688</v>
      </c>
      <c r="F476" s="1">
        <v>360.29</v>
      </c>
      <c r="G476" s="1">
        <f>$U$17+$U$18*co2data[[#This Row],[DecDate]]</f>
        <v>368.17587425160809</v>
      </c>
      <c r="H476" s="4">
        <f>$U$36+$U$37*co2data[[#This Row],[DecDate]]+$U$38*co2data[[#This Row],[DecDate2]]</f>
        <v>365.18660157533304</v>
      </c>
      <c r="I476" s="4">
        <f>co2data[[#This Row],[Co2]]-co2data[[#This Row],[Quadratic Trend]]</f>
        <v>-4.8966015753330225</v>
      </c>
      <c r="J476">
        <f t="shared" si="7"/>
        <v>-0.87092515414426197</v>
      </c>
      <c r="K476" s="1">
        <v>5.9631682026825686E-2</v>
      </c>
      <c r="L476" s="4">
        <f>co2data[[#This Row],[Quadratic Trend]]+co2data[[#This Row],[Cycle Co2]]</f>
        <v>364.31567642118875</v>
      </c>
      <c r="M476" s="4">
        <f>co2data[[#This Row],[Co2]]-co2data[[#This Row],[Quadratic Trend]]-co2data[[#This Row],[Cycle Co2]]</f>
        <v>-4.025676421188761</v>
      </c>
      <c r="N476" s="4">
        <f>AVERAGEIF(co2data[Month],co2data[Month],co2data[High Frequency])</f>
        <v>-3.2690433820966329</v>
      </c>
      <c r="O476" s="4">
        <f>co2data[[#This Row],[S0]]-AVERAGE($N$2:$N$13)</f>
        <v>-3.2682247793195143</v>
      </c>
      <c r="P476" s="4">
        <f>co2data[[#This Row],[Co2]]-co2data[[#This Row],[Seasonal]]</f>
        <v>363.55822477931952</v>
      </c>
    </row>
    <row r="477" spans="1:16" x14ac:dyDescent="0.3">
      <c r="A477" s="1">
        <v>1997</v>
      </c>
      <c r="B477" s="1">
        <v>10</v>
      </c>
      <c r="C477" s="6">
        <v>1997.7916666666667</v>
      </c>
      <c r="D477" s="6">
        <f>co2data[[#This Row],[DecDate]]^2</f>
        <v>3991171.543402778</v>
      </c>
      <c r="E477" s="2">
        <f>DATE(co2data[[#This Row],[Year]],co2data[[#This Row],[Month]],15)</f>
        <v>35718</v>
      </c>
      <c r="F477" s="1">
        <v>360.82</v>
      </c>
      <c r="G477" s="1">
        <f>$U$17+$U$18*co2data[[#This Row],[DecDate]]</f>
        <v>368.30591262117923</v>
      </c>
      <c r="H477" s="4">
        <f>$U$36+$U$37*co2data[[#This Row],[DecDate]]+$U$38*co2data[[#This Row],[DecDate2]]</f>
        <v>365.33578501511511</v>
      </c>
      <c r="I477" s="4">
        <f>co2data[[#This Row],[Co2]]-co2data[[#This Row],[Quadratic Trend]]</f>
        <v>-4.5157850151151138</v>
      </c>
      <c r="J477">
        <f t="shared" si="7"/>
        <v>-0.70087782469891213</v>
      </c>
      <c r="K477" s="1">
        <v>6.8137565209545017E-2</v>
      </c>
      <c r="L477" s="4">
        <f>co2data[[#This Row],[Quadratic Trend]]+co2data[[#This Row],[Cycle Co2]]</f>
        <v>364.63490719041619</v>
      </c>
      <c r="M477" s="4">
        <f>co2data[[#This Row],[Co2]]-co2data[[#This Row],[Quadratic Trend]]-co2data[[#This Row],[Cycle Co2]]</f>
        <v>-3.8149071904162017</v>
      </c>
      <c r="N477" s="4">
        <f>AVERAGEIF(co2data[Month],co2data[Month],co2data[High Frequency])</f>
        <v>-3.4480093341772475</v>
      </c>
      <c r="O477" s="4">
        <f>co2data[[#This Row],[S0]]-AVERAGE($N$2:$N$13)</f>
        <v>-3.4471907314001289</v>
      </c>
      <c r="P477" s="4">
        <f>co2data[[#This Row],[Co2]]-co2data[[#This Row],[Seasonal]]</f>
        <v>364.26719073140015</v>
      </c>
    </row>
    <row r="478" spans="1:16" x14ac:dyDescent="0.3">
      <c r="A478" s="1">
        <v>1997</v>
      </c>
      <c r="B478" s="1">
        <v>11</v>
      </c>
      <c r="C478" s="6">
        <v>1997.875</v>
      </c>
      <c r="D478" s="6">
        <f>co2data[[#This Row],[DecDate]]^2</f>
        <v>3991504.515625</v>
      </c>
      <c r="E478" s="2">
        <f>DATE(co2data[[#This Row],[Year]],co2data[[#This Row],[Month]],15)</f>
        <v>35749</v>
      </c>
      <c r="F478" s="1">
        <v>362.49</v>
      </c>
      <c r="G478" s="1">
        <f>$U$17+$U$18*co2data[[#This Row],[DecDate]]</f>
        <v>368.43595099075037</v>
      </c>
      <c r="H478" s="4">
        <f>$U$36+$U$37*co2data[[#This Row],[DecDate]]+$U$38*co2data[[#This Row],[DecDate2]]</f>
        <v>365.48514654857718</v>
      </c>
      <c r="I478" s="4">
        <f>co2data[[#This Row],[Co2]]-co2data[[#This Row],[Quadratic Trend]]</f>
        <v>-2.9951465485771678</v>
      </c>
      <c r="J478">
        <f t="shared" si="7"/>
        <v>-0.61408551200713646</v>
      </c>
      <c r="K478" s="1">
        <v>7.9718939035749364E-2</v>
      </c>
      <c r="L478" s="4">
        <f>co2data[[#This Row],[Quadratic Trend]]+co2data[[#This Row],[Cycle Co2]]</f>
        <v>364.87106103657004</v>
      </c>
      <c r="M478" s="4">
        <f>co2data[[#This Row],[Co2]]-co2data[[#This Row],[Quadratic Trend]]-co2data[[#This Row],[Cycle Co2]]</f>
        <v>-2.3810610365700313</v>
      </c>
      <c r="N478" s="4">
        <f>AVERAGEIF(co2data[Month],co2data[Month],co2data[High Frequency])</f>
        <v>-2.2829904186651309</v>
      </c>
      <c r="O478" s="4">
        <f>co2data[[#This Row],[S0]]-AVERAGE($N$2:$N$13)</f>
        <v>-2.2821718158880122</v>
      </c>
      <c r="P478" s="4">
        <f>co2data[[#This Row],[Co2]]-co2data[[#This Row],[Seasonal]]</f>
        <v>364.77217181588804</v>
      </c>
    </row>
    <row r="479" spans="1:16" x14ac:dyDescent="0.3">
      <c r="A479" s="1">
        <v>1997</v>
      </c>
      <c r="B479" s="1">
        <v>12</v>
      </c>
      <c r="C479" s="6">
        <v>1997.9583333333335</v>
      </c>
      <c r="D479" s="6">
        <f>co2data[[#This Row],[DecDate]]^2</f>
        <v>3991837.5017361119</v>
      </c>
      <c r="E479" s="2">
        <f>DATE(co2data[[#This Row],[Year]],co2data[[#This Row],[Month]],15)</f>
        <v>35779</v>
      </c>
      <c r="F479" s="1">
        <v>364.38</v>
      </c>
      <c r="G479" s="1">
        <f>$U$17+$U$18*co2data[[#This Row],[DecDate]]</f>
        <v>368.56598936032196</v>
      </c>
      <c r="H479" s="4">
        <f>$U$36+$U$37*co2data[[#This Row],[DecDate]]+$U$38*co2data[[#This Row],[DecDate2]]</f>
        <v>365.63468617571925</v>
      </c>
      <c r="I479" s="4">
        <f>co2data[[#This Row],[Co2]]-co2data[[#This Row],[Quadratic Trend]]</f>
        <v>-1.2546861757192573</v>
      </c>
      <c r="J479">
        <f t="shared" si="7"/>
        <v>-0.58285590837606205</v>
      </c>
      <c r="K479" s="1">
        <v>0.1020681111977246</v>
      </c>
      <c r="L479" s="4">
        <f>co2data[[#This Row],[Quadratic Trend]]+co2data[[#This Row],[Cycle Co2]]</f>
        <v>365.05183026734318</v>
      </c>
      <c r="M479" s="4">
        <f>co2data[[#This Row],[Co2]]-co2data[[#This Row],[Quadratic Trend]]-co2data[[#This Row],[Cycle Co2]]</f>
        <v>-0.67183026734319529</v>
      </c>
      <c r="N479" s="4">
        <f>AVERAGEIF(co2data[Month],co2data[Month],co2data[High Frequency])</f>
        <v>-1.0548815493936836</v>
      </c>
      <c r="O479" s="4">
        <f>co2data[[#This Row],[S0]]-AVERAGE($N$2:$N$13)</f>
        <v>-1.054062946616565</v>
      </c>
      <c r="P479" s="4">
        <f>co2data[[#This Row],[Co2]]-co2data[[#This Row],[Seasonal]]</f>
        <v>365.43406294661656</v>
      </c>
    </row>
    <row r="480" spans="1:16" x14ac:dyDescent="0.3">
      <c r="A480" s="1">
        <v>1998</v>
      </c>
      <c r="B480" s="1">
        <v>1</v>
      </c>
      <c r="C480" s="6">
        <v>1998.0416666666667</v>
      </c>
      <c r="D480" s="6">
        <f>co2data[[#This Row],[DecDate]]^2</f>
        <v>3992170.5017361115</v>
      </c>
      <c r="E480" s="2">
        <f>DATE(co2data[[#This Row],[Year]],co2data[[#This Row],[Month]],15)</f>
        <v>35810</v>
      </c>
      <c r="F480" s="1">
        <v>365.27</v>
      </c>
      <c r="G480" s="1">
        <f>$U$17+$U$18*co2data[[#This Row],[DecDate]]</f>
        <v>368.6960277298931</v>
      </c>
      <c r="H480" s="4">
        <f>$U$36+$U$37*co2data[[#This Row],[DecDate]]+$U$38*co2data[[#This Row],[DecDate2]]</f>
        <v>365.78440389653406</v>
      </c>
      <c r="I480" s="4">
        <f>co2data[[#This Row],[Co2]]-co2data[[#This Row],[Quadratic Trend]]</f>
        <v>-0.51440389653407692</v>
      </c>
      <c r="J480">
        <f t="shared" si="7"/>
        <v>-0.56103516765184536</v>
      </c>
      <c r="K480" s="1">
        <v>0.12056969708010351</v>
      </c>
      <c r="L480" s="4">
        <f>co2data[[#This Row],[Quadratic Trend]]+co2data[[#This Row],[Cycle Co2]]</f>
        <v>365.22336872888224</v>
      </c>
      <c r="M480" s="4">
        <f>co2data[[#This Row],[Co2]]-co2data[[#This Row],[Quadratic Trend]]-co2data[[#This Row],[Cycle Co2]]</f>
        <v>4.6631271117768436E-2</v>
      </c>
      <c r="N480" s="4">
        <f>AVERAGEIF(co2data[Month],co2data[Month],co2data[High Frequency])</f>
        <v>7.1953736839272886E-3</v>
      </c>
      <c r="O480" s="4">
        <f>co2data[[#This Row],[S0]]-AVERAGE($N$2:$N$13)</f>
        <v>8.0139764610459747E-3</v>
      </c>
      <c r="P480" s="4">
        <f>co2data[[#This Row],[Co2]]-co2data[[#This Row],[Seasonal]]</f>
        <v>365.26198602353895</v>
      </c>
    </row>
    <row r="481" spans="1:16" x14ac:dyDescent="0.3">
      <c r="A481" s="1">
        <v>1998</v>
      </c>
      <c r="B481" s="1">
        <v>2</v>
      </c>
      <c r="C481" s="6">
        <v>1998.125</v>
      </c>
      <c r="D481" s="6">
        <f>co2data[[#This Row],[DecDate]]^2</f>
        <v>3992503.515625</v>
      </c>
      <c r="E481" s="2">
        <f>DATE(co2data[[#This Row],[Year]],co2data[[#This Row],[Month]],15)</f>
        <v>35841</v>
      </c>
      <c r="F481" s="1">
        <v>365.98</v>
      </c>
      <c r="G481" s="1">
        <f>$U$17+$U$18*co2data[[#This Row],[DecDate]]</f>
        <v>368.82606609946424</v>
      </c>
      <c r="H481" s="4">
        <f>$U$36+$U$37*co2data[[#This Row],[DecDate]]+$U$38*co2data[[#This Row],[DecDate2]]</f>
        <v>365.93429971102159</v>
      </c>
      <c r="I481" s="4">
        <f>co2data[[#This Row],[Co2]]-co2data[[#This Row],[Quadratic Trend]]</f>
        <v>4.5700288978423487E-2</v>
      </c>
      <c r="J481">
        <f t="shared" si="7"/>
        <v>-0.58477713598889436</v>
      </c>
      <c r="K481" s="1">
        <v>0.14368523514441151</v>
      </c>
      <c r="L481" s="4">
        <f>co2data[[#This Row],[Quadratic Trend]]+co2data[[#This Row],[Cycle Co2]]</f>
        <v>365.34952257503272</v>
      </c>
      <c r="M481" s="4">
        <f>co2data[[#This Row],[Co2]]-co2data[[#This Row],[Quadratic Trend]]-co2data[[#This Row],[Cycle Co2]]</f>
        <v>0.63047742496731785</v>
      </c>
      <c r="N481" s="4">
        <f>AVERAGEIF(co2data[Month],co2data[Month],co2data[High Frequency])</f>
        <v>0.80215691214584883</v>
      </c>
      <c r="O481" s="4">
        <f>co2data[[#This Row],[S0]]-AVERAGE($N$2:$N$13)</f>
        <v>0.80297551492296748</v>
      </c>
      <c r="P481" s="4">
        <f>co2data[[#This Row],[Co2]]-co2data[[#This Row],[Seasonal]]</f>
        <v>365.17702448507703</v>
      </c>
    </row>
    <row r="482" spans="1:16" x14ac:dyDescent="0.3">
      <c r="A482" s="1">
        <v>1998</v>
      </c>
      <c r="B482" s="1">
        <v>3</v>
      </c>
      <c r="C482" s="6">
        <v>1998.2083333333335</v>
      </c>
      <c r="D482" s="6">
        <f>co2data[[#This Row],[DecDate]]^2</f>
        <v>3992836.5434027785</v>
      </c>
      <c r="E482" s="2">
        <f>DATE(co2data[[#This Row],[Year]],co2data[[#This Row],[Month]],15)</f>
        <v>35869</v>
      </c>
      <c r="F482" s="1">
        <v>367.24</v>
      </c>
      <c r="G482" s="1">
        <f>$U$17+$U$18*co2data[[#This Row],[DecDate]]</f>
        <v>368.95610446903584</v>
      </c>
      <c r="H482" s="4">
        <f>$U$36+$U$37*co2data[[#This Row],[DecDate]]+$U$38*co2data[[#This Row],[DecDate2]]</f>
        <v>366.08437361918914</v>
      </c>
      <c r="I482" s="4">
        <f>co2data[[#This Row],[Co2]]-co2data[[#This Row],[Quadratic Trend]]</f>
        <v>1.1556263808108724</v>
      </c>
      <c r="J482">
        <f t="shared" si="7"/>
        <v>-0.59869719800259158</v>
      </c>
      <c r="K482" s="1">
        <v>0.15141472539066173</v>
      </c>
      <c r="L482" s="4">
        <f>co2data[[#This Row],[Quadratic Trend]]+co2data[[#This Row],[Cycle Co2]]</f>
        <v>365.48567642118655</v>
      </c>
      <c r="M482" s="4">
        <f>co2data[[#This Row],[Co2]]-co2data[[#This Row],[Quadratic Trend]]-co2data[[#This Row],[Cycle Co2]]</f>
        <v>1.7543235788134641</v>
      </c>
      <c r="N482" s="4">
        <f>AVERAGEIF(co2data[Month],co2data[Month],co2data[High Frequency])</f>
        <v>1.6915543480425499</v>
      </c>
      <c r="O482" s="4">
        <f>co2data[[#This Row],[S0]]-AVERAGE($N$2:$N$13)</f>
        <v>1.6923729508196685</v>
      </c>
      <c r="P482" s="4">
        <f>co2data[[#This Row],[Co2]]-co2data[[#This Row],[Seasonal]]</f>
        <v>365.54762704918033</v>
      </c>
    </row>
    <row r="483" spans="1:16" x14ac:dyDescent="0.3">
      <c r="A483" s="1">
        <v>1998</v>
      </c>
      <c r="B483" s="1">
        <v>4</v>
      </c>
      <c r="C483" s="6">
        <v>1998.2916666666667</v>
      </c>
      <c r="D483" s="6">
        <f>co2data[[#This Row],[DecDate]]^2</f>
        <v>3993169.585069445</v>
      </c>
      <c r="E483" s="2">
        <f>DATE(co2data[[#This Row],[Year]],co2data[[#This Row],[Month]],15)</f>
        <v>35900</v>
      </c>
      <c r="F483" s="1">
        <v>368.66</v>
      </c>
      <c r="G483" s="1">
        <f>$U$17+$U$18*co2data[[#This Row],[DecDate]]</f>
        <v>369.08614283860697</v>
      </c>
      <c r="H483" s="4">
        <f>$U$36+$U$37*co2data[[#This Row],[DecDate]]+$U$38*co2data[[#This Row],[DecDate2]]</f>
        <v>366.23462562103668</v>
      </c>
      <c r="I483" s="4">
        <f>co2data[[#This Row],[Co2]]-co2data[[#This Row],[Quadratic Trend]]</f>
        <v>2.4253743789633404</v>
      </c>
      <c r="J483">
        <f t="shared" si="7"/>
        <v>-0.43279535369237887</v>
      </c>
      <c r="K483" s="1">
        <v>0.15068124474190919</v>
      </c>
      <c r="L483" s="4">
        <f>co2data[[#This Row],[Quadratic Trend]]+co2data[[#This Row],[Cycle Co2]]</f>
        <v>365.80183026734431</v>
      </c>
      <c r="M483" s="4">
        <f>co2data[[#This Row],[Co2]]-co2data[[#This Row],[Quadratic Trend]]-co2data[[#This Row],[Cycle Co2]]</f>
        <v>2.8581697326557194</v>
      </c>
      <c r="N483" s="4">
        <f>AVERAGEIF(co2data[Month],co2data[Month],co2data[High Frequency])</f>
        <v>2.8344005018881528</v>
      </c>
      <c r="O483" s="4">
        <f>co2data[[#This Row],[S0]]-AVERAGE($N$2:$N$13)</f>
        <v>2.8352191046652715</v>
      </c>
      <c r="P483" s="4">
        <f>co2data[[#This Row],[Co2]]-co2data[[#This Row],[Seasonal]]</f>
        <v>365.82478089533475</v>
      </c>
    </row>
    <row r="484" spans="1:16" x14ac:dyDescent="0.3">
      <c r="A484" s="1">
        <v>1998</v>
      </c>
      <c r="B484" s="1">
        <v>5</v>
      </c>
      <c r="C484" s="6">
        <v>1998.375</v>
      </c>
      <c r="D484" s="6">
        <f>co2data[[#This Row],[DecDate]]^2</f>
        <v>3993502.640625</v>
      </c>
      <c r="E484" s="2">
        <f>DATE(co2data[[#This Row],[Year]],co2data[[#This Row],[Month]],15)</f>
        <v>35930</v>
      </c>
      <c r="F484" s="1">
        <v>369.42</v>
      </c>
      <c r="G484" s="1">
        <f>$U$17+$U$18*co2data[[#This Row],[DecDate]]</f>
        <v>369.21618120817811</v>
      </c>
      <c r="H484" s="4">
        <f>$U$36+$U$37*co2data[[#This Row],[DecDate]]+$U$38*co2data[[#This Row],[DecDate2]]</f>
        <v>366.38505571655696</v>
      </c>
      <c r="I484" s="4">
        <f>co2data[[#This Row],[Co2]]-co2data[[#This Row],[Quadratic Trend]]</f>
        <v>3.0349442834430533</v>
      </c>
      <c r="J484">
        <f t="shared" si="7"/>
        <v>-0.22168698767419615</v>
      </c>
      <c r="K484" s="1">
        <v>0.13917710089048782</v>
      </c>
      <c r="L484" s="4">
        <f>co2data[[#This Row],[Quadratic Trend]]+co2data[[#This Row],[Cycle Co2]]</f>
        <v>366.16336872888274</v>
      </c>
      <c r="M484" s="4">
        <f>co2data[[#This Row],[Co2]]-co2data[[#This Row],[Quadratic Trend]]-co2data[[#This Row],[Cycle Co2]]</f>
        <v>3.2566312711172496</v>
      </c>
      <c r="N484" s="4">
        <f>AVERAGEIF(co2data[Month],co2data[Month],co2data[High Frequency])</f>
        <v>3.1805287070170616</v>
      </c>
      <c r="O484" s="4">
        <f>co2data[[#This Row],[S0]]-AVERAGE($N$2:$N$13)</f>
        <v>3.1813473097941802</v>
      </c>
      <c r="P484" s="4">
        <f>co2data[[#This Row],[Co2]]-co2data[[#This Row],[Seasonal]]</f>
        <v>366.23865269020581</v>
      </c>
    </row>
    <row r="485" spans="1:16" x14ac:dyDescent="0.3">
      <c r="A485" s="1">
        <v>1998</v>
      </c>
      <c r="B485" s="1">
        <v>6</v>
      </c>
      <c r="C485" s="6">
        <v>1998.4583333333335</v>
      </c>
      <c r="D485" s="6">
        <f>co2data[[#This Row],[DecDate]]^2</f>
        <v>3993835.710069445</v>
      </c>
      <c r="E485" s="2">
        <f>DATE(co2data[[#This Row],[Year]],co2data[[#This Row],[Month]],15)</f>
        <v>35961</v>
      </c>
      <c r="F485" s="1">
        <v>368.99</v>
      </c>
      <c r="G485" s="1">
        <f>$U$17+$U$18*co2data[[#This Row],[DecDate]]</f>
        <v>369.34621957774925</v>
      </c>
      <c r="H485" s="4">
        <f>$U$36+$U$37*co2data[[#This Row],[DecDate]]+$U$38*co2data[[#This Row],[DecDate2]]</f>
        <v>366.53566390574997</v>
      </c>
      <c r="I485" s="4">
        <f>co2data[[#This Row],[Co2]]-co2data[[#This Row],[Quadratic Trend]]</f>
        <v>2.4543360942500385</v>
      </c>
      <c r="J485">
        <f t="shared" si="7"/>
        <v>-1.5372099947486416E-2</v>
      </c>
      <c r="K485" s="1">
        <v>0.14920998614407244</v>
      </c>
      <c r="L485" s="4">
        <f>co2data[[#This Row],[Quadratic Trend]]+co2data[[#This Row],[Cycle Co2]]</f>
        <v>366.52029180580246</v>
      </c>
      <c r="M485" s="4">
        <f>co2data[[#This Row],[Co2]]-co2data[[#This Row],[Quadratic Trend]]-co2data[[#This Row],[Cycle Co2]]</f>
        <v>2.469708194197525</v>
      </c>
      <c r="N485" s="4">
        <f>AVERAGEIF(co2data[Month],co2data[Month],co2data[High Frequency])</f>
        <v>2.3803748608627524</v>
      </c>
      <c r="O485" s="4">
        <f>co2data[[#This Row],[S0]]-AVERAGE($N$2:$N$13)</f>
        <v>2.3811934636398711</v>
      </c>
      <c r="P485" s="4">
        <f>co2data[[#This Row],[Co2]]-co2data[[#This Row],[Seasonal]]</f>
        <v>366.60880653636013</v>
      </c>
    </row>
    <row r="486" spans="1:16" x14ac:dyDescent="0.3">
      <c r="A486" s="1">
        <v>1998</v>
      </c>
      <c r="B486" s="1">
        <v>7</v>
      </c>
      <c r="C486" s="6">
        <v>1998.5416666666667</v>
      </c>
      <c r="D486" s="6">
        <f>co2data[[#This Row],[DecDate]]^2</f>
        <v>3994168.793402778</v>
      </c>
      <c r="E486" s="2">
        <f>DATE(co2data[[#This Row],[Year]],co2data[[#This Row],[Month]],15)</f>
        <v>35991</v>
      </c>
      <c r="F486" s="1">
        <v>367.82</v>
      </c>
      <c r="G486" s="1">
        <f>$U$17+$U$18*co2data[[#This Row],[DecDate]]</f>
        <v>369.47625794732085</v>
      </c>
      <c r="H486" s="4">
        <f>$U$36+$U$37*co2data[[#This Row],[DecDate]]+$U$38*co2data[[#This Row],[DecDate2]]</f>
        <v>366.68645018862298</v>
      </c>
      <c r="I486" s="4">
        <f>co2data[[#This Row],[Co2]]-co2data[[#This Row],[Quadratic Trend]]</f>
        <v>1.1335498113770086</v>
      </c>
      <c r="J486">
        <f t="shared" si="7"/>
        <v>0.12614930948719277</v>
      </c>
      <c r="K486" s="1">
        <v>0.15385682357959923</v>
      </c>
      <c r="L486" s="4">
        <f>co2data[[#This Row],[Quadratic Trend]]+co2data[[#This Row],[Cycle Co2]]</f>
        <v>366.81259949811016</v>
      </c>
      <c r="M486" s="4">
        <f>co2data[[#This Row],[Co2]]-co2data[[#This Row],[Quadratic Trend]]-co2data[[#This Row],[Cycle Co2]]</f>
        <v>1.0074005018898158</v>
      </c>
      <c r="N486" s="4">
        <f>AVERAGEIF(co2data[Month],co2data[Month],co2data[High Frequency])</f>
        <v>0.68088768137521938</v>
      </c>
      <c r="O486" s="4">
        <f>co2data[[#This Row],[S0]]-AVERAGE($N$2:$N$13)</f>
        <v>0.68170628415233803</v>
      </c>
      <c r="P486" s="4">
        <f>co2data[[#This Row],[Co2]]-co2data[[#This Row],[Seasonal]]</f>
        <v>367.13829371584768</v>
      </c>
    </row>
    <row r="487" spans="1:16" x14ac:dyDescent="0.3">
      <c r="A487" s="1">
        <v>1998</v>
      </c>
      <c r="B487" s="1">
        <v>8</v>
      </c>
      <c r="C487" s="6">
        <v>1998.625</v>
      </c>
      <c r="D487" s="6">
        <f>co2data[[#This Row],[DecDate]]^2</f>
        <v>3994501.890625</v>
      </c>
      <c r="E487" s="2">
        <f>DATE(co2data[[#This Row],[Year]],co2data[[#This Row],[Month]],15)</f>
        <v>36022</v>
      </c>
      <c r="F487" s="1">
        <v>365.95</v>
      </c>
      <c r="G487" s="1">
        <f>$U$17+$U$18*co2data[[#This Row],[DecDate]]</f>
        <v>369.60629631689199</v>
      </c>
      <c r="H487" s="4">
        <f>$U$36+$U$37*co2data[[#This Row],[DecDate]]+$U$38*co2data[[#This Row],[DecDate2]]</f>
        <v>366.837414565176</v>
      </c>
      <c r="I487" s="4">
        <f>co2data[[#This Row],[Co2]]-co2data[[#This Row],[Quadratic Trend]]</f>
        <v>-0.88741456517601591</v>
      </c>
      <c r="J487">
        <f t="shared" si="7"/>
        <v>0.26749262524578382</v>
      </c>
      <c r="K487" s="1">
        <v>0.18157915165859356</v>
      </c>
      <c r="L487" s="4">
        <f>co2data[[#This Row],[Quadratic Trend]]+co2data[[#This Row],[Cycle Co2]]</f>
        <v>367.10490719042178</v>
      </c>
      <c r="M487" s="4">
        <f>co2data[[#This Row],[Co2]]-co2data[[#This Row],[Quadratic Trend]]-co2data[[#This Row],[Cycle Co2]]</f>
        <v>-1.1549071904217998</v>
      </c>
      <c r="N487" s="4">
        <f>AVERAGEIF(co2data[Month],co2data[Month],co2data[High Frequency])</f>
        <v>-1.5319969340082413</v>
      </c>
      <c r="O487" s="4">
        <f>co2data[[#This Row],[S0]]-AVERAGE($N$2:$N$13)</f>
        <v>-1.5311783312311227</v>
      </c>
      <c r="P487" s="4">
        <f>co2data[[#This Row],[Co2]]-co2data[[#This Row],[Seasonal]]</f>
        <v>367.48117833123109</v>
      </c>
    </row>
    <row r="488" spans="1:16" x14ac:dyDescent="0.3">
      <c r="A488" s="1">
        <v>1998</v>
      </c>
      <c r="B488" s="1">
        <v>9</v>
      </c>
      <c r="C488" s="6">
        <v>1998.7083333333335</v>
      </c>
      <c r="D488" s="6">
        <f>co2data[[#This Row],[DecDate]]^2</f>
        <v>3994835.0017361119</v>
      </c>
      <c r="E488" s="2">
        <f>DATE(co2data[[#This Row],[Year]],co2data[[#This Row],[Month]],15)</f>
        <v>36053</v>
      </c>
      <c r="F488" s="1">
        <v>364.02</v>
      </c>
      <c r="G488" s="1">
        <f>$U$17+$U$18*co2data[[#This Row],[DecDate]]</f>
        <v>369.73633468646312</v>
      </c>
      <c r="H488" s="4">
        <f>$U$36+$U$37*co2data[[#This Row],[DecDate]]+$U$38*co2data[[#This Row],[DecDate2]]</f>
        <v>366.98855703540175</v>
      </c>
      <c r="I488" s="4">
        <f>co2data[[#This Row],[Co2]]-co2data[[#This Row],[Quadratic Trend]]</f>
        <v>-2.9685570354017727</v>
      </c>
      <c r="J488">
        <f t="shared" si="7"/>
        <v>0.40096553963541753</v>
      </c>
      <c r="K488" s="1">
        <v>0.12237697038106857</v>
      </c>
      <c r="L488" s="4">
        <f>co2data[[#This Row],[Quadratic Trend]]+co2data[[#This Row],[Cycle Co2]]</f>
        <v>367.38952257503718</v>
      </c>
      <c r="M488" s="4">
        <f>co2data[[#This Row],[Co2]]-co2data[[#This Row],[Quadratic Trend]]-co2data[[#This Row],[Cycle Co2]]</f>
        <v>-3.3695225750371902</v>
      </c>
      <c r="N488" s="4">
        <f>AVERAGEIF(co2data[Month],co2data[Month],co2data[High Frequency])</f>
        <v>-3.2690433820966329</v>
      </c>
      <c r="O488" s="4">
        <f>co2data[[#This Row],[S0]]-AVERAGE($N$2:$N$13)</f>
        <v>-3.2682247793195143</v>
      </c>
      <c r="P488" s="4">
        <f>co2data[[#This Row],[Co2]]-co2data[[#This Row],[Seasonal]]</f>
        <v>367.28822477931948</v>
      </c>
    </row>
    <row r="489" spans="1:16" x14ac:dyDescent="0.3">
      <c r="A489" s="1">
        <v>1998</v>
      </c>
      <c r="B489" s="1">
        <v>10</v>
      </c>
      <c r="C489" s="6">
        <v>1998.7916666666667</v>
      </c>
      <c r="D489" s="6">
        <f>co2data[[#This Row],[DecDate]]^2</f>
        <v>3995168.1267361115</v>
      </c>
      <c r="E489" s="2">
        <f>DATE(co2data[[#This Row],[Year]],co2data[[#This Row],[Month]],15)</f>
        <v>36083</v>
      </c>
      <c r="F489" s="1">
        <v>364.4</v>
      </c>
      <c r="G489" s="1">
        <f>$U$17+$U$18*co2data[[#This Row],[DecDate]]</f>
        <v>369.86637305603426</v>
      </c>
      <c r="H489" s="4">
        <f>$U$36+$U$37*co2data[[#This Row],[DecDate]]+$U$38*co2data[[#This Row],[DecDate2]]</f>
        <v>367.13987759930023</v>
      </c>
      <c r="I489" s="4">
        <f>co2data[[#This Row],[Co2]]-co2data[[#This Row],[Quadratic Trend]]</f>
        <v>-2.7398775993002573</v>
      </c>
      <c r="J489">
        <f t="shared" si="7"/>
        <v>0.53810651419511779</v>
      </c>
      <c r="K489" s="1">
        <v>0.10701951051624187</v>
      </c>
      <c r="L489" s="4">
        <f>co2data[[#This Row],[Quadratic Trend]]+co2data[[#This Row],[Cycle Co2]]</f>
        <v>367.67798411349537</v>
      </c>
      <c r="M489" s="4">
        <f>co2data[[#This Row],[Co2]]-co2data[[#This Row],[Quadratic Trend]]-co2data[[#This Row],[Cycle Co2]]</f>
        <v>-3.2779841134953749</v>
      </c>
      <c r="N489" s="4">
        <f>AVERAGEIF(co2data[Month],co2data[Month],co2data[High Frequency])</f>
        <v>-3.4480093341772475</v>
      </c>
      <c r="O489" s="4">
        <f>co2data[[#This Row],[S0]]-AVERAGE($N$2:$N$13)</f>
        <v>-3.4471907314001289</v>
      </c>
      <c r="P489" s="4">
        <f>co2data[[#This Row],[Co2]]-co2data[[#This Row],[Seasonal]]</f>
        <v>367.84719073140013</v>
      </c>
    </row>
    <row r="490" spans="1:16" x14ac:dyDescent="0.3">
      <c r="A490" s="1">
        <v>1998</v>
      </c>
      <c r="B490" s="1">
        <v>11</v>
      </c>
      <c r="C490" s="6">
        <v>1998.875</v>
      </c>
      <c r="D490" s="6">
        <f>co2data[[#This Row],[DecDate]]^2</f>
        <v>3995501.265625</v>
      </c>
      <c r="E490" s="2">
        <f>DATE(co2data[[#This Row],[Year]],co2data[[#This Row],[Month]],15)</f>
        <v>36114</v>
      </c>
      <c r="F490" s="1">
        <v>365.52</v>
      </c>
      <c r="G490" s="1">
        <f>$U$17+$U$18*co2data[[#This Row],[DecDate]]</f>
        <v>369.9964114256054</v>
      </c>
      <c r="H490" s="4">
        <f>$U$36+$U$37*co2data[[#This Row],[DecDate]]+$U$38*co2data[[#This Row],[DecDate2]]</f>
        <v>367.29137625687872</v>
      </c>
      <c r="I490" s="4">
        <f>co2data[[#This Row],[Co2]]-co2data[[#This Row],[Quadratic Trend]]</f>
        <v>-1.7713762568787388</v>
      </c>
      <c r="J490">
        <f t="shared" si="7"/>
        <v>0.56353093353970529</v>
      </c>
      <c r="K490" s="1">
        <v>6.6276002833357356E-2</v>
      </c>
      <c r="L490" s="4">
        <f>co2data[[#This Row],[Quadratic Trend]]+co2data[[#This Row],[Cycle Co2]]</f>
        <v>367.85490719041843</v>
      </c>
      <c r="M490" s="4">
        <f>co2data[[#This Row],[Co2]]-co2data[[#This Row],[Quadratic Trend]]-co2data[[#This Row],[Cycle Co2]]</f>
        <v>-2.334907190418444</v>
      </c>
      <c r="N490" s="4">
        <f>AVERAGEIF(co2data[Month],co2data[Month],co2data[High Frequency])</f>
        <v>-2.2829904186651309</v>
      </c>
      <c r="O490" s="4">
        <f>co2data[[#This Row],[S0]]-AVERAGE($N$2:$N$13)</f>
        <v>-2.2821718158880122</v>
      </c>
      <c r="P490" s="4">
        <f>co2data[[#This Row],[Co2]]-co2data[[#This Row],[Seasonal]]</f>
        <v>367.80217181588802</v>
      </c>
    </row>
    <row r="491" spans="1:16" x14ac:dyDescent="0.3">
      <c r="A491" s="1">
        <v>1998</v>
      </c>
      <c r="B491" s="1">
        <v>12</v>
      </c>
      <c r="C491" s="6">
        <v>1998.9583333333335</v>
      </c>
      <c r="D491" s="6">
        <f>co2data[[#This Row],[DecDate]]^2</f>
        <v>3995834.4184027785</v>
      </c>
      <c r="E491" s="2">
        <f>DATE(co2data[[#This Row],[Year]],co2data[[#This Row],[Month]],15)</f>
        <v>36144</v>
      </c>
      <c r="F491" s="1">
        <v>367.13</v>
      </c>
      <c r="G491" s="1">
        <f>$U$17+$U$18*co2data[[#This Row],[DecDate]]</f>
        <v>370.126449795177</v>
      </c>
      <c r="H491" s="4">
        <f>$U$36+$U$37*co2data[[#This Row],[DecDate]]+$U$38*co2data[[#This Row],[DecDate2]]</f>
        <v>367.44305300812994</v>
      </c>
      <c r="I491" s="4">
        <f>co2data[[#This Row],[Co2]]-co2data[[#This Row],[Quadratic Trend]]</f>
        <v>-0.31305300812994119</v>
      </c>
      <c r="J491">
        <f t="shared" si="7"/>
        <v>0.47954648997743843</v>
      </c>
      <c r="K491" s="1">
        <v>4.0915678101628321E-2</v>
      </c>
      <c r="L491" s="4">
        <f>co2data[[#This Row],[Quadratic Trend]]+co2data[[#This Row],[Cycle Co2]]</f>
        <v>367.92259949810739</v>
      </c>
      <c r="M491" s="4">
        <f>co2data[[#This Row],[Co2]]-co2data[[#This Row],[Quadratic Trend]]-co2data[[#This Row],[Cycle Co2]]</f>
        <v>-0.79259949810737962</v>
      </c>
      <c r="N491" s="4">
        <f>AVERAGEIF(co2data[Month],co2data[Month],co2data[High Frequency])</f>
        <v>-1.0548815493936836</v>
      </c>
      <c r="O491" s="4">
        <f>co2data[[#This Row],[S0]]-AVERAGE($N$2:$N$13)</f>
        <v>-1.054062946616565</v>
      </c>
      <c r="P491" s="4">
        <f>co2data[[#This Row],[Co2]]-co2data[[#This Row],[Seasonal]]</f>
        <v>368.18406294661656</v>
      </c>
    </row>
    <row r="492" spans="1:16" x14ac:dyDescent="0.3">
      <c r="A492" s="1">
        <v>1999</v>
      </c>
      <c r="B492" s="1">
        <v>1</v>
      </c>
      <c r="C492" s="6">
        <v>1999.0416666666667</v>
      </c>
      <c r="D492" s="6">
        <f>co2data[[#This Row],[DecDate]]^2</f>
        <v>3996167.585069445</v>
      </c>
      <c r="E492" s="2">
        <f>DATE(co2data[[#This Row],[Year]],co2data[[#This Row],[Month]],15)</f>
        <v>36175</v>
      </c>
      <c r="F492" s="1">
        <v>368.18</v>
      </c>
      <c r="G492" s="1">
        <f>$U$17+$U$18*co2data[[#This Row],[DecDate]]</f>
        <v>370.25648816474813</v>
      </c>
      <c r="H492" s="4">
        <f>$U$36+$U$37*co2data[[#This Row],[DecDate]]+$U$38*co2data[[#This Row],[DecDate2]]</f>
        <v>367.59490785306843</v>
      </c>
      <c r="I492" s="4">
        <f>co2data[[#This Row],[Co2]]-co2data[[#This Row],[Quadratic Trend]]</f>
        <v>0.58509214693157219</v>
      </c>
      <c r="J492">
        <f t="shared" si="7"/>
        <v>0.36307626043083019</v>
      </c>
      <c r="K492" s="1">
        <v>1.0938536321076612E-2</v>
      </c>
      <c r="L492" s="4">
        <f>co2data[[#This Row],[Quadratic Trend]]+co2data[[#This Row],[Cycle Co2]]</f>
        <v>367.95798411349926</v>
      </c>
      <c r="M492" s="4">
        <f>co2data[[#This Row],[Co2]]-co2data[[#This Row],[Quadratic Trend]]-co2data[[#This Row],[Cycle Co2]]</f>
        <v>0.222015886500742</v>
      </c>
      <c r="N492" s="4">
        <f>AVERAGEIF(co2data[Month],co2data[Month],co2data[High Frequency])</f>
        <v>7.1953736839272886E-3</v>
      </c>
      <c r="O492" s="4">
        <f>co2data[[#This Row],[S0]]-AVERAGE($N$2:$N$13)</f>
        <v>8.0139764610459747E-3</v>
      </c>
      <c r="P492" s="4">
        <f>co2data[[#This Row],[Co2]]-co2data[[#This Row],[Seasonal]]</f>
        <v>368.17198602353898</v>
      </c>
    </row>
    <row r="493" spans="1:16" x14ac:dyDescent="0.3">
      <c r="A493" s="1">
        <v>1999</v>
      </c>
      <c r="B493" s="1">
        <v>2</v>
      </c>
      <c r="C493" s="6">
        <v>1999.125</v>
      </c>
      <c r="D493" s="6">
        <f>co2data[[#This Row],[DecDate]]^2</f>
        <v>3996500.765625</v>
      </c>
      <c r="E493" s="2">
        <f>DATE(co2data[[#This Row],[Year]],co2data[[#This Row],[Month]],15)</f>
        <v>36206</v>
      </c>
      <c r="F493" s="1">
        <v>369.07</v>
      </c>
      <c r="G493" s="1">
        <f>$U$17+$U$18*co2data[[#This Row],[DecDate]]</f>
        <v>370.38652653431927</v>
      </c>
      <c r="H493" s="4">
        <f>$U$36+$U$37*co2data[[#This Row],[DecDate]]+$U$38*co2data[[#This Row],[DecDate2]]</f>
        <v>367.74694079167239</v>
      </c>
      <c r="I493" s="4">
        <f>co2data[[#This Row],[Co2]]-co2data[[#This Row],[Quadratic Trend]]</f>
        <v>1.3230592083276065</v>
      </c>
      <c r="J493">
        <f t="shared" si="7"/>
        <v>0.14027409105372832</v>
      </c>
      <c r="K493" s="1">
        <v>-2.442465327754165E-2</v>
      </c>
      <c r="L493" s="4">
        <f>co2data[[#This Row],[Quadratic Trend]]+co2data[[#This Row],[Cycle Co2]]</f>
        <v>367.88721488272614</v>
      </c>
      <c r="M493" s="4">
        <f>co2data[[#This Row],[Co2]]-co2data[[#This Row],[Quadratic Trend]]-co2data[[#This Row],[Cycle Co2]]</f>
        <v>1.1827851172738781</v>
      </c>
      <c r="N493" s="4">
        <f>AVERAGEIF(co2data[Month],co2data[Month],co2data[High Frequency])</f>
        <v>0.80215691214584883</v>
      </c>
      <c r="O493" s="4">
        <f>co2data[[#This Row],[S0]]-AVERAGE($N$2:$N$13)</f>
        <v>0.80297551492296748</v>
      </c>
      <c r="P493" s="4">
        <f>co2data[[#This Row],[Co2]]-co2data[[#This Row],[Seasonal]]</f>
        <v>368.267024485077</v>
      </c>
    </row>
    <row r="494" spans="1:16" x14ac:dyDescent="0.3">
      <c r="A494" s="1">
        <v>1999</v>
      </c>
      <c r="B494" s="1">
        <v>3</v>
      </c>
      <c r="C494" s="6">
        <v>1999.2083333333335</v>
      </c>
      <c r="D494" s="6">
        <f>co2data[[#This Row],[DecDate]]^2</f>
        <v>3996833.960069445</v>
      </c>
      <c r="E494" s="2">
        <f>DATE(co2data[[#This Row],[Year]],co2data[[#This Row],[Month]],15)</f>
        <v>36234</v>
      </c>
      <c r="F494" s="1">
        <v>369.68</v>
      </c>
      <c r="G494" s="1">
        <f>$U$17+$U$18*co2data[[#This Row],[DecDate]]</f>
        <v>370.51656490389087</v>
      </c>
      <c r="H494" s="4">
        <f>$U$36+$U$37*co2data[[#This Row],[DecDate]]+$U$38*co2data[[#This Row],[DecDate2]]</f>
        <v>367.89915182395634</v>
      </c>
      <c r="I494" s="4">
        <f>co2data[[#This Row],[Co2]]-co2data[[#This Row],[Quadratic Trend]]</f>
        <v>1.7808481760436621</v>
      </c>
      <c r="J494">
        <f t="shared" si="7"/>
        <v>-9.9629248922536384E-2</v>
      </c>
      <c r="K494" s="1">
        <v>-5.1327736848072618E-2</v>
      </c>
      <c r="L494" s="4">
        <f>co2data[[#This Row],[Quadratic Trend]]+co2data[[#This Row],[Cycle Co2]]</f>
        <v>367.79952257503379</v>
      </c>
      <c r="M494" s="4">
        <f>co2data[[#This Row],[Co2]]-co2data[[#This Row],[Quadratic Trend]]-co2data[[#This Row],[Cycle Co2]]</f>
        <v>1.8804774249661984</v>
      </c>
      <c r="N494" s="4">
        <f>AVERAGEIF(co2data[Month],co2data[Month],co2data[High Frequency])</f>
        <v>1.6915543480425499</v>
      </c>
      <c r="O494" s="4">
        <f>co2data[[#This Row],[S0]]-AVERAGE($N$2:$N$13)</f>
        <v>1.6923729508196685</v>
      </c>
      <c r="P494" s="4">
        <f>co2data[[#This Row],[Co2]]-co2data[[#This Row],[Seasonal]]</f>
        <v>367.98762704918033</v>
      </c>
    </row>
    <row r="495" spans="1:16" x14ac:dyDescent="0.3">
      <c r="A495" s="1">
        <v>1999</v>
      </c>
      <c r="B495" s="1">
        <v>4</v>
      </c>
      <c r="C495" s="6">
        <v>1999.2916666666667</v>
      </c>
      <c r="D495" s="6">
        <f>co2data[[#This Row],[DecDate]]^2</f>
        <v>3997167.168402778</v>
      </c>
      <c r="E495" s="2">
        <f>DATE(co2data[[#This Row],[Year]],co2data[[#This Row],[Month]],15)</f>
        <v>36265</v>
      </c>
      <c r="F495" s="1">
        <v>370.99</v>
      </c>
      <c r="G495" s="1">
        <f>$U$17+$U$18*co2data[[#This Row],[DecDate]]</f>
        <v>370.64660327346201</v>
      </c>
      <c r="H495" s="4">
        <f>$U$36+$U$37*co2data[[#This Row],[DecDate]]+$U$38*co2data[[#This Row],[DecDate2]]</f>
        <v>368.05154094991303</v>
      </c>
      <c r="I495" s="4">
        <f>co2data[[#This Row],[Co2]]-co2data[[#This Row],[Quadratic Trend]]</f>
        <v>2.9384590500869763</v>
      </c>
      <c r="J495">
        <f t="shared" si="7"/>
        <v>-0.14817222103698668</v>
      </c>
      <c r="K495" s="1">
        <v>-6.9001483621289897E-2</v>
      </c>
      <c r="L495" s="4">
        <f>co2data[[#This Row],[Quadratic Trend]]+co2data[[#This Row],[Cycle Co2]]</f>
        <v>367.90336872887605</v>
      </c>
      <c r="M495" s="4">
        <f>co2data[[#This Row],[Co2]]-co2data[[#This Row],[Quadratic Trend]]-co2data[[#This Row],[Cycle Co2]]</f>
        <v>3.086631271123963</v>
      </c>
      <c r="N495" s="4">
        <f>AVERAGEIF(co2data[Month],co2data[Month],co2data[High Frequency])</f>
        <v>2.8344005018881528</v>
      </c>
      <c r="O495" s="4">
        <f>co2data[[#This Row],[S0]]-AVERAGE($N$2:$N$13)</f>
        <v>2.8352191046652715</v>
      </c>
      <c r="P495" s="4">
        <f>co2data[[#This Row],[Co2]]-co2data[[#This Row],[Seasonal]]</f>
        <v>368.15478089533474</v>
      </c>
    </row>
    <row r="496" spans="1:16" x14ac:dyDescent="0.3">
      <c r="A496" s="1">
        <v>1999</v>
      </c>
      <c r="B496" s="1">
        <v>5</v>
      </c>
      <c r="C496" s="6">
        <v>1999.375</v>
      </c>
      <c r="D496" s="6">
        <f>co2data[[#This Row],[DecDate]]^2</f>
        <v>3997500.390625</v>
      </c>
      <c r="E496" s="2">
        <f>DATE(co2data[[#This Row],[Year]],co2data[[#This Row],[Month]],15)</f>
        <v>36295</v>
      </c>
      <c r="F496" s="1">
        <v>370.96</v>
      </c>
      <c r="G496" s="1">
        <f>$U$17+$U$18*co2data[[#This Row],[DecDate]]</f>
        <v>370.77664164303314</v>
      </c>
      <c r="H496" s="4">
        <f>$U$36+$U$37*co2data[[#This Row],[DecDate]]+$U$38*co2data[[#This Row],[DecDate2]]</f>
        <v>368.204108169557</v>
      </c>
      <c r="I496" s="4">
        <f>co2data[[#This Row],[Co2]]-co2data[[#This Row],[Quadratic Trend]]</f>
        <v>2.7558918304429767</v>
      </c>
      <c r="J496">
        <f t="shared" si="7"/>
        <v>-0.12227790221213844</v>
      </c>
      <c r="K496" s="1">
        <v>-6.9753585904868312E-2</v>
      </c>
      <c r="L496" s="4">
        <f>co2data[[#This Row],[Quadratic Trend]]+co2data[[#This Row],[Cycle Co2]]</f>
        <v>368.08183026734486</v>
      </c>
      <c r="M496" s="4">
        <f>co2data[[#This Row],[Co2]]-co2data[[#This Row],[Quadratic Trend]]-co2data[[#This Row],[Cycle Co2]]</f>
        <v>2.878169732655115</v>
      </c>
      <c r="N496" s="4">
        <f>AVERAGEIF(co2data[Month],co2data[Month],co2data[High Frequency])</f>
        <v>3.1805287070170616</v>
      </c>
      <c r="O496" s="4">
        <f>co2data[[#This Row],[S0]]-AVERAGE($N$2:$N$13)</f>
        <v>3.1813473097941802</v>
      </c>
      <c r="P496" s="4">
        <f>co2data[[#This Row],[Co2]]-co2data[[#This Row],[Seasonal]]</f>
        <v>367.77865269020577</v>
      </c>
    </row>
    <row r="497" spans="1:16" x14ac:dyDescent="0.3">
      <c r="A497" s="1">
        <v>1999</v>
      </c>
      <c r="B497" s="1">
        <v>6</v>
      </c>
      <c r="C497" s="6">
        <v>1999.4583333333335</v>
      </c>
      <c r="D497" s="6">
        <f>co2data[[#This Row],[DecDate]]^2</f>
        <v>3997833.6267361119</v>
      </c>
      <c r="E497" s="2">
        <f>DATE(co2data[[#This Row],[Year]],co2data[[#This Row],[Month]],15)</f>
        <v>36326</v>
      </c>
      <c r="F497" s="1">
        <v>370.3</v>
      </c>
      <c r="G497" s="1">
        <f>$U$17+$U$18*co2data[[#This Row],[DecDate]]</f>
        <v>370.90668001260474</v>
      </c>
      <c r="H497" s="4">
        <f>$U$36+$U$37*co2data[[#This Row],[DecDate]]+$U$38*co2data[[#This Row],[DecDate2]]</f>
        <v>368.35685348286643</v>
      </c>
      <c r="I497" s="4">
        <f>co2data[[#This Row],[Co2]]-co2data[[#This Row],[Quadratic Trend]]</f>
        <v>1.9431465171335844</v>
      </c>
      <c r="J497">
        <f t="shared" si="7"/>
        <v>-7.6561677063938738E-2</v>
      </c>
      <c r="K497" s="1">
        <v>-5.8968659083445098E-2</v>
      </c>
      <c r="L497" s="4">
        <f>co2data[[#This Row],[Quadratic Trend]]+co2data[[#This Row],[Cycle Co2]]</f>
        <v>368.28029180580251</v>
      </c>
      <c r="M497" s="4">
        <f>co2data[[#This Row],[Co2]]-co2data[[#This Row],[Quadratic Trend]]-co2data[[#This Row],[Cycle Co2]]</f>
        <v>2.019708194197523</v>
      </c>
      <c r="N497" s="4">
        <f>AVERAGEIF(co2data[Month],co2data[Month],co2data[High Frequency])</f>
        <v>2.3803748608627524</v>
      </c>
      <c r="O497" s="4">
        <f>co2data[[#This Row],[S0]]-AVERAGE($N$2:$N$13)</f>
        <v>2.3811934636398711</v>
      </c>
      <c r="P497" s="4">
        <f>co2data[[#This Row],[Co2]]-co2data[[#This Row],[Seasonal]]</f>
        <v>367.91880653636014</v>
      </c>
    </row>
    <row r="498" spans="1:16" x14ac:dyDescent="0.3">
      <c r="A498" s="1">
        <v>1999</v>
      </c>
      <c r="B498" s="1">
        <v>7</v>
      </c>
      <c r="C498" s="6">
        <v>1999.5416666666667</v>
      </c>
      <c r="D498" s="6">
        <f>co2data[[#This Row],[DecDate]]^2</f>
        <v>3998166.8767361115</v>
      </c>
      <c r="E498" s="2">
        <f>DATE(co2data[[#This Row],[Year]],co2data[[#This Row],[Month]],15)</f>
        <v>36356</v>
      </c>
      <c r="F498" s="1">
        <v>369.45</v>
      </c>
      <c r="G498" s="1">
        <f>$U$17+$U$18*co2data[[#This Row],[DecDate]]</f>
        <v>371.03671838217588</v>
      </c>
      <c r="H498" s="4">
        <f>$U$36+$U$37*co2data[[#This Row],[DecDate]]+$U$38*co2data[[#This Row],[DecDate2]]</f>
        <v>368.50977688985586</v>
      </c>
      <c r="I498" s="4">
        <f>co2data[[#This Row],[Co2]]-co2data[[#This Row],[Quadratic Trend]]</f>
        <v>0.94022311014413162</v>
      </c>
      <c r="J498">
        <f t="shared" si="7"/>
        <v>-6.3331237900080425E-2</v>
      </c>
      <c r="K498" s="1">
        <v>-8.8954395464690694E-2</v>
      </c>
      <c r="L498" s="4">
        <f>co2data[[#This Row],[Quadratic Trend]]+co2data[[#This Row],[Cycle Co2]]</f>
        <v>368.4464456519558</v>
      </c>
      <c r="M498" s="4">
        <f>co2data[[#This Row],[Co2]]-co2data[[#This Row],[Quadratic Trend]]-co2data[[#This Row],[Cycle Co2]]</f>
        <v>1.003554348044212</v>
      </c>
      <c r="N498" s="4">
        <f>AVERAGEIF(co2data[Month],co2data[Month],co2data[High Frequency])</f>
        <v>0.68088768137521938</v>
      </c>
      <c r="O498" s="4">
        <f>co2data[[#This Row],[S0]]-AVERAGE($N$2:$N$13)</f>
        <v>0.68170628415233803</v>
      </c>
      <c r="P498" s="4">
        <f>co2data[[#This Row],[Co2]]-co2data[[#This Row],[Seasonal]]</f>
        <v>368.76829371584768</v>
      </c>
    </row>
    <row r="499" spans="1:16" x14ac:dyDescent="0.3">
      <c r="A499" s="1">
        <v>1999</v>
      </c>
      <c r="B499" s="1">
        <v>8</v>
      </c>
      <c r="C499" s="6">
        <v>1999.625</v>
      </c>
      <c r="D499" s="6">
        <f>co2data[[#This Row],[DecDate]]^2</f>
        <v>3998500.140625</v>
      </c>
      <c r="E499" s="2">
        <f>DATE(co2data[[#This Row],[Year]],co2data[[#This Row],[Month]],15)</f>
        <v>36387</v>
      </c>
      <c r="F499" s="1">
        <v>366.9</v>
      </c>
      <c r="G499" s="1">
        <f>$U$17+$U$18*co2data[[#This Row],[DecDate]]</f>
        <v>371.16675675174702</v>
      </c>
      <c r="H499" s="4">
        <f>$U$36+$U$37*co2data[[#This Row],[DecDate]]+$U$38*co2data[[#This Row],[DecDate2]]</f>
        <v>368.66287839052529</v>
      </c>
      <c r="I499" s="4">
        <f>co2data[[#This Row],[Co2]]-co2data[[#This Row],[Quadratic Trend]]</f>
        <v>-1.7628783905253158</v>
      </c>
      <c r="J499">
        <f t="shared" si="7"/>
        <v>-0.11104812318154263</v>
      </c>
      <c r="K499" s="1">
        <v>-6.7403102740925952E-2</v>
      </c>
      <c r="L499" s="4">
        <f>co2data[[#This Row],[Quadratic Trend]]+co2data[[#This Row],[Cycle Co2]]</f>
        <v>368.55183026734375</v>
      </c>
      <c r="M499" s="4">
        <f>co2data[[#This Row],[Co2]]-co2data[[#This Row],[Quadratic Trend]]-co2data[[#This Row],[Cycle Co2]]</f>
        <v>-1.6518302673437733</v>
      </c>
      <c r="N499" s="4">
        <f>AVERAGEIF(co2data[Month],co2data[Month],co2data[High Frequency])</f>
        <v>-1.5319969340082413</v>
      </c>
      <c r="O499" s="4">
        <f>co2data[[#This Row],[S0]]-AVERAGE($N$2:$N$13)</f>
        <v>-1.5311783312311227</v>
      </c>
      <c r="P499" s="4">
        <f>co2data[[#This Row],[Co2]]-co2data[[#This Row],[Seasonal]]</f>
        <v>368.43117833123108</v>
      </c>
    </row>
    <row r="500" spans="1:16" x14ac:dyDescent="0.3">
      <c r="A500" s="1">
        <v>1999</v>
      </c>
      <c r="B500" s="1">
        <v>9</v>
      </c>
      <c r="C500" s="6">
        <v>1999.7083333333335</v>
      </c>
      <c r="D500" s="6">
        <f>co2data[[#This Row],[DecDate]]^2</f>
        <v>3998833.4184027785</v>
      </c>
      <c r="E500" s="2">
        <f>DATE(co2data[[#This Row],[Year]],co2data[[#This Row],[Month]],15)</f>
        <v>36418</v>
      </c>
      <c r="F500" s="1">
        <v>364.81</v>
      </c>
      <c r="G500" s="1">
        <f>$U$17+$U$18*co2data[[#This Row],[DecDate]]</f>
        <v>371.29679512131861</v>
      </c>
      <c r="H500" s="4">
        <f>$U$36+$U$37*co2data[[#This Row],[DecDate]]+$U$38*co2data[[#This Row],[DecDate2]]</f>
        <v>368.81615798486746</v>
      </c>
      <c r="I500" s="4">
        <f>co2data[[#This Row],[Co2]]-co2data[[#This Row],[Quadratic Trend]]</f>
        <v>-4.0061579848674569</v>
      </c>
      <c r="J500">
        <f t="shared" si="7"/>
        <v>-0.14663540983195844</v>
      </c>
      <c r="K500" s="1">
        <v>-8.2007088604458517E-2</v>
      </c>
      <c r="L500" s="4">
        <f>co2data[[#This Row],[Quadratic Trend]]+co2data[[#This Row],[Cycle Co2]]</f>
        <v>368.6695225750355</v>
      </c>
      <c r="M500" s="4">
        <f>co2data[[#This Row],[Co2]]-co2data[[#This Row],[Quadratic Trend]]-co2data[[#This Row],[Cycle Co2]]</f>
        <v>-3.8595225750354984</v>
      </c>
      <c r="N500" s="4">
        <f>AVERAGEIF(co2data[Month],co2data[Month],co2data[High Frequency])</f>
        <v>-3.2690433820966329</v>
      </c>
      <c r="O500" s="4">
        <f>co2data[[#This Row],[S0]]-AVERAGE($N$2:$N$13)</f>
        <v>-3.2682247793195143</v>
      </c>
      <c r="P500" s="4">
        <f>co2data[[#This Row],[Co2]]-co2data[[#This Row],[Seasonal]]</f>
        <v>368.0782247793195</v>
      </c>
    </row>
    <row r="501" spans="1:16" x14ac:dyDescent="0.3">
      <c r="A501" s="1">
        <v>1999</v>
      </c>
      <c r="B501" s="1">
        <v>10</v>
      </c>
      <c r="C501" s="6">
        <v>1999.7916666666667</v>
      </c>
      <c r="D501" s="6">
        <f>co2data[[#This Row],[DecDate]]^2</f>
        <v>3999166.710069445</v>
      </c>
      <c r="E501" s="2">
        <f>DATE(co2data[[#This Row],[Year]],co2data[[#This Row],[Month]],15)</f>
        <v>36448</v>
      </c>
      <c r="F501" s="1">
        <v>365.37</v>
      </c>
      <c r="G501" s="1">
        <f>$U$17+$U$18*co2data[[#This Row],[DecDate]]</f>
        <v>371.42683349088975</v>
      </c>
      <c r="H501" s="4">
        <f>$U$36+$U$37*co2data[[#This Row],[DecDate]]+$U$38*co2data[[#This Row],[DecDate2]]</f>
        <v>368.96961567288963</v>
      </c>
      <c r="I501" s="4">
        <f>co2data[[#This Row],[Co2]]-co2data[[#This Row],[Quadratic Trend]]</f>
        <v>-3.5996156728896267</v>
      </c>
      <c r="J501">
        <f t="shared" si="7"/>
        <v>-0.13547771323538882</v>
      </c>
      <c r="K501" s="1">
        <v>-3.8150968439903801E-2</v>
      </c>
      <c r="L501" s="4">
        <f>co2data[[#This Row],[Quadratic Trend]]+co2data[[#This Row],[Cycle Co2]]</f>
        <v>368.83413795965424</v>
      </c>
      <c r="M501" s="4">
        <f>co2data[[#This Row],[Co2]]-co2data[[#This Row],[Quadratic Trend]]-co2data[[#This Row],[Cycle Co2]]</f>
        <v>-3.4641379596542379</v>
      </c>
      <c r="N501" s="4">
        <f>AVERAGEIF(co2data[Month],co2data[Month],co2data[High Frequency])</f>
        <v>-3.4480093341772475</v>
      </c>
      <c r="O501" s="4">
        <f>co2data[[#This Row],[S0]]-AVERAGE($N$2:$N$13)</f>
        <v>-3.4471907314001289</v>
      </c>
      <c r="P501" s="4">
        <f>co2data[[#This Row],[Co2]]-co2data[[#This Row],[Seasonal]]</f>
        <v>368.81719073140016</v>
      </c>
    </row>
    <row r="502" spans="1:16" x14ac:dyDescent="0.3">
      <c r="A502" s="1">
        <v>1999</v>
      </c>
      <c r="B502" s="1">
        <v>11</v>
      </c>
      <c r="C502" s="6">
        <v>1999.875</v>
      </c>
      <c r="D502" s="6">
        <f>co2data[[#This Row],[DecDate]]^2</f>
        <v>3999500.015625</v>
      </c>
      <c r="E502" s="2">
        <f>DATE(co2data[[#This Row],[Year]],co2data[[#This Row],[Month]],15)</f>
        <v>36479</v>
      </c>
      <c r="F502" s="1">
        <v>366.72</v>
      </c>
      <c r="G502" s="1">
        <f>$U$17+$U$18*co2data[[#This Row],[DecDate]]</f>
        <v>371.55687186046089</v>
      </c>
      <c r="H502" s="4">
        <f>$U$36+$U$37*co2data[[#This Row],[DecDate]]+$U$38*co2data[[#This Row],[DecDate2]]</f>
        <v>369.12325145457726</v>
      </c>
      <c r="I502" s="4">
        <f>co2data[[#This Row],[Co2]]-co2data[[#This Row],[Quadratic Trend]]</f>
        <v>-2.4032514545772301</v>
      </c>
      <c r="J502">
        <f t="shared" si="7"/>
        <v>-0.24372887954623715</v>
      </c>
      <c r="K502" s="1">
        <v>-3.81424345549497E-2</v>
      </c>
      <c r="L502" s="4">
        <f>co2data[[#This Row],[Quadratic Trend]]+co2data[[#This Row],[Cycle Co2]]</f>
        <v>368.87952257503105</v>
      </c>
      <c r="M502" s="4">
        <f>co2data[[#This Row],[Co2]]-co2data[[#This Row],[Quadratic Trend]]-co2data[[#This Row],[Cycle Co2]]</f>
        <v>-2.159522575030993</v>
      </c>
      <c r="N502" s="4">
        <f>AVERAGEIF(co2data[Month],co2data[Month],co2data[High Frequency])</f>
        <v>-2.2829904186651309</v>
      </c>
      <c r="O502" s="4">
        <f>co2data[[#This Row],[S0]]-AVERAGE($N$2:$N$13)</f>
        <v>-2.2821718158880122</v>
      </c>
      <c r="P502" s="4">
        <f>co2data[[#This Row],[Co2]]-co2data[[#This Row],[Seasonal]]</f>
        <v>369.00217181588806</v>
      </c>
    </row>
    <row r="503" spans="1:16" x14ac:dyDescent="0.3">
      <c r="A503" s="1">
        <v>1999</v>
      </c>
      <c r="B503" s="1">
        <v>12</v>
      </c>
      <c r="C503" s="6">
        <v>1999.9583333333335</v>
      </c>
      <c r="D503" s="6">
        <f>co2data[[#This Row],[DecDate]]^2</f>
        <v>3999833.335069445</v>
      </c>
      <c r="E503" s="2">
        <f>DATE(co2data[[#This Row],[Year]],co2data[[#This Row],[Month]],15)</f>
        <v>36509</v>
      </c>
      <c r="F503" s="1">
        <v>368.1</v>
      </c>
      <c r="G503" s="1">
        <f>$U$17+$U$18*co2data[[#This Row],[DecDate]]</f>
        <v>371.68691023003203</v>
      </c>
      <c r="H503" s="4">
        <f>$U$36+$U$37*co2data[[#This Row],[DecDate]]+$U$38*co2data[[#This Row],[DecDate2]]</f>
        <v>369.27706532995217</v>
      </c>
      <c r="I503" s="4">
        <f>co2data[[#This Row],[Co2]]-co2data[[#This Row],[Quadratic Trend]]</f>
        <v>-1.1770653299521427</v>
      </c>
      <c r="J503">
        <f t="shared" si="7"/>
        <v>-0.34061967799470949</v>
      </c>
      <c r="K503" s="1">
        <v>-3.3519948488070918E-2</v>
      </c>
      <c r="L503" s="4">
        <f>co2data[[#This Row],[Quadratic Trend]]+co2data[[#This Row],[Cycle Co2]]</f>
        <v>368.93644565195746</v>
      </c>
      <c r="M503" s="4">
        <f>co2data[[#This Row],[Co2]]-co2data[[#This Row],[Quadratic Trend]]-co2data[[#This Row],[Cycle Co2]]</f>
        <v>-0.83644565195743326</v>
      </c>
      <c r="N503" s="4">
        <f>AVERAGEIF(co2data[Month],co2data[Month],co2data[High Frequency])</f>
        <v>-1.0548815493936836</v>
      </c>
      <c r="O503" s="4">
        <f>co2data[[#This Row],[S0]]-AVERAGE($N$2:$N$13)</f>
        <v>-1.054062946616565</v>
      </c>
      <c r="P503" s="4">
        <f>co2data[[#This Row],[Co2]]-co2data[[#This Row],[Seasonal]]</f>
        <v>369.15406294661659</v>
      </c>
    </row>
    <row r="504" spans="1:16" x14ac:dyDescent="0.3">
      <c r="A504" s="1">
        <v>2000</v>
      </c>
      <c r="B504" s="1">
        <v>1</v>
      </c>
      <c r="C504" s="6">
        <v>2000.0416666666667</v>
      </c>
      <c r="D504" s="6">
        <f>co2data[[#This Row],[DecDate]]^2</f>
        <v>4000166.668402778</v>
      </c>
      <c r="E504" s="2">
        <f>DATE(co2data[[#This Row],[Year]],co2data[[#This Row],[Month]],15)</f>
        <v>36540</v>
      </c>
      <c r="F504" s="1">
        <v>369.29</v>
      </c>
      <c r="G504" s="1">
        <f>$U$17+$U$18*co2data[[#This Row],[DecDate]]</f>
        <v>371.81694859960317</v>
      </c>
      <c r="H504" s="4">
        <f>$U$36+$U$37*co2data[[#This Row],[DecDate]]+$U$38*co2data[[#This Row],[DecDate2]]</f>
        <v>369.4310572989998</v>
      </c>
      <c r="I504" s="4">
        <f>co2data[[#This Row],[Co2]]-co2data[[#This Row],[Quadratic Trend]]</f>
        <v>-0.14105729899978314</v>
      </c>
      <c r="J504">
        <f t="shared" si="7"/>
        <v>-0.52845780088906102</v>
      </c>
      <c r="K504" s="1">
        <v>-2.9668125623865331E-2</v>
      </c>
      <c r="L504" s="4">
        <f>co2data[[#This Row],[Quadratic Trend]]+co2data[[#This Row],[Cycle Co2]]</f>
        <v>368.90259949811076</v>
      </c>
      <c r="M504" s="4">
        <f>co2data[[#This Row],[Co2]]-co2data[[#This Row],[Quadratic Trend]]-co2data[[#This Row],[Cycle Co2]]</f>
        <v>0.38740050188927788</v>
      </c>
      <c r="N504" s="4">
        <f>AVERAGEIF(co2data[Month],co2data[Month],co2data[High Frequency])</f>
        <v>7.1953736839272886E-3</v>
      </c>
      <c r="O504" s="4">
        <f>co2data[[#This Row],[S0]]-AVERAGE($N$2:$N$13)</f>
        <v>8.0139764610459747E-3</v>
      </c>
      <c r="P504" s="4">
        <f>co2data[[#This Row],[Co2]]-co2data[[#This Row],[Seasonal]]</f>
        <v>369.28198602353899</v>
      </c>
    </row>
    <row r="505" spans="1:16" x14ac:dyDescent="0.3">
      <c r="A505" s="1">
        <v>2000</v>
      </c>
      <c r="B505" s="1">
        <v>2</v>
      </c>
      <c r="C505" s="6">
        <v>2000.125</v>
      </c>
      <c r="D505" s="6">
        <f>co2data[[#This Row],[DecDate]]^2</f>
        <v>4000500.015625</v>
      </c>
      <c r="E505" s="2">
        <f>DATE(co2data[[#This Row],[Year]],co2data[[#This Row],[Month]],15)</f>
        <v>36571</v>
      </c>
      <c r="F505" s="1">
        <v>369.55</v>
      </c>
      <c r="G505" s="1">
        <f>$U$17+$U$18*co2data[[#This Row],[DecDate]]</f>
        <v>371.9469869691743</v>
      </c>
      <c r="H505" s="4">
        <f>$U$36+$U$37*co2data[[#This Row],[DecDate]]+$U$38*co2data[[#This Row],[DecDate2]]</f>
        <v>369.58522736172745</v>
      </c>
      <c r="I505" s="4">
        <f>co2data[[#This Row],[Co2]]-co2data[[#This Row],[Quadratic Trend]]</f>
        <v>-3.5227361727436346E-2</v>
      </c>
      <c r="J505">
        <f t="shared" si="7"/>
        <v>-0.78416632515236762</v>
      </c>
      <c r="K505" s="1">
        <v>-2.3510042885414233E-2</v>
      </c>
      <c r="L505" s="4">
        <f>co2data[[#This Row],[Quadratic Trend]]+co2data[[#This Row],[Cycle Co2]]</f>
        <v>368.80106103657511</v>
      </c>
      <c r="M505" s="4">
        <f>co2data[[#This Row],[Co2]]-co2data[[#This Row],[Quadratic Trend]]-co2data[[#This Row],[Cycle Co2]]</f>
        <v>0.74893896342493127</v>
      </c>
      <c r="N505" s="4">
        <f>AVERAGEIF(co2data[Month],co2data[Month],co2data[High Frequency])</f>
        <v>0.80215691214584883</v>
      </c>
      <c r="O505" s="4">
        <f>co2data[[#This Row],[S0]]-AVERAGE($N$2:$N$13)</f>
        <v>0.80297551492296748</v>
      </c>
      <c r="P505" s="4">
        <f>co2data[[#This Row],[Co2]]-co2data[[#This Row],[Seasonal]]</f>
        <v>368.74702448507702</v>
      </c>
    </row>
    <row r="506" spans="1:16" x14ac:dyDescent="0.3">
      <c r="A506" s="1">
        <v>2000</v>
      </c>
      <c r="B506" s="1">
        <v>3</v>
      </c>
      <c r="C506" s="6">
        <v>2000.2083333333335</v>
      </c>
      <c r="D506" s="6">
        <f>co2data[[#This Row],[DecDate]]^2</f>
        <v>4000833.3767361119</v>
      </c>
      <c r="E506" s="2">
        <f>DATE(co2data[[#This Row],[Year]],co2data[[#This Row],[Month]],15)</f>
        <v>36600</v>
      </c>
      <c r="F506" s="1">
        <v>370.6</v>
      </c>
      <c r="G506" s="1">
        <f>$U$17+$U$18*co2data[[#This Row],[DecDate]]</f>
        <v>372.0770253387459</v>
      </c>
      <c r="H506" s="4">
        <f>$U$36+$U$37*co2data[[#This Row],[DecDate]]+$U$38*co2data[[#This Row],[DecDate2]]</f>
        <v>369.73957551812782</v>
      </c>
      <c r="I506" s="4">
        <f>co2data[[#This Row],[Co2]]-co2data[[#This Row],[Quadratic Trend]]</f>
        <v>0.86042448187220089</v>
      </c>
      <c r="J506">
        <f t="shared" si="7"/>
        <v>-0.93082217386099209</v>
      </c>
      <c r="K506" s="1">
        <v>-2.0430315657341762E-2</v>
      </c>
      <c r="L506" s="4">
        <f>co2data[[#This Row],[Quadratic Trend]]+co2data[[#This Row],[Cycle Co2]]</f>
        <v>368.80875334426685</v>
      </c>
      <c r="M506" s="4">
        <f>co2data[[#This Row],[Co2]]-co2data[[#This Row],[Quadratic Trend]]-co2data[[#This Row],[Cycle Co2]]</f>
        <v>1.791246655733193</v>
      </c>
      <c r="N506" s="4">
        <f>AVERAGEIF(co2data[Month],co2data[Month],co2data[High Frequency])</f>
        <v>1.6915543480425499</v>
      </c>
      <c r="O506" s="4">
        <f>co2data[[#This Row],[S0]]-AVERAGE($N$2:$N$13)</f>
        <v>1.6923729508196685</v>
      </c>
      <c r="P506" s="4">
        <f>co2data[[#This Row],[Co2]]-co2data[[#This Row],[Seasonal]]</f>
        <v>368.90762704918035</v>
      </c>
    </row>
    <row r="507" spans="1:16" x14ac:dyDescent="0.3">
      <c r="A507" s="1">
        <v>2000</v>
      </c>
      <c r="B507" s="1">
        <v>4</v>
      </c>
      <c r="C507" s="6">
        <v>2000.2916666666667</v>
      </c>
      <c r="D507" s="6">
        <f>co2data[[#This Row],[DecDate]]^2</f>
        <v>4001166.7517361115</v>
      </c>
      <c r="E507" s="2">
        <f>DATE(co2data[[#This Row],[Year]],co2data[[#This Row],[Month]],15)</f>
        <v>36631</v>
      </c>
      <c r="F507" s="1">
        <v>371.82</v>
      </c>
      <c r="G507" s="1">
        <f>$U$17+$U$18*co2data[[#This Row],[DecDate]]</f>
        <v>372.20706370831704</v>
      </c>
      <c r="H507" s="4">
        <f>$U$36+$U$37*co2data[[#This Row],[DecDate]]+$U$38*co2data[[#This Row],[DecDate2]]</f>
        <v>369.89410176820093</v>
      </c>
      <c r="I507" s="4">
        <f>co2data[[#This Row],[Co2]]-co2data[[#This Row],[Quadratic Trend]]</f>
        <v>1.9258982317990672</v>
      </c>
      <c r="J507">
        <f t="shared" si="7"/>
        <v>-0.91457919316878555</v>
      </c>
      <c r="K507" s="1">
        <v>-3.0428943939634787E-2</v>
      </c>
      <c r="L507" s="4">
        <f>co2data[[#This Row],[Quadratic Trend]]+co2data[[#This Row],[Cycle Co2]]</f>
        <v>368.97952257503215</v>
      </c>
      <c r="M507" s="4">
        <f>co2data[[#This Row],[Co2]]-co2data[[#This Row],[Quadratic Trend]]-co2data[[#This Row],[Cycle Co2]]</f>
        <v>2.8404774249678528</v>
      </c>
      <c r="N507" s="4">
        <f>AVERAGEIF(co2data[Month],co2data[Month],co2data[High Frequency])</f>
        <v>2.8344005018881528</v>
      </c>
      <c r="O507" s="4">
        <f>co2data[[#This Row],[S0]]-AVERAGE($N$2:$N$13)</f>
        <v>2.8352191046652715</v>
      </c>
      <c r="P507" s="4">
        <f>co2data[[#This Row],[Co2]]-co2data[[#This Row],[Seasonal]]</f>
        <v>368.98478089533472</v>
      </c>
    </row>
    <row r="508" spans="1:16" x14ac:dyDescent="0.3">
      <c r="A508" s="1">
        <v>2000</v>
      </c>
      <c r="B508" s="1">
        <v>5</v>
      </c>
      <c r="C508" s="6">
        <v>2000.375</v>
      </c>
      <c r="D508" s="6">
        <f>co2data[[#This Row],[DecDate]]^2</f>
        <v>4001500.140625</v>
      </c>
      <c r="E508" s="2">
        <f>DATE(co2data[[#This Row],[Year]],co2data[[#This Row],[Month]],15)</f>
        <v>36661</v>
      </c>
      <c r="F508" s="1">
        <v>371.58</v>
      </c>
      <c r="G508" s="1">
        <f>$U$17+$U$18*co2data[[#This Row],[DecDate]]</f>
        <v>372.33710207788818</v>
      </c>
      <c r="H508" s="4">
        <f>$U$36+$U$37*co2data[[#This Row],[DecDate]]+$U$38*co2data[[#This Row],[DecDate2]]</f>
        <v>370.04880611195404</v>
      </c>
      <c r="I508" s="4">
        <f>co2data[[#This Row],[Co2]]-co2data[[#This Row],[Quadratic Trend]]</f>
        <v>1.5311938880459479</v>
      </c>
      <c r="J508">
        <f t="shared" si="7"/>
        <v>-0.83851430615322464</v>
      </c>
      <c r="K508" s="1">
        <v>-4.7352081578455898E-2</v>
      </c>
      <c r="L508" s="4">
        <f>co2data[[#This Row],[Quadratic Trend]]+co2data[[#This Row],[Cycle Co2]]</f>
        <v>369.21029180580081</v>
      </c>
      <c r="M508" s="4">
        <f>co2data[[#This Row],[Co2]]-co2data[[#This Row],[Quadratic Trend]]-co2data[[#This Row],[Cycle Co2]]</f>
        <v>2.3697081941991724</v>
      </c>
      <c r="N508" s="4">
        <f>AVERAGEIF(co2data[Month],co2data[Month],co2data[High Frequency])</f>
        <v>3.1805287070170616</v>
      </c>
      <c r="O508" s="4">
        <f>co2data[[#This Row],[S0]]-AVERAGE($N$2:$N$13)</f>
        <v>3.1813473097941802</v>
      </c>
      <c r="P508" s="4">
        <f>co2data[[#This Row],[Co2]]-co2data[[#This Row],[Seasonal]]</f>
        <v>368.39865269020578</v>
      </c>
    </row>
    <row r="509" spans="1:16" x14ac:dyDescent="0.3">
      <c r="A509" s="1">
        <v>2000</v>
      </c>
      <c r="B509" s="1">
        <v>6</v>
      </c>
      <c r="C509" s="6">
        <v>2000.4583333333335</v>
      </c>
      <c r="D509" s="6">
        <f>co2data[[#This Row],[DecDate]]^2</f>
        <v>4001833.5434027785</v>
      </c>
      <c r="E509" s="2">
        <f>DATE(co2data[[#This Row],[Year]],co2data[[#This Row],[Month]],15)</f>
        <v>36692</v>
      </c>
      <c r="F509" s="1">
        <v>371.7</v>
      </c>
      <c r="G509" s="1">
        <f>$U$17+$U$18*co2data[[#This Row],[DecDate]]</f>
        <v>372.46714044745977</v>
      </c>
      <c r="H509" s="4">
        <f>$U$36+$U$37*co2data[[#This Row],[DecDate]]+$U$38*co2data[[#This Row],[DecDate2]]</f>
        <v>370.20368854938715</v>
      </c>
      <c r="I509" s="4">
        <f>co2data[[#This Row],[Co2]]-co2data[[#This Row],[Quadratic Trend]]</f>
        <v>1.4963114506128363</v>
      </c>
      <c r="J509">
        <f t="shared" si="7"/>
        <v>-0.76647366666046624</v>
      </c>
      <c r="K509" s="1">
        <v>-6.9661267035343574E-2</v>
      </c>
      <c r="L509" s="4">
        <f>co2data[[#This Row],[Quadratic Trend]]+co2data[[#This Row],[Cycle Co2]]</f>
        <v>369.43721488272666</v>
      </c>
      <c r="M509" s="4">
        <f>co2data[[#This Row],[Co2]]-co2data[[#This Row],[Quadratic Trend]]-co2data[[#This Row],[Cycle Co2]]</f>
        <v>2.2627851172733027</v>
      </c>
      <c r="N509" s="4">
        <f>AVERAGEIF(co2data[Month],co2data[Month],co2data[High Frequency])</f>
        <v>2.3803748608627524</v>
      </c>
      <c r="O509" s="4">
        <f>co2data[[#This Row],[S0]]-AVERAGE($N$2:$N$13)</f>
        <v>2.3811934636398711</v>
      </c>
      <c r="P509" s="4">
        <f>co2data[[#This Row],[Co2]]-co2data[[#This Row],[Seasonal]]</f>
        <v>369.31880653636011</v>
      </c>
    </row>
    <row r="510" spans="1:16" x14ac:dyDescent="0.3">
      <c r="A510" s="1">
        <v>2000</v>
      </c>
      <c r="B510" s="1">
        <v>7</v>
      </c>
      <c r="C510" s="6">
        <v>2000.5416666666667</v>
      </c>
      <c r="D510" s="6">
        <f>co2data[[#This Row],[DecDate]]^2</f>
        <v>4002166.960069445</v>
      </c>
      <c r="E510" s="2">
        <f>DATE(co2data[[#This Row],[Year]],co2data[[#This Row],[Month]],15)</f>
        <v>36722</v>
      </c>
      <c r="F510" s="1">
        <v>369.86</v>
      </c>
      <c r="G510" s="1">
        <f>$U$17+$U$18*co2data[[#This Row],[DecDate]]</f>
        <v>372.59717881703091</v>
      </c>
      <c r="H510" s="4">
        <f>$U$36+$U$37*co2data[[#This Row],[DecDate]]+$U$38*co2data[[#This Row],[DecDate2]]</f>
        <v>370.358749080493</v>
      </c>
      <c r="I510" s="4">
        <f>co2data[[#This Row],[Co2]]-co2data[[#This Row],[Quadratic Trend]]</f>
        <v>-0.49874908049298483</v>
      </c>
      <c r="J510">
        <f t="shared" si="7"/>
        <v>-0.72999573622841418</v>
      </c>
      <c r="K510" s="1">
        <v>-7.8894961848754969E-2</v>
      </c>
      <c r="L510" s="4">
        <f>co2data[[#This Row],[Quadratic Trend]]+co2data[[#This Row],[Cycle Co2]]</f>
        <v>369.62875334426457</v>
      </c>
      <c r="M510" s="4">
        <f>co2data[[#This Row],[Co2]]-co2data[[#This Row],[Quadratic Trend]]-co2data[[#This Row],[Cycle Co2]]</f>
        <v>0.23124665573542935</v>
      </c>
      <c r="N510" s="4">
        <f>AVERAGEIF(co2data[Month],co2data[Month],co2data[High Frequency])</f>
        <v>0.68088768137521938</v>
      </c>
      <c r="O510" s="4">
        <f>co2data[[#This Row],[S0]]-AVERAGE($N$2:$N$13)</f>
        <v>0.68170628415233803</v>
      </c>
      <c r="P510" s="4">
        <f>co2data[[#This Row],[Co2]]-co2data[[#This Row],[Seasonal]]</f>
        <v>369.1782937158477</v>
      </c>
    </row>
    <row r="511" spans="1:16" x14ac:dyDescent="0.3">
      <c r="A511" s="1">
        <v>2000</v>
      </c>
      <c r="B511" s="1">
        <v>8</v>
      </c>
      <c r="C511" s="6">
        <v>2000.625</v>
      </c>
      <c r="D511" s="6">
        <f>co2data[[#This Row],[DecDate]]^2</f>
        <v>4002500.390625</v>
      </c>
      <c r="E511" s="2">
        <f>DATE(co2data[[#This Row],[Year]],co2data[[#This Row],[Month]],15)</f>
        <v>36753</v>
      </c>
      <c r="F511" s="1">
        <v>368.13</v>
      </c>
      <c r="G511" s="1">
        <f>$U$17+$U$18*co2data[[#This Row],[DecDate]]</f>
        <v>372.72721718660205</v>
      </c>
      <c r="H511" s="4">
        <f>$U$36+$U$37*co2data[[#This Row],[DecDate]]+$U$38*co2data[[#This Row],[DecDate2]]</f>
        <v>370.51398770527885</v>
      </c>
      <c r="I511" s="4">
        <f>co2data[[#This Row],[Co2]]-co2data[[#This Row],[Quadratic Trend]]</f>
        <v>-2.3839877052788552</v>
      </c>
      <c r="J511">
        <f t="shared" si="7"/>
        <v>-0.71446513024223945</v>
      </c>
      <c r="K511" s="1">
        <v>-7.4283935249463681E-2</v>
      </c>
      <c r="L511" s="4">
        <f>co2data[[#This Row],[Quadratic Trend]]+co2data[[#This Row],[Cycle Co2]]</f>
        <v>369.79952257503663</v>
      </c>
      <c r="M511" s="4">
        <f>co2data[[#This Row],[Co2]]-co2data[[#This Row],[Quadratic Trend]]-co2data[[#This Row],[Cycle Co2]]</f>
        <v>-1.6695225750366158</v>
      </c>
      <c r="N511" s="4">
        <f>AVERAGEIF(co2data[Month],co2data[Month],co2data[High Frequency])</f>
        <v>-1.5319969340082413</v>
      </c>
      <c r="O511" s="4">
        <f>co2data[[#This Row],[S0]]-AVERAGE($N$2:$N$13)</f>
        <v>-1.5311783312311227</v>
      </c>
      <c r="P511" s="4">
        <f>co2data[[#This Row],[Co2]]-co2data[[#This Row],[Seasonal]]</f>
        <v>369.6611783312311</v>
      </c>
    </row>
    <row r="512" spans="1:16" x14ac:dyDescent="0.3">
      <c r="A512" s="1">
        <v>2000</v>
      </c>
      <c r="B512" s="1">
        <v>9</v>
      </c>
      <c r="C512" s="6">
        <v>2000.7083333333335</v>
      </c>
      <c r="D512" s="6">
        <f>co2data[[#This Row],[DecDate]]^2</f>
        <v>4002833.835069445</v>
      </c>
      <c r="E512" s="2">
        <f>DATE(co2data[[#This Row],[Year]],co2data[[#This Row],[Month]],15)</f>
        <v>36784</v>
      </c>
      <c r="F512" s="1">
        <v>367</v>
      </c>
      <c r="G512" s="1">
        <f>$U$17+$U$18*co2data[[#This Row],[DecDate]]</f>
        <v>372.85725555617364</v>
      </c>
      <c r="H512" s="4">
        <f>$U$36+$U$37*co2data[[#This Row],[DecDate]]+$U$38*co2data[[#This Row],[DecDate2]]</f>
        <v>370.66940442373743</v>
      </c>
      <c r="I512" s="4">
        <f>co2data[[#This Row],[Co2]]-co2data[[#This Row],[Quadratic Trend]]</f>
        <v>-3.6694044237374328</v>
      </c>
      <c r="J512">
        <f t="shared" si="7"/>
        <v>-0.64834338716292017</v>
      </c>
      <c r="K512" s="1">
        <v>-8.582818723747411E-2</v>
      </c>
      <c r="L512" s="4">
        <f>co2data[[#This Row],[Quadratic Trend]]+co2data[[#This Row],[Cycle Co2]]</f>
        <v>370.02106103657451</v>
      </c>
      <c r="M512" s="4">
        <f>co2data[[#This Row],[Co2]]-co2data[[#This Row],[Quadratic Trend]]-co2data[[#This Row],[Cycle Co2]]</f>
        <v>-3.0210610365745127</v>
      </c>
      <c r="N512" s="4">
        <f>AVERAGEIF(co2data[Month],co2data[Month],co2data[High Frequency])</f>
        <v>-3.2690433820966329</v>
      </c>
      <c r="O512" s="4">
        <f>co2data[[#This Row],[S0]]-AVERAGE($N$2:$N$13)</f>
        <v>-3.2682247793195143</v>
      </c>
      <c r="P512" s="4">
        <f>co2data[[#This Row],[Co2]]-co2data[[#This Row],[Seasonal]]</f>
        <v>370.2682247793195</v>
      </c>
    </row>
    <row r="513" spans="1:16" x14ac:dyDescent="0.3">
      <c r="A513" s="1">
        <v>2000</v>
      </c>
      <c r="B513" s="1">
        <v>10</v>
      </c>
      <c r="C513" s="6">
        <v>2000.7916666666667</v>
      </c>
      <c r="D513" s="6">
        <f>co2data[[#This Row],[DecDate]]^2</f>
        <v>4003167.293402778</v>
      </c>
      <c r="E513" s="2">
        <f>DATE(co2data[[#This Row],[Year]],co2data[[#This Row],[Month]],15)</f>
        <v>36814</v>
      </c>
      <c r="F513" s="1">
        <v>367.03</v>
      </c>
      <c r="G513" s="1">
        <f>$U$17+$U$18*co2data[[#This Row],[DecDate]]</f>
        <v>372.98729392574478</v>
      </c>
      <c r="H513" s="4">
        <f>$U$36+$U$37*co2data[[#This Row],[DecDate]]+$U$38*co2data[[#This Row],[DecDate2]]</f>
        <v>370.82499923586875</v>
      </c>
      <c r="I513" s="4">
        <f>co2data[[#This Row],[Co2]]-co2data[[#This Row],[Quadratic Trend]]</f>
        <v>-3.7949992358687723</v>
      </c>
      <c r="J513">
        <f t="shared" si="7"/>
        <v>-0.59086127622178819</v>
      </c>
      <c r="K513" s="1">
        <v>-0.10506617935123463</v>
      </c>
      <c r="L513" s="4">
        <f>co2data[[#This Row],[Quadratic Trend]]+co2data[[#This Row],[Cycle Co2]]</f>
        <v>370.23413795964694</v>
      </c>
      <c r="M513" s="4">
        <f>co2data[[#This Row],[Co2]]-co2data[[#This Row],[Quadratic Trend]]-co2data[[#This Row],[Cycle Co2]]</f>
        <v>-3.2041379596469843</v>
      </c>
      <c r="N513" s="4">
        <f>AVERAGEIF(co2data[Month],co2data[Month],co2data[High Frequency])</f>
        <v>-3.4480093341772475</v>
      </c>
      <c r="O513" s="4">
        <f>co2data[[#This Row],[S0]]-AVERAGE($N$2:$N$13)</f>
        <v>-3.4471907314001289</v>
      </c>
      <c r="P513" s="4">
        <f>co2data[[#This Row],[Co2]]-co2data[[#This Row],[Seasonal]]</f>
        <v>370.47719073140013</v>
      </c>
    </row>
    <row r="514" spans="1:16" x14ac:dyDescent="0.3">
      <c r="A514" s="1">
        <v>2000</v>
      </c>
      <c r="B514" s="1">
        <v>11</v>
      </c>
      <c r="C514" s="6">
        <v>2000.875</v>
      </c>
      <c r="D514" s="6">
        <f>co2data[[#This Row],[DecDate]]^2</f>
        <v>4003500.765625</v>
      </c>
      <c r="E514" s="2">
        <f>DATE(co2data[[#This Row],[Year]],co2data[[#This Row],[Month]],15)</f>
        <v>36845</v>
      </c>
      <c r="F514" s="1">
        <v>368.37</v>
      </c>
      <c r="G514" s="1">
        <f>$U$17+$U$18*co2data[[#This Row],[DecDate]]</f>
        <v>373.11733229531592</v>
      </c>
      <c r="H514" s="4">
        <f>$U$36+$U$37*co2data[[#This Row],[DecDate]]+$U$38*co2data[[#This Row],[DecDate2]]</f>
        <v>370.98077214168734</v>
      </c>
      <c r="I514" s="4">
        <f>co2data[[#This Row],[Co2]]-co2data[[#This Row],[Quadratic Trend]]</f>
        <v>-2.6107721416873346</v>
      </c>
      <c r="J514">
        <f t="shared" si="7"/>
        <v>-0.59048033588037729</v>
      </c>
      <c r="K514" s="1">
        <v>-0.12122868082152763</v>
      </c>
      <c r="L514" s="4">
        <f>co2data[[#This Row],[Quadratic Trend]]+co2data[[#This Row],[Cycle Co2]]</f>
        <v>370.39029180580695</v>
      </c>
      <c r="M514" s="4">
        <f>co2data[[#This Row],[Co2]]-co2data[[#This Row],[Quadratic Trend]]-co2data[[#This Row],[Cycle Co2]]</f>
        <v>-2.0202918058069574</v>
      </c>
      <c r="N514" s="4">
        <f>AVERAGEIF(co2data[Month],co2data[Month],co2data[High Frequency])</f>
        <v>-2.2829904186651309</v>
      </c>
      <c r="O514" s="4">
        <f>co2data[[#This Row],[S0]]-AVERAGE($N$2:$N$13)</f>
        <v>-2.2821718158880122</v>
      </c>
      <c r="P514" s="4">
        <f>co2data[[#This Row],[Co2]]-co2data[[#This Row],[Seasonal]]</f>
        <v>370.65217181588804</v>
      </c>
    </row>
    <row r="515" spans="1:16" x14ac:dyDescent="0.3">
      <c r="A515" s="1">
        <v>2000</v>
      </c>
      <c r="B515" s="1">
        <v>12</v>
      </c>
      <c r="C515" s="6">
        <v>2000.9583333333335</v>
      </c>
      <c r="D515" s="6">
        <f>co2data[[#This Row],[DecDate]]^2</f>
        <v>4003834.2517361119</v>
      </c>
      <c r="E515" s="2">
        <f>DATE(co2data[[#This Row],[Year]],co2data[[#This Row],[Month]],15)</f>
        <v>36875</v>
      </c>
      <c r="F515" s="1">
        <v>369.67</v>
      </c>
      <c r="G515" s="1">
        <f>$U$17+$U$18*co2data[[#This Row],[DecDate]]</f>
        <v>373.24737066488751</v>
      </c>
      <c r="H515" s="4">
        <f>$U$36+$U$37*co2data[[#This Row],[DecDate]]+$U$38*co2data[[#This Row],[DecDate2]]</f>
        <v>371.13672314117139</v>
      </c>
      <c r="I515" s="4">
        <f>co2data[[#This Row],[Co2]]-co2data[[#This Row],[Quadratic Trend]]</f>
        <v>-1.4667231411713715</v>
      </c>
      <c r="J515">
        <f t="shared" si="7"/>
        <v>-0.62027748921505355</v>
      </c>
      <c r="K515" s="1">
        <v>-0.12585415318680154</v>
      </c>
      <c r="L515" s="4">
        <f>co2data[[#This Row],[Quadratic Trend]]+co2data[[#This Row],[Cycle Co2]]</f>
        <v>370.51644565195636</v>
      </c>
      <c r="M515" s="4">
        <f>co2data[[#This Row],[Co2]]-co2data[[#This Row],[Quadratic Trend]]-co2data[[#This Row],[Cycle Co2]]</f>
        <v>-0.84644565195631793</v>
      </c>
      <c r="N515" s="4">
        <f>AVERAGEIF(co2data[Month],co2data[Month],co2data[High Frequency])</f>
        <v>-1.0548815493936836</v>
      </c>
      <c r="O515" s="4">
        <f>co2data[[#This Row],[S0]]-AVERAGE($N$2:$N$13)</f>
        <v>-1.054062946616565</v>
      </c>
      <c r="P515" s="4">
        <f>co2data[[#This Row],[Co2]]-co2data[[#This Row],[Seasonal]]</f>
        <v>370.72406294661658</v>
      </c>
    </row>
    <row r="516" spans="1:16" x14ac:dyDescent="0.3">
      <c r="A516" s="1">
        <v>2001</v>
      </c>
      <c r="B516" s="1">
        <v>1</v>
      </c>
      <c r="C516" s="6">
        <v>2001.0416666666667</v>
      </c>
      <c r="D516" s="6">
        <f>co2data[[#This Row],[DecDate]]^2</f>
        <v>4004167.7517361115</v>
      </c>
      <c r="E516" s="2">
        <f>DATE(co2data[[#This Row],[Year]],co2data[[#This Row],[Month]],15)</f>
        <v>36906</v>
      </c>
      <c r="F516" s="1">
        <v>370.59</v>
      </c>
      <c r="G516" s="1">
        <f>$U$17+$U$18*co2data[[#This Row],[DecDate]]</f>
        <v>373.37740903445865</v>
      </c>
      <c r="H516" s="4">
        <f>$U$36+$U$37*co2data[[#This Row],[DecDate]]+$U$38*co2data[[#This Row],[DecDate2]]</f>
        <v>371.29285223433544</v>
      </c>
      <c r="I516" s="4">
        <f>co2data[[#This Row],[Co2]]-co2data[[#This Row],[Quadratic Trend]]</f>
        <v>-0.70285223433546662</v>
      </c>
      <c r="J516">
        <f t="shared" si="7"/>
        <v>-0.79102196699561156</v>
      </c>
      <c r="K516" s="1">
        <v>-0.1127887502932145</v>
      </c>
      <c r="L516" s="4">
        <f>co2data[[#This Row],[Quadratic Trend]]+co2data[[#This Row],[Cycle Co2]]</f>
        <v>370.50183026733981</v>
      </c>
      <c r="M516" s="4">
        <f>co2data[[#This Row],[Co2]]-co2data[[#This Row],[Quadratic Trend]]-co2data[[#This Row],[Cycle Co2]]</f>
        <v>8.8169732660144939E-2</v>
      </c>
      <c r="N516" s="4">
        <f>AVERAGEIF(co2data[Month],co2data[Month],co2data[High Frequency])</f>
        <v>7.1953736839272886E-3</v>
      </c>
      <c r="O516" s="4">
        <f>co2data[[#This Row],[S0]]-AVERAGE($N$2:$N$13)</f>
        <v>8.0139764610459747E-3</v>
      </c>
      <c r="P516" s="4">
        <f>co2data[[#This Row],[Co2]]-co2data[[#This Row],[Seasonal]]</f>
        <v>370.58198602353895</v>
      </c>
    </row>
    <row r="517" spans="1:16" x14ac:dyDescent="0.3">
      <c r="A517" s="1">
        <v>2001</v>
      </c>
      <c r="B517" s="1">
        <v>2</v>
      </c>
      <c r="C517" s="6">
        <v>2001.125</v>
      </c>
      <c r="D517" s="6">
        <f>co2data[[#This Row],[DecDate]]^2</f>
        <v>4004501.265625</v>
      </c>
      <c r="E517" s="2">
        <f>DATE(co2data[[#This Row],[Year]],co2data[[#This Row],[Month]],15)</f>
        <v>36937</v>
      </c>
      <c r="F517" s="1">
        <v>371.51</v>
      </c>
      <c r="G517" s="1">
        <f>$U$17+$U$18*co2data[[#This Row],[DecDate]]</f>
        <v>373.50744740402979</v>
      </c>
      <c r="H517" s="4">
        <f>$U$36+$U$37*co2data[[#This Row],[DecDate]]+$U$38*co2data[[#This Row],[DecDate2]]</f>
        <v>371.4491594211795</v>
      </c>
      <c r="I517" s="4">
        <f>co2data[[#This Row],[Co2]]-co2data[[#This Row],[Quadratic Trend]]</f>
        <v>6.08405788204891E-2</v>
      </c>
      <c r="J517">
        <f t="shared" si="7"/>
        <v>-0.96655992306820226</v>
      </c>
      <c r="K517" s="1">
        <v>-9.4340164448463257E-2</v>
      </c>
      <c r="L517" s="4">
        <f>co2data[[#This Row],[Quadratic Trend]]+co2data[[#This Row],[Cycle Co2]]</f>
        <v>370.48259949811131</v>
      </c>
      <c r="M517" s="4">
        <f>co2data[[#This Row],[Co2]]-co2data[[#This Row],[Quadratic Trend]]-co2data[[#This Row],[Cycle Co2]]</f>
        <v>1.0274005018886914</v>
      </c>
      <c r="N517" s="4">
        <f>AVERAGEIF(co2data[Month],co2data[Month],co2data[High Frequency])</f>
        <v>0.80215691214584883</v>
      </c>
      <c r="O517" s="4">
        <f>co2data[[#This Row],[S0]]-AVERAGE($N$2:$N$13)</f>
        <v>0.80297551492296748</v>
      </c>
      <c r="P517" s="4">
        <f>co2data[[#This Row],[Co2]]-co2data[[#This Row],[Seasonal]]</f>
        <v>370.707024485077</v>
      </c>
    </row>
    <row r="518" spans="1:16" x14ac:dyDescent="0.3">
      <c r="A518" s="1">
        <v>2001</v>
      </c>
      <c r="B518" s="1">
        <v>3</v>
      </c>
      <c r="C518" s="6">
        <v>2001.2083333333335</v>
      </c>
      <c r="D518" s="6">
        <f>co2data[[#This Row],[DecDate]]^2</f>
        <v>4004834.7934027785</v>
      </c>
      <c r="E518" s="2">
        <f>DATE(co2data[[#This Row],[Year]],co2data[[#This Row],[Month]],15)</f>
        <v>36965</v>
      </c>
      <c r="F518" s="1">
        <v>372.43</v>
      </c>
      <c r="G518" s="1">
        <f>$U$17+$U$18*co2data[[#This Row],[DecDate]]</f>
        <v>373.63748577360093</v>
      </c>
      <c r="H518" s="4">
        <f>$U$36+$U$37*co2data[[#This Row],[DecDate]]+$U$38*co2data[[#This Row],[DecDate2]]</f>
        <v>371.60564470169629</v>
      </c>
      <c r="I518" s="4">
        <f>co2data[[#This Row],[Co2]]-co2data[[#This Row],[Quadratic Trend]]</f>
        <v>0.82435529830371479</v>
      </c>
      <c r="J518">
        <f t="shared" si="7"/>
        <v>-1.1191990497399571</v>
      </c>
      <c r="K518" s="1">
        <v>-8.8969934114095039E-2</v>
      </c>
      <c r="L518" s="4">
        <f>co2data[[#This Row],[Quadratic Trend]]+co2data[[#This Row],[Cycle Co2]]</f>
        <v>370.48644565195633</v>
      </c>
      <c r="M518" s="4">
        <f>co2data[[#This Row],[Co2]]-co2data[[#This Row],[Quadratic Trend]]-co2data[[#This Row],[Cycle Co2]]</f>
        <v>1.9435543480436719</v>
      </c>
      <c r="N518" s="4">
        <f>AVERAGEIF(co2data[Month],co2data[Month],co2data[High Frequency])</f>
        <v>1.6915543480425499</v>
      </c>
      <c r="O518" s="4">
        <f>co2data[[#This Row],[S0]]-AVERAGE($N$2:$N$13)</f>
        <v>1.6923729508196685</v>
      </c>
      <c r="P518" s="4">
        <f>co2data[[#This Row],[Co2]]-co2data[[#This Row],[Seasonal]]</f>
        <v>370.73762704918033</v>
      </c>
    </row>
    <row r="519" spans="1:16" x14ac:dyDescent="0.3">
      <c r="A519" s="1">
        <v>2001</v>
      </c>
      <c r="B519" s="1">
        <v>4</v>
      </c>
      <c r="C519" s="6">
        <v>2001.2916666666667</v>
      </c>
      <c r="D519" s="6">
        <f>co2data[[#This Row],[DecDate]]^2</f>
        <v>4005168.335069445</v>
      </c>
      <c r="E519" s="2">
        <f>DATE(co2data[[#This Row],[Year]],co2data[[#This Row],[Month]],15)</f>
        <v>36996</v>
      </c>
      <c r="F519" s="1">
        <v>373.37</v>
      </c>
      <c r="G519" s="1">
        <f>$U$17+$U$18*co2data[[#This Row],[DecDate]]</f>
        <v>373.76752414317207</v>
      </c>
      <c r="H519" s="4">
        <f>$U$36+$U$37*co2data[[#This Row],[DecDate]]+$U$38*co2data[[#This Row],[DecDate2]]</f>
        <v>371.76230807589309</v>
      </c>
      <c r="I519" s="4">
        <f>co2data[[#This Row],[Co2]]-co2data[[#This Row],[Quadratic Trend]]</f>
        <v>1.6076919241069163</v>
      </c>
      <c r="J519">
        <f t="shared" si="7"/>
        <v>-1.164323962396054</v>
      </c>
      <c r="K519" s="1">
        <v>-7.2062674674707686E-2</v>
      </c>
      <c r="L519" s="4">
        <f>co2data[[#This Row],[Quadratic Trend]]+co2data[[#This Row],[Cycle Co2]]</f>
        <v>370.59798411349703</v>
      </c>
      <c r="M519" s="4">
        <f>co2data[[#This Row],[Co2]]-co2data[[#This Row],[Quadratic Trend]]-co2data[[#This Row],[Cycle Co2]]</f>
        <v>2.7720158865029703</v>
      </c>
      <c r="N519" s="4">
        <f>AVERAGEIF(co2data[Month],co2data[Month],co2data[High Frequency])</f>
        <v>2.8344005018881528</v>
      </c>
      <c r="O519" s="4">
        <f>co2data[[#This Row],[S0]]-AVERAGE($N$2:$N$13)</f>
        <v>2.8352191046652715</v>
      </c>
      <c r="P519" s="4">
        <f>co2data[[#This Row],[Co2]]-co2data[[#This Row],[Seasonal]]</f>
        <v>370.53478089533473</v>
      </c>
    </row>
    <row r="520" spans="1:16" x14ac:dyDescent="0.3">
      <c r="A520" s="1">
        <v>2001</v>
      </c>
      <c r="B520" s="1">
        <v>5</v>
      </c>
      <c r="C520" s="6">
        <v>2001.375</v>
      </c>
      <c r="D520" s="6">
        <f>co2data[[#This Row],[DecDate]]^2</f>
        <v>4005501.890625</v>
      </c>
      <c r="E520" s="2">
        <f>DATE(co2data[[#This Row],[Year]],co2data[[#This Row],[Month]],15)</f>
        <v>37026</v>
      </c>
      <c r="F520" s="1">
        <v>373.85</v>
      </c>
      <c r="G520" s="1">
        <f>$U$17+$U$18*co2data[[#This Row],[DecDate]]</f>
        <v>373.89756251274321</v>
      </c>
      <c r="H520" s="4">
        <f>$U$36+$U$37*co2data[[#This Row],[DecDate]]+$U$38*co2data[[#This Row],[DecDate2]]</f>
        <v>371.91914954376261</v>
      </c>
      <c r="I520" s="4">
        <f>co2data[[#This Row],[Co2]]-co2data[[#This Row],[Quadratic Trend]]</f>
        <v>1.9308504562374083</v>
      </c>
      <c r="J520">
        <f t="shared" si="7"/>
        <v>-1.1111654302672578</v>
      </c>
      <c r="K520" s="1">
        <v>-2.0541463053391277E-2</v>
      </c>
      <c r="L520" s="4">
        <f>co2data[[#This Row],[Quadratic Trend]]+co2data[[#This Row],[Cycle Co2]]</f>
        <v>370.80798411349537</v>
      </c>
      <c r="M520" s="4">
        <f>co2data[[#This Row],[Co2]]-co2data[[#This Row],[Quadratic Trend]]-co2data[[#This Row],[Cycle Co2]]</f>
        <v>3.0420158865046663</v>
      </c>
      <c r="N520" s="4">
        <f>AVERAGEIF(co2data[Month],co2data[Month],co2data[High Frequency])</f>
        <v>3.1805287070170616</v>
      </c>
      <c r="O520" s="4">
        <f>co2data[[#This Row],[S0]]-AVERAGE($N$2:$N$13)</f>
        <v>3.1813473097941802</v>
      </c>
      <c r="P520" s="4">
        <f>co2data[[#This Row],[Co2]]-co2data[[#This Row],[Seasonal]]</f>
        <v>370.66865269020582</v>
      </c>
    </row>
    <row r="521" spans="1:16" x14ac:dyDescent="0.3">
      <c r="A521" s="1">
        <v>2001</v>
      </c>
      <c r="B521" s="1">
        <v>6</v>
      </c>
      <c r="C521" s="6">
        <v>2001.4583333333335</v>
      </c>
      <c r="D521" s="6">
        <f>co2data[[#This Row],[DecDate]]^2</f>
        <v>4005835.460069445</v>
      </c>
      <c r="E521" s="2">
        <f>DATE(co2data[[#This Row],[Year]],co2data[[#This Row],[Month]],15)</f>
        <v>37057</v>
      </c>
      <c r="F521" s="1">
        <v>373.22</v>
      </c>
      <c r="G521" s="1">
        <f>$U$17+$U$18*co2data[[#This Row],[DecDate]]</f>
        <v>374.0276008823148</v>
      </c>
      <c r="H521" s="4">
        <f>$U$36+$U$37*co2data[[#This Row],[DecDate]]+$U$38*co2data[[#This Row],[DecDate2]]</f>
        <v>372.07616910530487</v>
      </c>
      <c r="I521" s="4">
        <f>co2data[[#This Row],[Co2]]-co2data[[#This Row],[Quadratic Trend]]</f>
        <v>1.1438308946951565</v>
      </c>
      <c r="J521">
        <f t="shared" ref="J521:K584" si="8">AVERAGE(I515:I527)</f>
        <v>-1.0474157610447605</v>
      </c>
      <c r="K521" s="1">
        <v>1.2516777672944264E-2</v>
      </c>
      <c r="L521" s="4">
        <f>co2data[[#This Row],[Quadratic Trend]]+co2data[[#This Row],[Cycle Co2]]</f>
        <v>371.02875334426011</v>
      </c>
      <c r="M521" s="4">
        <f>co2data[[#This Row],[Co2]]-co2data[[#This Row],[Quadratic Trend]]-co2data[[#This Row],[Cycle Co2]]</f>
        <v>2.1912466557399171</v>
      </c>
      <c r="N521" s="4">
        <f>AVERAGEIF(co2data[Month],co2data[Month],co2data[High Frequency])</f>
        <v>2.3803748608627524</v>
      </c>
      <c r="O521" s="4">
        <f>co2data[[#This Row],[S0]]-AVERAGE($N$2:$N$13)</f>
        <v>2.3811934636398711</v>
      </c>
      <c r="P521" s="4">
        <f>co2data[[#This Row],[Co2]]-co2data[[#This Row],[Seasonal]]</f>
        <v>370.83880653636015</v>
      </c>
    </row>
    <row r="522" spans="1:16" x14ac:dyDescent="0.3">
      <c r="A522" s="1">
        <v>2001</v>
      </c>
      <c r="B522" s="1">
        <v>7</v>
      </c>
      <c r="C522" s="6">
        <v>2001.5416666666667</v>
      </c>
      <c r="D522" s="6">
        <f>co2data[[#This Row],[DecDate]]^2</f>
        <v>4006169.043402778</v>
      </c>
      <c r="E522" s="2">
        <f>DATE(co2data[[#This Row],[Year]],co2data[[#This Row],[Month]],15)</f>
        <v>37087</v>
      </c>
      <c r="F522" s="1">
        <v>371.51</v>
      </c>
      <c r="G522" s="1">
        <f>$U$17+$U$18*co2data[[#This Row],[DecDate]]</f>
        <v>374.15763925188594</v>
      </c>
      <c r="H522" s="4">
        <f>$U$36+$U$37*co2data[[#This Row],[DecDate]]+$U$38*co2data[[#This Row],[DecDate2]]</f>
        <v>372.23336676053441</v>
      </c>
      <c r="I522" s="4">
        <f>co2data[[#This Row],[Co2]]-co2data[[#This Row],[Quadratic Trend]]</f>
        <v>-0.72336676053441806</v>
      </c>
      <c r="J522">
        <f t="shared" si="8"/>
        <v>-0.98461341626870513</v>
      </c>
      <c r="K522" s="1">
        <v>6.788127827351656E-2</v>
      </c>
      <c r="L522" s="4">
        <f>co2data[[#This Row],[Quadratic Trend]]+co2data[[#This Row],[Cycle Co2]]</f>
        <v>371.24875334426571</v>
      </c>
      <c r="M522" s="4">
        <f>co2data[[#This Row],[Co2]]-co2data[[#This Row],[Quadratic Trend]]-co2data[[#This Row],[Cycle Co2]]</f>
        <v>0.26124665573428707</v>
      </c>
      <c r="N522" s="4">
        <f>AVERAGEIF(co2data[Month],co2data[Month],co2data[High Frequency])</f>
        <v>0.68088768137521938</v>
      </c>
      <c r="O522" s="4">
        <f>co2data[[#This Row],[S0]]-AVERAGE($N$2:$N$13)</f>
        <v>0.68170628415233803</v>
      </c>
      <c r="P522" s="4">
        <f>co2data[[#This Row],[Co2]]-co2data[[#This Row],[Seasonal]]</f>
        <v>370.82829371584768</v>
      </c>
    </row>
    <row r="523" spans="1:16" x14ac:dyDescent="0.3">
      <c r="A523" s="1">
        <v>2001</v>
      </c>
      <c r="B523" s="1">
        <v>8</v>
      </c>
      <c r="C523" s="6">
        <v>2001.625</v>
      </c>
      <c r="D523" s="6">
        <f>co2data[[#This Row],[DecDate]]^2</f>
        <v>4006502.640625</v>
      </c>
      <c r="E523" s="2">
        <f>DATE(co2data[[#This Row],[Year]],co2data[[#This Row],[Month]],15)</f>
        <v>37118</v>
      </c>
      <c r="F523" s="1">
        <v>369.61</v>
      </c>
      <c r="G523" s="1">
        <f>$U$17+$U$18*co2data[[#This Row],[DecDate]]</f>
        <v>374.28767762145708</v>
      </c>
      <c r="H523" s="4">
        <f>$U$36+$U$37*co2data[[#This Row],[DecDate]]+$U$38*co2data[[#This Row],[DecDate2]]</f>
        <v>372.39074250943668</v>
      </c>
      <c r="I523" s="4">
        <f>co2data[[#This Row],[Co2]]-co2data[[#This Row],[Quadratic Trend]]</f>
        <v>-2.7807425094366636</v>
      </c>
      <c r="J523">
        <f t="shared" si="8"/>
        <v>-0.9412199343995028</v>
      </c>
      <c r="K523" s="1">
        <v>0.11093665413295412</v>
      </c>
      <c r="L523" s="4">
        <f>co2data[[#This Row],[Quadratic Trend]]+co2data[[#This Row],[Cycle Co2]]</f>
        <v>371.44952257503718</v>
      </c>
      <c r="M523" s="4">
        <f>co2data[[#This Row],[Co2]]-co2data[[#This Row],[Quadratic Trend]]-co2data[[#This Row],[Cycle Co2]]</f>
        <v>-1.8395225750371607</v>
      </c>
      <c r="N523" s="4">
        <f>AVERAGEIF(co2data[Month],co2data[Month],co2data[High Frequency])</f>
        <v>-1.5319969340082413</v>
      </c>
      <c r="O523" s="4">
        <f>co2data[[#This Row],[S0]]-AVERAGE($N$2:$N$13)</f>
        <v>-1.5311783312311227</v>
      </c>
      <c r="P523" s="4">
        <f>co2data[[#This Row],[Co2]]-co2data[[#This Row],[Seasonal]]</f>
        <v>371.14117833123112</v>
      </c>
    </row>
    <row r="524" spans="1:16" x14ac:dyDescent="0.3">
      <c r="A524" s="1">
        <v>2001</v>
      </c>
      <c r="B524" s="1">
        <v>9</v>
      </c>
      <c r="C524" s="6">
        <v>2001.7083333333335</v>
      </c>
      <c r="D524" s="6">
        <f>co2data[[#This Row],[DecDate]]^2</f>
        <v>4006836.2517361119</v>
      </c>
      <c r="E524" s="2">
        <f>DATE(co2data[[#This Row],[Year]],co2data[[#This Row],[Month]],15)</f>
        <v>37149</v>
      </c>
      <c r="F524" s="1">
        <v>368.18</v>
      </c>
      <c r="G524" s="1">
        <f>$U$17+$U$18*co2data[[#This Row],[DecDate]]</f>
        <v>374.41771599102867</v>
      </c>
      <c r="H524" s="4">
        <f>$U$36+$U$37*co2data[[#This Row],[DecDate]]+$U$38*co2data[[#This Row],[DecDate2]]</f>
        <v>372.54829635201168</v>
      </c>
      <c r="I524" s="4">
        <f>co2data[[#This Row],[Co2]]-co2data[[#This Row],[Quadratic Trend]]</f>
        <v>-4.3682963520116687</v>
      </c>
      <c r="J524">
        <f t="shared" si="8"/>
        <v>-0.8980045462063887</v>
      </c>
      <c r="K524" s="1">
        <v>0.15937521294355153</v>
      </c>
      <c r="L524" s="4">
        <f>co2data[[#This Row],[Quadratic Trend]]+co2data[[#This Row],[Cycle Co2]]</f>
        <v>371.6502918058053</v>
      </c>
      <c r="M524" s="4">
        <f>co2data[[#This Row],[Co2]]-co2data[[#This Row],[Quadratic Trend]]-co2data[[#This Row],[Cycle Co2]]</f>
        <v>-3.4702918058052799</v>
      </c>
      <c r="N524" s="4">
        <f>AVERAGEIF(co2data[Month],co2data[Month],co2data[High Frequency])</f>
        <v>-3.2690433820966329</v>
      </c>
      <c r="O524" s="4">
        <f>co2data[[#This Row],[S0]]-AVERAGE($N$2:$N$13)</f>
        <v>-3.2682247793195143</v>
      </c>
      <c r="P524" s="4">
        <f>co2data[[#This Row],[Co2]]-co2data[[#This Row],[Seasonal]]</f>
        <v>371.4482247793195</v>
      </c>
    </row>
    <row r="525" spans="1:16" x14ac:dyDescent="0.3">
      <c r="A525" s="1">
        <v>2001</v>
      </c>
      <c r="B525" s="1">
        <v>10</v>
      </c>
      <c r="C525" s="6">
        <v>2001.7916666666667</v>
      </c>
      <c r="D525" s="6">
        <f>co2data[[#This Row],[DecDate]]^2</f>
        <v>4007169.8767361115</v>
      </c>
      <c r="E525" s="2">
        <f>DATE(co2data[[#This Row],[Year]],co2data[[#This Row],[Month]],15)</f>
        <v>37179</v>
      </c>
      <c r="F525" s="1">
        <v>368.45</v>
      </c>
      <c r="G525" s="1">
        <f>$U$17+$U$18*co2data[[#This Row],[DecDate]]</f>
        <v>374.54775436059981</v>
      </c>
      <c r="H525" s="4">
        <f>$U$36+$U$37*co2data[[#This Row],[DecDate]]+$U$38*co2data[[#This Row],[DecDate2]]</f>
        <v>372.70602828826668</v>
      </c>
      <c r="I525" s="4">
        <f>co2data[[#This Row],[Co2]]-co2data[[#This Row],[Quadratic Trend]]</f>
        <v>-4.2560282882666911</v>
      </c>
      <c r="J525">
        <f t="shared" si="8"/>
        <v>-0.85650571322838687</v>
      </c>
      <c r="K525" s="1">
        <v>0.13781233932070652</v>
      </c>
      <c r="L525" s="4">
        <f>co2data[[#This Row],[Quadratic Trend]]+co2data[[#This Row],[Cycle Co2]]</f>
        <v>371.84952257503829</v>
      </c>
      <c r="M525" s="4">
        <f>co2data[[#This Row],[Co2]]-co2data[[#This Row],[Quadratic Trend]]-co2data[[#This Row],[Cycle Co2]]</f>
        <v>-3.3995225750383042</v>
      </c>
      <c r="N525" s="4">
        <f>AVERAGEIF(co2data[Month],co2data[Month],co2data[High Frequency])</f>
        <v>-3.4480093341772475</v>
      </c>
      <c r="O525" s="4">
        <f>co2data[[#This Row],[S0]]-AVERAGE($N$2:$N$13)</f>
        <v>-3.4471907314001289</v>
      </c>
      <c r="P525" s="4">
        <f>co2data[[#This Row],[Co2]]-co2data[[#This Row],[Seasonal]]</f>
        <v>371.89719073140014</v>
      </c>
    </row>
    <row r="526" spans="1:16" x14ac:dyDescent="0.3">
      <c r="A526" s="1">
        <v>2001</v>
      </c>
      <c r="B526" s="1">
        <v>11</v>
      </c>
      <c r="C526" s="6">
        <v>2001.875</v>
      </c>
      <c r="D526" s="6">
        <f>co2data[[#This Row],[DecDate]]^2</f>
        <v>4007503.515625</v>
      </c>
      <c r="E526" s="2">
        <f>DATE(co2data[[#This Row],[Year]],co2data[[#This Row],[Month]],15)</f>
        <v>37210</v>
      </c>
      <c r="F526" s="1">
        <v>369.76</v>
      </c>
      <c r="G526" s="1">
        <f>$U$17+$U$18*co2data[[#This Row],[DecDate]]</f>
        <v>374.67779273017095</v>
      </c>
      <c r="H526" s="4">
        <f>$U$36+$U$37*co2data[[#This Row],[DecDate]]+$U$38*co2data[[#This Row],[DecDate2]]</f>
        <v>372.86393831819441</v>
      </c>
      <c r="I526" s="4">
        <f>co2data[[#This Row],[Co2]]-co2data[[#This Row],[Quadratic Trend]]</f>
        <v>-3.1039383181944231</v>
      </c>
      <c r="J526">
        <f t="shared" si="8"/>
        <v>-0.83056958931164737</v>
      </c>
      <c r="K526" s="1">
        <v>0.12932495634132465</v>
      </c>
      <c r="L526" s="4">
        <f>co2data[[#This Row],[Quadratic Trend]]+co2data[[#This Row],[Cycle Co2]]</f>
        <v>372.03336872888275</v>
      </c>
      <c r="M526" s="4">
        <f>co2data[[#This Row],[Co2]]-co2data[[#This Row],[Quadratic Trend]]-co2data[[#This Row],[Cycle Co2]]</f>
        <v>-2.273368728882776</v>
      </c>
      <c r="N526" s="4">
        <f>AVERAGEIF(co2data[Month],co2data[Month],co2data[High Frequency])</f>
        <v>-2.2829904186651309</v>
      </c>
      <c r="O526" s="4">
        <f>co2data[[#This Row],[S0]]-AVERAGE($N$2:$N$13)</f>
        <v>-2.2821718158880122</v>
      </c>
      <c r="P526" s="4">
        <f>co2data[[#This Row],[Co2]]-co2data[[#This Row],[Seasonal]]</f>
        <v>372.04217181588803</v>
      </c>
    </row>
    <row r="527" spans="1:16" x14ac:dyDescent="0.3">
      <c r="A527" s="1">
        <v>2001</v>
      </c>
      <c r="B527" s="1">
        <v>12</v>
      </c>
      <c r="C527" s="6">
        <v>2001.9583333333335</v>
      </c>
      <c r="D527" s="6">
        <f>co2data[[#This Row],[DecDate]]^2</f>
        <v>4007837.1684027785</v>
      </c>
      <c r="E527" s="2">
        <f>DATE(co2data[[#This Row],[Year]],co2data[[#This Row],[Month]],15)</f>
        <v>37240</v>
      </c>
      <c r="F527" s="1">
        <v>371.24</v>
      </c>
      <c r="G527" s="1">
        <f>$U$17+$U$18*co2data[[#This Row],[DecDate]]</f>
        <v>374.80783109974254</v>
      </c>
      <c r="H527" s="4">
        <f>$U$36+$U$37*co2data[[#This Row],[DecDate]]+$U$38*co2data[[#This Row],[DecDate2]]</f>
        <v>373.02202644179488</v>
      </c>
      <c r="I527" s="4">
        <f>co2data[[#This Row],[Co2]]-co2data[[#This Row],[Quadratic Trend]]</f>
        <v>-1.7820264417948692</v>
      </c>
      <c r="J527">
        <f t="shared" si="8"/>
        <v>-0.86019617445561358</v>
      </c>
      <c r="K527" s="1">
        <v>0.12698998708234654</v>
      </c>
      <c r="L527" s="4">
        <f>co2data[[#This Row],[Quadratic Trend]]+co2data[[#This Row],[Cycle Co2]]</f>
        <v>372.16183026733927</v>
      </c>
      <c r="M527" s="4">
        <f>co2data[[#This Row],[Co2]]-co2data[[#This Row],[Quadratic Trend]]-co2data[[#This Row],[Cycle Co2]]</f>
        <v>-0.92183026733925566</v>
      </c>
      <c r="N527" s="4">
        <f>AVERAGEIF(co2data[Month],co2data[Month],co2data[High Frequency])</f>
        <v>-1.0548815493936836</v>
      </c>
      <c r="O527" s="4">
        <f>co2data[[#This Row],[S0]]-AVERAGE($N$2:$N$13)</f>
        <v>-1.054062946616565</v>
      </c>
      <c r="P527" s="4">
        <f>co2data[[#This Row],[Co2]]-co2data[[#This Row],[Seasonal]]</f>
        <v>372.29406294661658</v>
      </c>
    </row>
    <row r="528" spans="1:16" x14ac:dyDescent="0.3">
      <c r="A528" s="1">
        <v>2002</v>
      </c>
      <c r="B528" s="1">
        <v>1</v>
      </c>
      <c r="C528" s="6">
        <v>2002.0416666666667</v>
      </c>
      <c r="D528" s="6">
        <f>co2data[[#This Row],[DecDate]]^2</f>
        <v>4008170.835069445</v>
      </c>
      <c r="E528" s="2">
        <f>DATE(co2data[[#This Row],[Year]],co2data[[#This Row],[Month]],15)</f>
        <v>37271</v>
      </c>
      <c r="F528" s="1">
        <v>372.53</v>
      </c>
      <c r="G528" s="1">
        <f>$U$17+$U$18*co2data[[#This Row],[DecDate]]</f>
        <v>374.93786946931368</v>
      </c>
      <c r="H528" s="4">
        <f>$U$36+$U$37*co2data[[#This Row],[DecDate]]+$U$38*co2data[[#This Row],[DecDate2]]</f>
        <v>373.18029265908262</v>
      </c>
      <c r="I528" s="4">
        <f>co2data[[#This Row],[Co2]]-co2data[[#This Row],[Quadratic Trend]]</f>
        <v>-0.65029265908265188</v>
      </c>
      <c r="J528">
        <f t="shared" si="8"/>
        <v>-0.95769316096853507</v>
      </c>
      <c r="K528" s="1">
        <v>0.13696127769760519</v>
      </c>
      <c r="L528" s="4">
        <f>co2data[[#This Row],[Quadratic Trend]]+co2data[[#This Row],[Cycle Co2]]</f>
        <v>372.22259949811411</v>
      </c>
      <c r="M528" s="4">
        <f>co2data[[#This Row],[Co2]]-co2data[[#This Row],[Quadratic Trend]]-co2data[[#This Row],[Cycle Co2]]</f>
        <v>0.30740050188588319</v>
      </c>
      <c r="N528" s="4">
        <f>AVERAGEIF(co2data[Month],co2data[Month],co2data[High Frequency])</f>
        <v>7.1953736839272886E-3</v>
      </c>
      <c r="O528" s="4">
        <f>co2data[[#This Row],[S0]]-AVERAGE($N$2:$N$13)</f>
        <v>8.0139764610459747E-3</v>
      </c>
      <c r="P528" s="4">
        <f>co2data[[#This Row],[Co2]]-co2data[[#This Row],[Seasonal]]</f>
        <v>372.52198602353894</v>
      </c>
    </row>
    <row r="529" spans="1:16" x14ac:dyDescent="0.3">
      <c r="A529" s="1">
        <v>2002</v>
      </c>
      <c r="B529" s="1">
        <v>2</v>
      </c>
      <c r="C529" s="6">
        <v>2002.125</v>
      </c>
      <c r="D529" s="6">
        <f>co2data[[#This Row],[DecDate]]^2</f>
        <v>4008504.515625</v>
      </c>
      <c r="E529" s="2">
        <f>DATE(co2data[[#This Row],[Year]],co2data[[#This Row],[Month]],15)</f>
        <v>37302</v>
      </c>
      <c r="F529" s="1">
        <v>373.2</v>
      </c>
      <c r="G529" s="1">
        <f>$U$17+$U$18*co2data[[#This Row],[DecDate]]</f>
        <v>375.06790783888482</v>
      </c>
      <c r="H529" s="4">
        <f>$U$36+$U$37*co2data[[#This Row],[DecDate]]+$U$38*co2data[[#This Row],[DecDate2]]</f>
        <v>373.33873697003582</v>
      </c>
      <c r="I529" s="4">
        <f>co2data[[#This Row],[Co2]]-co2data[[#This Row],[Quadratic Trend]]</f>
        <v>-0.13873697003583629</v>
      </c>
      <c r="J529">
        <f t="shared" si="8"/>
        <v>-1.0899836257729238</v>
      </c>
      <c r="K529" s="1">
        <v>0.12923882818711371</v>
      </c>
      <c r="L529" s="4">
        <f>co2data[[#This Row],[Quadratic Trend]]+co2data[[#This Row],[Cycle Co2]]</f>
        <v>372.24875334426292</v>
      </c>
      <c r="M529" s="4">
        <f>co2data[[#This Row],[Co2]]-co2data[[#This Row],[Quadratic Trend]]-co2data[[#This Row],[Cycle Co2]]</f>
        <v>0.95124665573708755</v>
      </c>
      <c r="N529" s="4">
        <f>AVERAGEIF(co2data[Month],co2data[Month],co2data[High Frequency])</f>
        <v>0.80215691214584883</v>
      </c>
      <c r="O529" s="4">
        <f>co2data[[#This Row],[S0]]-AVERAGE($N$2:$N$13)</f>
        <v>0.80297551492296748</v>
      </c>
      <c r="P529" s="4">
        <f>co2data[[#This Row],[Co2]]-co2data[[#This Row],[Seasonal]]</f>
        <v>372.397024485077</v>
      </c>
    </row>
    <row r="530" spans="1:16" x14ac:dyDescent="0.3">
      <c r="A530" s="1">
        <v>2002</v>
      </c>
      <c r="B530" s="1">
        <v>3</v>
      </c>
      <c r="C530" s="6">
        <v>2002.2083333333335</v>
      </c>
      <c r="D530" s="6">
        <f>co2data[[#This Row],[DecDate]]^2</f>
        <v>4008838.210069445</v>
      </c>
      <c r="E530" s="2">
        <f>DATE(co2data[[#This Row],[Year]],co2data[[#This Row],[Month]],15)</f>
        <v>37330</v>
      </c>
      <c r="F530" s="1">
        <v>374.12</v>
      </c>
      <c r="G530" s="1">
        <f>$U$17+$U$18*co2data[[#This Row],[DecDate]]</f>
        <v>375.19794620845641</v>
      </c>
      <c r="H530" s="4">
        <f>$U$36+$U$37*co2data[[#This Row],[DecDate]]+$U$38*co2data[[#This Row],[DecDate2]]</f>
        <v>373.49735937466903</v>
      </c>
      <c r="I530" s="4">
        <f>co2data[[#This Row],[Co2]]-co2data[[#This Row],[Quadratic Trend]]</f>
        <v>0.62264062533097331</v>
      </c>
      <c r="J530">
        <f t="shared" si="8"/>
        <v>-1.1609137227149431</v>
      </c>
      <c r="K530" s="1">
        <v>0.1230534077816282</v>
      </c>
      <c r="L530" s="4">
        <f>co2data[[#This Row],[Quadratic Trend]]+co2data[[#This Row],[Cycle Co2]]</f>
        <v>372.33644565195408</v>
      </c>
      <c r="M530" s="4">
        <f>co2data[[#This Row],[Co2]]-co2data[[#This Row],[Quadratic Trend]]-co2data[[#This Row],[Cycle Co2]]</f>
        <v>1.7835543480459164</v>
      </c>
      <c r="N530" s="4">
        <f>AVERAGEIF(co2data[Month],co2data[Month],co2data[High Frequency])</f>
        <v>1.6915543480425499</v>
      </c>
      <c r="O530" s="4">
        <f>co2data[[#This Row],[S0]]-AVERAGE($N$2:$N$13)</f>
        <v>1.6923729508196685</v>
      </c>
      <c r="P530" s="4">
        <f>co2data[[#This Row],[Co2]]-co2data[[#This Row],[Seasonal]]</f>
        <v>372.42762704918033</v>
      </c>
    </row>
    <row r="531" spans="1:16" x14ac:dyDescent="0.3">
      <c r="A531" s="1">
        <v>2002</v>
      </c>
      <c r="B531" s="1">
        <v>4</v>
      </c>
      <c r="C531" s="6">
        <v>2002.2916666666667</v>
      </c>
      <c r="D531" s="6">
        <f>co2data[[#This Row],[DecDate]]^2</f>
        <v>4009171.918402778</v>
      </c>
      <c r="E531" s="2">
        <f>DATE(co2data[[#This Row],[Year]],co2data[[#This Row],[Month]],15)</f>
        <v>37361</v>
      </c>
      <c r="F531" s="1">
        <v>375.02</v>
      </c>
      <c r="G531" s="1">
        <f>$U$17+$U$18*co2data[[#This Row],[DecDate]]</f>
        <v>375.32798457802755</v>
      </c>
      <c r="H531" s="4">
        <f>$U$36+$U$37*co2data[[#This Row],[DecDate]]+$U$38*co2data[[#This Row],[DecDate2]]</f>
        <v>373.65615987298224</v>
      </c>
      <c r="I531" s="4">
        <f>co2data[[#This Row],[Co2]]-co2data[[#This Row],[Quadratic Trend]]</f>
        <v>1.3638401270177383</v>
      </c>
      <c r="J531">
        <f t="shared" si="8"/>
        <v>-1.1374065287187836</v>
      </c>
      <c r="K531" s="1">
        <v>0.11994347801962336</v>
      </c>
      <c r="L531" s="4">
        <f>co2data[[#This Row],[Quadratic Trend]]+co2data[[#This Row],[Cycle Co2]]</f>
        <v>372.51875334426347</v>
      </c>
      <c r="M531" s="4">
        <f>co2data[[#This Row],[Co2]]-co2data[[#This Row],[Quadratic Trend]]-co2data[[#This Row],[Cycle Co2]]</f>
        <v>2.5012466557365221</v>
      </c>
      <c r="N531" s="4">
        <f>AVERAGEIF(co2data[Month],co2data[Month],co2data[High Frequency])</f>
        <v>2.8344005018881528</v>
      </c>
      <c r="O531" s="4">
        <f>co2data[[#This Row],[S0]]-AVERAGE($N$2:$N$13)</f>
        <v>2.8352191046652715</v>
      </c>
      <c r="P531" s="4">
        <f>co2data[[#This Row],[Co2]]-co2data[[#This Row],[Seasonal]]</f>
        <v>372.18478089533471</v>
      </c>
    </row>
    <row r="532" spans="1:16" x14ac:dyDescent="0.3">
      <c r="A532" s="1">
        <v>2002</v>
      </c>
      <c r="B532" s="1">
        <v>5</v>
      </c>
      <c r="C532" s="6">
        <v>2002.375</v>
      </c>
      <c r="D532" s="6">
        <f>co2data[[#This Row],[DecDate]]^2</f>
        <v>4009505.640625</v>
      </c>
      <c r="E532" s="2">
        <f>DATE(co2data[[#This Row],[Year]],co2data[[#This Row],[Month]],15)</f>
        <v>37391</v>
      </c>
      <c r="F532" s="1">
        <v>375.76</v>
      </c>
      <c r="G532" s="1">
        <f>$U$17+$U$18*co2data[[#This Row],[DecDate]]</f>
        <v>375.45802294759869</v>
      </c>
      <c r="H532" s="4">
        <f>$U$36+$U$37*co2data[[#This Row],[DecDate]]+$U$38*co2data[[#This Row],[DecDate2]]</f>
        <v>373.81513846497546</v>
      </c>
      <c r="I532" s="4">
        <f>co2data[[#This Row],[Co2]]-co2data[[#This Row],[Quadratic Trend]]</f>
        <v>1.9448615350245291</v>
      </c>
      <c r="J532">
        <f t="shared" si="8"/>
        <v>-1.0040774283987117</v>
      </c>
      <c r="K532" s="1">
        <v>0.13221673120877403</v>
      </c>
      <c r="L532" s="4">
        <f>co2data[[#This Row],[Quadratic Trend]]+co2data[[#This Row],[Cycle Co2]]</f>
        <v>372.81106103657675</v>
      </c>
      <c r="M532" s="4">
        <f>co2data[[#This Row],[Co2]]-co2data[[#This Row],[Quadratic Trend]]-co2data[[#This Row],[Cycle Co2]]</f>
        <v>2.9489389634232408</v>
      </c>
      <c r="N532" s="4">
        <f>AVERAGEIF(co2data[Month],co2data[Month],co2data[High Frequency])</f>
        <v>3.1805287070170616</v>
      </c>
      <c r="O532" s="4">
        <f>co2data[[#This Row],[S0]]-AVERAGE($N$2:$N$13)</f>
        <v>3.1813473097941802</v>
      </c>
      <c r="P532" s="4">
        <f>co2data[[#This Row],[Co2]]-co2data[[#This Row],[Seasonal]]</f>
        <v>372.57865269020579</v>
      </c>
    </row>
    <row r="533" spans="1:16" x14ac:dyDescent="0.3">
      <c r="A533" s="1">
        <v>2002</v>
      </c>
      <c r="B533" s="1">
        <v>6</v>
      </c>
      <c r="C533" s="6">
        <v>2002.4583333333335</v>
      </c>
      <c r="D533" s="6">
        <f>co2data[[#This Row],[DecDate]]^2</f>
        <v>4009839.3767361119</v>
      </c>
      <c r="E533" s="2">
        <f>DATE(co2data[[#This Row],[Year]],co2data[[#This Row],[Month]],15)</f>
        <v>37422</v>
      </c>
      <c r="F533" s="1">
        <v>375.52</v>
      </c>
      <c r="G533" s="1">
        <f>$U$17+$U$18*co2data[[#This Row],[DecDate]]</f>
        <v>375.58806131716983</v>
      </c>
      <c r="H533" s="4">
        <f>$U$36+$U$37*co2data[[#This Row],[DecDate]]+$U$38*co2data[[#This Row],[DecDate2]]</f>
        <v>373.97429515063413</v>
      </c>
      <c r="I533" s="4">
        <f>co2data[[#This Row],[Co2]]-co2data[[#This Row],[Quadratic Trend]]</f>
        <v>1.5457048493658476</v>
      </c>
      <c r="J533">
        <f t="shared" si="8"/>
        <v>-0.85323411406241911</v>
      </c>
      <c r="K533" s="1">
        <v>8.7565475041409671E-2</v>
      </c>
      <c r="L533" s="4">
        <f>co2data[[#This Row],[Quadratic Trend]]+co2data[[#This Row],[Cycle Co2]]</f>
        <v>373.12106103657169</v>
      </c>
      <c r="M533" s="4">
        <f>co2data[[#This Row],[Co2]]-co2data[[#This Row],[Quadratic Trend]]-co2data[[#This Row],[Cycle Co2]]</f>
        <v>2.3989389634282667</v>
      </c>
      <c r="N533" s="4">
        <f>AVERAGEIF(co2data[Month],co2data[Month],co2data[High Frequency])</f>
        <v>2.3803748608627524</v>
      </c>
      <c r="O533" s="4">
        <f>co2data[[#This Row],[S0]]-AVERAGE($N$2:$N$13)</f>
        <v>2.3811934636398711</v>
      </c>
      <c r="P533" s="4">
        <f>co2data[[#This Row],[Co2]]-co2data[[#This Row],[Seasonal]]</f>
        <v>373.13880653636011</v>
      </c>
    </row>
    <row r="534" spans="1:16" x14ac:dyDescent="0.3">
      <c r="A534" s="1">
        <v>2002</v>
      </c>
      <c r="B534" s="1">
        <v>7</v>
      </c>
      <c r="C534" s="6">
        <v>2002.5416666666667</v>
      </c>
      <c r="D534" s="6">
        <f>co2data[[#This Row],[DecDate]]^2</f>
        <v>4010173.1267361115</v>
      </c>
      <c r="E534" s="2">
        <f>DATE(co2data[[#This Row],[Year]],co2data[[#This Row],[Month]],15)</f>
        <v>37452</v>
      </c>
      <c r="F534" s="1">
        <v>374.01</v>
      </c>
      <c r="G534" s="1">
        <f>$U$17+$U$18*co2data[[#This Row],[DecDate]]</f>
        <v>375.71809968674097</v>
      </c>
      <c r="H534" s="4">
        <f>$U$36+$U$37*co2data[[#This Row],[DecDate]]+$U$38*co2data[[#This Row],[DecDate2]]</f>
        <v>374.13362992997281</v>
      </c>
      <c r="I534" s="4">
        <f>co2data[[#This Row],[Co2]]-co2data[[#This Row],[Quadratic Trend]]</f>
        <v>-0.12362992997282163</v>
      </c>
      <c r="J534">
        <f t="shared" si="8"/>
        <v>-0.73256889340277753</v>
      </c>
      <c r="K534" s="1">
        <v>0.10752817105597443</v>
      </c>
      <c r="L534" s="4">
        <f>co2data[[#This Row],[Quadratic Trend]]+co2data[[#This Row],[Cycle Co2]]</f>
        <v>373.40106103657001</v>
      </c>
      <c r="M534" s="4">
        <f>co2data[[#This Row],[Co2]]-co2data[[#This Row],[Quadratic Trend]]-co2data[[#This Row],[Cycle Co2]]</f>
        <v>0.6089389634299559</v>
      </c>
      <c r="N534" s="4">
        <f>AVERAGEIF(co2data[Month],co2data[Month],co2data[High Frequency])</f>
        <v>0.68088768137521938</v>
      </c>
      <c r="O534" s="4">
        <f>co2data[[#This Row],[S0]]-AVERAGE($N$2:$N$13)</f>
        <v>0.68170628415233803</v>
      </c>
      <c r="P534" s="4">
        <f>co2data[[#This Row],[Co2]]-co2data[[#This Row],[Seasonal]]</f>
        <v>373.32829371584768</v>
      </c>
    </row>
    <row r="535" spans="1:16" x14ac:dyDescent="0.3">
      <c r="A535" s="1">
        <v>2002</v>
      </c>
      <c r="B535" s="1">
        <v>8</v>
      </c>
      <c r="C535" s="6">
        <v>2002.625</v>
      </c>
      <c r="D535" s="6">
        <f>co2data[[#This Row],[DecDate]]^2</f>
        <v>4010506.890625</v>
      </c>
      <c r="E535" s="2">
        <f>DATE(co2data[[#This Row],[Year]],co2data[[#This Row],[Month]],15)</f>
        <v>37483</v>
      </c>
      <c r="F535" s="1">
        <v>371.85</v>
      </c>
      <c r="G535" s="1">
        <f>$U$17+$U$18*co2data[[#This Row],[DecDate]]</f>
        <v>375.84813805631211</v>
      </c>
      <c r="H535" s="4">
        <f>$U$36+$U$37*co2data[[#This Row],[DecDate]]+$U$38*co2data[[#This Row],[DecDate2]]</f>
        <v>374.2931428029915</v>
      </c>
      <c r="I535" s="4">
        <f>co2data[[#This Row],[Co2]]-co2data[[#This Row],[Quadratic Trend]]</f>
        <v>-2.4431428029914741</v>
      </c>
      <c r="J535">
        <f t="shared" si="8"/>
        <v>-0.65285099718845285</v>
      </c>
      <c r="K535" s="1">
        <v>7.1335588483250584E-2</v>
      </c>
      <c r="L535" s="4">
        <f>co2data[[#This Row],[Quadratic Trend]]+co2data[[#This Row],[Cycle Co2]]</f>
        <v>373.64029180580303</v>
      </c>
      <c r="M535" s="4">
        <f>co2data[[#This Row],[Co2]]-co2data[[#This Row],[Quadratic Trend]]-co2data[[#This Row],[Cycle Co2]]</f>
        <v>-1.7902918058030213</v>
      </c>
      <c r="N535" s="4">
        <f>AVERAGEIF(co2data[Month],co2data[Month],co2data[High Frequency])</f>
        <v>-1.5319969340082413</v>
      </c>
      <c r="O535" s="4">
        <f>co2data[[#This Row],[S0]]-AVERAGE($N$2:$N$13)</f>
        <v>-1.5311783312311227</v>
      </c>
      <c r="P535" s="4">
        <f>co2data[[#This Row],[Co2]]-co2data[[#This Row],[Seasonal]]</f>
        <v>373.38117833123113</v>
      </c>
    </row>
    <row r="536" spans="1:16" x14ac:dyDescent="0.3">
      <c r="A536" s="1">
        <v>2002</v>
      </c>
      <c r="B536" s="1">
        <v>9</v>
      </c>
      <c r="C536" s="6">
        <v>2002.7083333333335</v>
      </c>
      <c r="D536" s="6">
        <f>co2data[[#This Row],[DecDate]]^2</f>
        <v>4010840.6684027785</v>
      </c>
      <c r="E536" s="2">
        <f>DATE(co2data[[#This Row],[Year]],co2data[[#This Row],[Month]],15)</f>
        <v>37514</v>
      </c>
      <c r="F536" s="1">
        <v>370.75</v>
      </c>
      <c r="G536" s="1">
        <f>$U$17+$U$18*co2data[[#This Row],[DecDate]]</f>
        <v>375.9781764258837</v>
      </c>
      <c r="H536" s="4">
        <f>$U$36+$U$37*co2data[[#This Row],[DecDate]]+$U$38*co2data[[#This Row],[DecDate2]]</f>
        <v>374.45283376968291</v>
      </c>
      <c r="I536" s="4">
        <f>co2data[[#This Row],[Co2]]-co2data[[#This Row],[Quadratic Trend]]</f>
        <v>-3.7028337696829112</v>
      </c>
      <c r="J536">
        <f t="shared" si="8"/>
        <v>-0.56254196388210598</v>
      </c>
      <c r="K536" s="1">
        <v>3.2833881169374517E-2</v>
      </c>
      <c r="L536" s="4">
        <f>co2data[[#This Row],[Quadratic Trend]]+co2data[[#This Row],[Cycle Co2]]</f>
        <v>373.89029180580081</v>
      </c>
      <c r="M536" s="4">
        <f>co2data[[#This Row],[Co2]]-co2data[[#This Row],[Quadratic Trend]]-co2data[[#This Row],[Cycle Co2]]</f>
        <v>-3.1402918058008051</v>
      </c>
      <c r="N536" s="4">
        <f>AVERAGEIF(co2data[Month],co2data[Month],co2data[High Frequency])</f>
        <v>-3.2690433820966329</v>
      </c>
      <c r="O536" s="4">
        <f>co2data[[#This Row],[S0]]-AVERAGE($N$2:$N$13)</f>
        <v>-3.2682247793195143</v>
      </c>
      <c r="P536" s="4">
        <f>co2data[[#This Row],[Co2]]-co2data[[#This Row],[Seasonal]]</f>
        <v>374.0182247793195</v>
      </c>
    </row>
    <row r="537" spans="1:16" x14ac:dyDescent="0.3">
      <c r="A537" s="1">
        <v>2002</v>
      </c>
      <c r="B537" s="1">
        <v>10</v>
      </c>
      <c r="C537" s="6">
        <v>2002.7916666666667</v>
      </c>
      <c r="D537" s="6">
        <f>co2data[[#This Row],[DecDate]]^2</f>
        <v>4011174.460069445</v>
      </c>
      <c r="E537" s="2">
        <f>DATE(co2data[[#This Row],[Year]],co2data[[#This Row],[Month]],15)</f>
        <v>37544</v>
      </c>
      <c r="F537" s="1">
        <v>370.55</v>
      </c>
      <c r="G537" s="1">
        <f>$U$17+$U$18*co2data[[#This Row],[DecDate]]</f>
        <v>376.10821479545484</v>
      </c>
      <c r="H537" s="4">
        <f>$U$36+$U$37*co2data[[#This Row],[DecDate]]+$U$38*co2data[[#This Row],[DecDate2]]</f>
        <v>374.61270283006161</v>
      </c>
      <c r="I537" s="4">
        <f>co2data[[#This Row],[Co2]]-co2data[[#This Row],[Quadratic Trend]]</f>
        <v>-4.0627028300615962</v>
      </c>
      <c r="J537">
        <f t="shared" si="8"/>
        <v>-0.44471871655953849</v>
      </c>
      <c r="K537" s="1">
        <v>-7.2077201164055249E-3</v>
      </c>
      <c r="L537" s="4">
        <f>co2data[[#This Row],[Quadratic Trend]]+co2data[[#This Row],[Cycle Co2]]</f>
        <v>374.16798411350209</v>
      </c>
      <c r="M537" s="4">
        <f>co2data[[#This Row],[Co2]]-co2data[[#This Row],[Quadratic Trend]]-co2data[[#This Row],[Cycle Co2]]</f>
        <v>-3.6179841135020578</v>
      </c>
      <c r="N537" s="4">
        <f>AVERAGEIF(co2data[Month],co2data[Month],co2data[High Frequency])</f>
        <v>-3.4480093341772475</v>
      </c>
      <c r="O537" s="4">
        <f>co2data[[#This Row],[S0]]-AVERAGE($N$2:$N$13)</f>
        <v>-3.4471907314001289</v>
      </c>
      <c r="P537" s="4">
        <f>co2data[[#This Row],[Co2]]-co2data[[#This Row],[Seasonal]]</f>
        <v>373.99719073140017</v>
      </c>
    </row>
    <row r="538" spans="1:16" x14ac:dyDescent="0.3">
      <c r="A538" s="1">
        <v>2002</v>
      </c>
      <c r="B538" s="1">
        <v>11</v>
      </c>
      <c r="C538" s="6">
        <v>2002.875</v>
      </c>
      <c r="D538" s="6">
        <f>co2data[[#This Row],[DecDate]]^2</f>
        <v>4011508.265625</v>
      </c>
      <c r="E538" s="2">
        <f>DATE(co2data[[#This Row],[Year]],co2data[[#This Row],[Month]],15)</f>
        <v>37575</v>
      </c>
      <c r="F538" s="1">
        <v>372.25</v>
      </c>
      <c r="G538" s="1">
        <f>$U$17+$U$18*co2data[[#This Row],[DecDate]]</f>
        <v>376.23825316502598</v>
      </c>
      <c r="H538" s="4">
        <f>$U$36+$U$37*co2data[[#This Row],[DecDate]]+$U$38*co2data[[#This Row],[DecDate2]]</f>
        <v>374.77274998410576</v>
      </c>
      <c r="I538" s="4">
        <f>co2data[[#This Row],[Co2]]-co2data[[#This Row],[Quadratic Trend]]</f>
        <v>-2.5227499841057579</v>
      </c>
      <c r="J538">
        <f t="shared" si="8"/>
        <v>-0.32938125522130907</v>
      </c>
      <c r="K538" s="1">
        <v>7.3646307797435133E-3</v>
      </c>
      <c r="L538" s="4">
        <f>co2data[[#This Row],[Quadratic Trend]]+co2data[[#This Row],[Cycle Co2]]</f>
        <v>374.44336872888442</v>
      </c>
      <c r="M538" s="4">
        <f>co2data[[#This Row],[Co2]]-co2data[[#This Row],[Quadratic Trend]]-co2data[[#This Row],[Cycle Co2]]</f>
        <v>-2.1933687288844488</v>
      </c>
      <c r="N538" s="4">
        <f>AVERAGEIF(co2data[Month],co2data[Month],co2data[High Frequency])</f>
        <v>-2.2829904186651309</v>
      </c>
      <c r="O538" s="4">
        <f>co2data[[#This Row],[S0]]-AVERAGE($N$2:$N$13)</f>
        <v>-2.2821718158880122</v>
      </c>
      <c r="P538" s="4">
        <f>co2data[[#This Row],[Co2]]-co2data[[#This Row],[Seasonal]]</f>
        <v>374.53217181588803</v>
      </c>
    </row>
    <row r="539" spans="1:16" x14ac:dyDescent="0.3">
      <c r="A539" s="1">
        <v>2002</v>
      </c>
      <c r="B539" s="1">
        <v>12</v>
      </c>
      <c r="C539" s="6">
        <v>2002.9583333333335</v>
      </c>
      <c r="D539" s="6">
        <f>co2data[[#This Row],[DecDate]]^2</f>
        <v>4011842.085069445</v>
      </c>
      <c r="E539" s="2">
        <f>DATE(co2data[[#This Row],[Year]],co2data[[#This Row],[Month]],15)</f>
        <v>37605</v>
      </c>
      <c r="F539" s="1">
        <v>373.79</v>
      </c>
      <c r="G539" s="1">
        <f>$U$17+$U$18*co2data[[#This Row],[DecDate]]</f>
        <v>376.36829153459757</v>
      </c>
      <c r="H539" s="4">
        <f>$U$36+$U$37*co2data[[#This Row],[DecDate]]+$U$38*co2data[[#This Row],[DecDate2]]</f>
        <v>374.93297523182264</v>
      </c>
      <c r="I539" s="4">
        <f>co2data[[#This Row],[Co2]]-co2data[[#This Row],[Quadratic Trend]]</f>
        <v>-1.1429752318226178</v>
      </c>
      <c r="J539">
        <f t="shared" si="8"/>
        <v>-0.29576034909707427</v>
      </c>
      <c r="K539" s="1">
        <v>8.0893953963006582E-3</v>
      </c>
      <c r="L539" s="4">
        <f>co2data[[#This Row],[Quadratic Trend]]+co2data[[#This Row],[Cycle Co2]]</f>
        <v>374.63721488272557</v>
      </c>
      <c r="M539" s="4">
        <f>co2data[[#This Row],[Co2]]-co2data[[#This Row],[Quadratic Trend]]-co2data[[#This Row],[Cycle Co2]]</f>
        <v>-0.84721488272554357</v>
      </c>
      <c r="N539" s="4">
        <f>AVERAGEIF(co2data[Month],co2data[Month],co2data[High Frequency])</f>
        <v>-1.0548815493936836</v>
      </c>
      <c r="O539" s="4">
        <f>co2data[[#This Row],[S0]]-AVERAGE($N$2:$N$13)</f>
        <v>-1.054062946616565</v>
      </c>
      <c r="P539" s="4">
        <f>co2data[[#This Row],[Co2]]-co2data[[#This Row],[Seasonal]]</f>
        <v>374.84406294661659</v>
      </c>
    </row>
    <row r="540" spans="1:16" x14ac:dyDescent="0.3">
      <c r="A540" s="1">
        <v>2003</v>
      </c>
      <c r="B540" s="1">
        <v>1</v>
      </c>
      <c r="C540" s="6">
        <v>2003.0416666666667</v>
      </c>
      <c r="D540" s="6">
        <f>co2data[[#This Row],[DecDate]]^2</f>
        <v>4012175.918402778</v>
      </c>
      <c r="E540" s="2">
        <f>DATE(co2data[[#This Row],[Year]],co2data[[#This Row],[Month]],15)</f>
        <v>37636</v>
      </c>
      <c r="F540" s="1">
        <v>374.88</v>
      </c>
      <c r="G540" s="1">
        <f>$U$17+$U$18*co2data[[#This Row],[DecDate]]</f>
        <v>376.49832990416871</v>
      </c>
      <c r="H540" s="4">
        <f>$U$36+$U$37*co2data[[#This Row],[DecDate]]+$U$38*co2data[[#This Row],[DecDate2]]</f>
        <v>375.09337857321952</v>
      </c>
      <c r="I540" s="4">
        <f>co2data[[#This Row],[Co2]]-co2data[[#This Row],[Quadratic Trend]]</f>
        <v>-0.21337857321952924</v>
      </c>
      <c r="J540">
        <f t="shared" si="8"/>
        <v>-0.3653944597269681</v>
      </c>
      <c r="K540" s="1">
        <v>6.5050352717055775E-3</v>
      </c>
      <c r="L540" s="4">
        <f>co2data[[#This Row],[Quadratic Trend]]+co2data[[#This Row],[Cycle Co2]]</f>
        <v>374.72798411349254</v>
      </c>
      <c r="M540" s="4">
        <f>co2data[[#This Row],[Co2]]-co2data[[#This Row],[Quadratic Trend]]-co2data[[#This Row],[Cycle Co2]]</f>
        <v>0.15201588650743886</v>
      </c>
      <c r="N540" s="4">
        <f>AVERAGEIF(co2data[Month],co2data[Month],co2data[High Frequency])</f>
        <v>7.1953736839272886E-3</v>
      </c>
      <c r="O540" s="4">
        <f>co2data[[#This Row],[S0]]-AVERAGE($N$2:$N$13)</f>
        <v>8.0139764610459747E-3</v>
      </c>
      <c r="P540" s="4">
        <f>co2data[[#This Row],[Co2]]-co2data[[#This Row],[Seasonal]]</f>
        <v>374.87198602353897</v>
      </c>
    </row>
    <row r="541" spans="1:16" x14ac:dyDescent="0.3">
      <c r="A541" s="1">
        <v>2003</v>
      </c>
      <c r="B541" s="1">
        <v>2</v>
      </c>
      <c r="C541" s="6">
        <v>2003.125</v>
      </c>
      <c r="D541" s="6">
        <f>co2data[[#This Row],[DecDate]]^2</f>
        <v>4012509.765625</v>
      </c>
      <c r="E541" s="2">
        <f>DATE(co2data[[#This Row],[Year]],co2data[[#This Row],[Month]],15)</f>
        <v>37667</v>
      </c>
      <c r="F541" s="1">
        <v>375.64</v>
      </c>
      <c r="G541" s="1">
        <f>$U$17+$U$18*co2data[[#This Row],[DecDate]]</f>
        <v>376.62836827373985</v>
      </c>
      <c r="H541" s="4">
        <f>$U$36+$U$37*co2data[[#This Row],[DecDate]]+$U$38*co2data[[#This Row],[DecDate2]]</f>
        <v>375.25396000829642</v>
      </c>
      <c r="I541" s="4">
        <f>co2data[[#This Row],[Co2]]-co2data[[#This Row],[Quadratic Trend]]</f>
        <v>0.38603999170356929</v>
      </c>
      <c r="J541">
        <f t="shared" si="8"/>
        <v>-0.49751435634120228</v>
      </c>
      <c r="K541" s="1">
        <v>2.0303858098283452E-2</v>
      </c>
      <c r="L541" s="4">
        <f>co2data[[#This Row],[Quadratic Trend]]+co2data[[#This Row],[Cycle Co2]]</f>
        <v>374.75644565195523</v>
      </c>
      <c r="M541" s="4">
        <f>co2data[[#This Row],[Co2]]-co2data[[#This Row],[Quadratic Trend]]-co2data[[#This Row],[Cycle Co2]]</f>
        <v>0.88355434804477162</v>
      </c>
      <c r="N541" s="4">
        <f>AVERAGEIF(co2data[Month],co2data[Month],co2data[High Frequency])</f>
        <v>0.80215691214584883</v>
      </c>
      <c r="O541" s="4">
        <f>co2data[[#This Row],[S0]]-AVERAGE($N$2:$N$13)</f>
        <v>0.80297551492296748</v>
      </c>
      <c r="P541" s="4">
        <f>co2data[[#This Row],[Co2]]-co2data[[#This Row],[Seasonal]]</f>
        <v>374.837024485077</v>
      </c>
    </row>
    <row r="542" spans="1:16" x14ac:dyDescent="0.3">
      <c r="A542" s="1">
        <v>2003</v>
      </c>
      <c r="B542" s="1">
        <v>3</v>
      </c>
      <c r="C542" s="6">
        <v>2003.2083333333335</v>
      </c>
      <c r="D542" s="6">
        <f>co2data[[#This Row],[DecDate]]^2</f>
        <v>4012843.6267361119</v>
      </c>
      <c r="E542" s="2">
        <f>DATE(co2data[[#This Row],[Year]],co2data[[#This Row],[Month]],15)</f>
        <v>37695</v>
      </c>
      <c r="F542" s="1">
        <v>376.45</v>
      </c>
      <c r="G542" s="1">
        <f>$U$17+$U$18*co2data[[#This Row],[DecDate]]</f>
        <v>376.75840664331145</v>
      </c>
      <c r="H542" s="4">
        <f>$U$36+$U$37*co2data[[#This Row],[DecDate]]+$U$38*co2data[[#This Row],[DecDate2]]</f>
        <v>375.41471953705332</v>
      </c>
      <c r="I542" s="4">
        <f>co2data[[#This Row],[Co2]]-co2data[[#This Row],[Quadratic Trend]]</f>
        <v>1.0352804629466732</v>
      </c>
      <c r="J542">
        <f t="shared" si="8"/>
        <v>-0.55673542355460248</v>
      </c>
      <c r="K542" s="1">
        <v>3.6408940799098094E-2</v>
      </c>
      <c r="L542" s="4">
        <f>co2data[[#This Row],[Quadratic Trend]]+co2data[[#This Row],[Cycle Co2]]</f>
        <v>374.85798411349873</v>
      </c>
      <c r="M542" s="4">
        <f>co2data[[#This Row],[Co2]]-co2data[[#This Row],[Quadratic Trend]]-co2data[[#This Row],[Cycle Co2]]</f>
        <v>1.5920158865012757</v>
      </c>
      <c r="N542" s="4">
        <f>AVERAGEIF(co2data[Month],co2data[Month],co2data[High Frequency])</f>
        <v>1.6915543480425499</v>
      </c>
      <c r="O542" s="4">
        <f>co2data[[#This Row],[S0]]-AVERAGE($N$2:$N$13)</f>
        <v>1.6923729508196685</v>
      </c>
      <c r="P542" s="4">
        <f>co2data[[#This Row],[Co2]]-co2data[[#This Row],[Seasonal]]</f>
        <v>374.75762704918031</v>
      </c>
    </row>
    <row r="543" spans="1:16" x14ac:dyDescent="0.3">
      <c r="A543" s="1">
        <v>2003</v>
      </c>
      <c r="B543" s="1">
        <v>4</v>
      </c>
      <c r="C543" s="6">
        <v>2003.2916666666667</v>
      </c>
      <c r="D543" s="6">
        <f>co2data[[#This Row],[DecDate]]^2</f>
        <v>4013177.5017361115</v>
      </c>
      <c r="E543" s="2">
        <f>DATE(co2data[[#This Row],[Year]],co2data[[#This Row],[Month]],15)</f>
        <v>37726</v>
      </c>
      <c r="F543" s="1">
        <v>377.73</v>
      </c>
      <c r="G543" s="1">
        <f>$U$17+$U$18*co2data[[#This Row],[DecDate]]</f>
        <v>376.88844501288258</v>
      </c>
      <c r="H543" s="4">
        <f>$U$36+$U$37*co2data[[#This Row],[DecDate]]+$U$38*co2data[[#This Row],[DecDate2]]</f>
        <v>375.57565715947567</v>
      </c>
      <c r="I543" s="4">
        <f>co2data[[#This Row],[Co2]]-co2data[[#This Row],[Quadratic Trend]]</f>
        <v>2.1543428405243503</v>
      </c>
      <c r="J543">
        <f t="shared" si="8"/>
        <v>-0.53305766136772859</v>
      </c>
      <c r="K543" s="1">
        <v>6.2512591066470322E-2</v>
      </c>
      <c r="L543" s="4">
        <f>co2data[[#This Row],[Quadratic Trend]]+co2data[[#This Row],[Cycle Co2]]</f>
        <v>375.04259949810796</v>
      </c>
      <c r="M543" s="4">
        <f>co2data[[#This Row],[Co2]]-co2data[[#This Row],[Quadratic Trend]]-co2data[[#This Row],[Cycle Co2]]</f>
        <v>2.6874005018920788</v>
      </c>
      <c r="N543" s="4">
        <f>AVERAGEIF(co2data[Month],co2data[Month],co2data[High Frequency])</f>
        <v>2.8344005018881528</v>
      </c>
      <c r="O543" s="4">
        <f>co2data[[#This Row],[S0]]-AVERAGE($N$2:$N$13)</f>
        <v>2.8352191046652715</v>
      </c>
      <c r="P543" s="4">
        <f>co2data[[#This Row],[Co2]]-co2data[[#This Row],[Seasonal]]</f>
        <v>374.89478089533475</v>
      </c>
    </row>
    <row r="544" spans="1:16" x14ac:dyDescent="0.3">
      <c r="A544" s="1">
        <v>2003</v>
      </c>
      <c r="B544" s="1">
        <v>5</v>
      </c>
      <c r="C544" s="6">
        <v>2003.375</v>
      </c>
      <c r="D544" s="6">
        <f>co2data[[#This Row],[DecDate]]^2</f>
        <v>4013511.390625</v>
      </c>
      <c r="E544" s="2">
        <f>DATE(co2data[[#This Row],[Year]],co2data[[#This Row],[Month]],15)</f>
        <v>37756</v>
      </c>
      <c r="F544" s="1">
        <v>378.6</v>
      </c>
      <c r="G544" s="1">
        <f>$U$17+$U$18*co2data[[#This Row],[DecDate]]</f>
        <v>377.01848338245372</v>
      </c>
      <c r="H544" s="4">
        <f>$U$36+$U$37*co2data[[#This Row],[DecDate]]+$U$38*co2data[[#This Row],[DecDate2]]</f>
        <v>375.7367728755853</v>
      </c>
      <c r="I544" s="4">
        <f>co2data[[#This Row],[Co2]]-co2data[[#This Row],[Quadratic Trend]]</f>
        <v>2.8632271244147205</v>
      </c>
      <c r="J544">
        <f t="shared" si="8"/>
        <v>-0.37801953131791888</v>
      </c>
      <c r="K544" s="1">
        <v>7.0153270438848531E-2</v>
      </c>
      <c r="L544" s="4">
        <f>co2data[[#This Row],[Quadratic Trend]]+co2data[[#This Row],[Cycle Co2]]</f>
        <v>375.35875334426737</v>
      </c>
      <c r="M544" s="4">
        <f>co2data[[#This Row],[Co2]]-co2data[[#This Row],[Quadratic Trend]]-co2data[[#This Row],[Cycle Co2]]</f>
        <v>3.2412466557326391</v>
      </c>
      <c r="N544" s="4">
        <f>AVERAGEIF(co2data[Month],co2data[Month],co2data[High Frequency])</f>
        <v>3.1805287070170616</v>
      </c>
      <c r="O544" s="4">
        <f>co2data[[#This Row],[S0]]-AVERAGE($N$2:$N$13)</f>
        <v>3.1813473097941802</v>
      </c>
      <c r="P544" s="4">
        <f>co2data[[#This Row],[Co2]]-co2data[[#This Row],[Seasonal]]</f>
        <v>375.41865269020582</v>
      </c>
    </row>
    <row r="545" spans="1:16" x14ac:dyDescent="0.3">
      <c r="A545" s="1">
        <v>2003</v>
      </c>
      <c r="B545" s="1">
        <v>6</v>
      </c>
      <c r="C545" s="6">
        <v>2003.4583333333335</v>
      </c>
      <c r="D545" s="6">
        <f>co2data[[#This Row],[DecDate]]^2</f>
        <v>4013845.2934027785</v>
      </c>
      <c r="E545" s="2">
        <f>DATE(co2data[[#This Row],[Year]],co2data[[#This Row],[Month]],15)</f>
        <v>37787</v>
      </c>
      <c r="F545" s="1">
        <v>378.28</v>
      </c>
      <c r="G545" s="1">
        <f>$U$17+$U$18*co2data[[#This Row],[DecDate]]</f>
        <v>377.14852175202532</v>
      </c>
      <c r="H545" s="4">
        <f>$U$36+$U$37*co2data[[#This Row],[DecDate]]+$U$38*co2data[[#This Row],[DecDate2]]</f>
        <v>375.89806668536039</v>
      </c>
      <c r="I545" s="4">
        <f>co2data[[#This Row],[Co2]]-co2data[[#This Row],[Quadratic Trend]]</f>
        <v>2.381933314639582</v>
      </c>
      <c r="J545">
        <f t="shared" si="8"/>
        <v>-0.25162103340629582</v>
      </c>
      <c r="K545" s="1">
        <v>8.31771327623997E-2</v>
      </c>
      <c r="L545" s="4">
        <f>co2data[[#This Row],[Quadratic Trend]]+co2data[[#This Row],[Cycle Co2]]</f>
        <v>375.64644565195408</v>
      </c>
      <c r="M545" s="4">
        <f>co2data[[#This Row],[Co2]]-co2data[[#This Row],[Quadratic Trend]]-co2data[[#This Row],[Cycle Co2]]</f>
        <v>2.6335543480458776</v>
      </c>
      <c r="N545" s="4">
        <f>AVERAGEIF(co2data[Month],co2data[Month],co2data[High Frequency])</f>
        <v>2.3803748608627524</v>
      </c>
      <c r="O545" s="4">
        <f>co2data[[#This Row],[S0]]-AVERAGE($N$2:$N$13)</f>
        <v>2.3811934636398711</v>
      </c>
      <c r="P545" s="4">
        <f>co2data[[#This Row],[Co2]]-co2data[[#This Row],[Seasonal]]</f>
        <v>375.8988065363601</v>
      </c>
    </row>
    <row r="546" spans="1:16" x14ac:dyDescent="0.3">
      <c r="A546" s="1">
        <v>2003</v>
      </c>
      <c r="B546" s="1">
        <v>7</v>
      </c>
      <c r="C546" s="6">
        <v>2003.5416666666667</v>
      </c>
      <c r="D546" s="6">
        <f>co2data[[#This Row],[DecDate]]^2</f>
        <v>4014179.210069445</v>
      </c>
      <c r="E546" s="2">
        <f>DATE(co2data[[#This Row],[Year]],co2data[[#This Row],[Month]],15)</f>
        <v>37817</v>
      </c>
      <c r="F546" s="1">
        <v>376.7</v>
      </c>
      <c r="G546" s="1">
        <f>$U$17+$U$18*co2data[[#This Row],[DecDate]]</f>
        <v>377.27856012159646</v>
      </c>
      <c r="H546" s="4">
        <f>$U$36+$U$37*co2data[[#This Row],[DecDate]]+$U$38*co2data[[#This Row],[DecDate2]]</f>
        <v>376.05953858882276</v>
      </c>
      <c r="I546" s="4">
        <f>co2data[[#This Row],[Co2]]-co2data[[#This Row],[Quadratic Trend]]</f>
        <v>0.64046141117722755</v>
      </c>
      <c r="J546">
        <f t="shared" si="8"/>
        <v>-0.16616985994055364</v>
      </c>
      <c r="K546" s="1">
        <v>0.10081494726787557</v>
      </c>
      <c r="L546" s="4">
        <f>co2data[[#This Row],[Quadratic Trend]]+co2data[[#This Row],[Cycle Co2]]</f>
        <v>375.89336872888219</v>
      </c>
      <c r="M546" s="4">
        <f>co2data[[#This Row],[Co2]]-co2data[[#This Row],[Quadratic Trend]]-co2data[[#This Row],[Cycle Co2]]</f>
        <v>0.80663127111778121</v>
      </c>
      <c r="N546" s="4">
        <f>AVERAGEIF(co2data[Month],co2data[Month],co2data[High Frequency])</f>
        <v>0.68088768137521938</v>
      </c>
      <c r="O546" s="4">
        <f>co2data[[#This Row],[S0]]-AVERAGE($N$2:$N$13)</f>
        <v>0.68170628415233803</v>
      </c>
      <c r="P546" s="4">
        <f>co2data[[#This Row],[Co2]]-co2data[[#This Row],[Seasonal]]</f>
        <v>376.01829371584768</v>
      </c>
    </row>
    <row r="547" spans="1:16" x14ac:dyDescent="0.3">
      <c r="A547" s="1">
        <v>2003</v>
      </c>
      <c r="B547" s="1">
        <v>8</v>
      </c>
      <c r="C547" s="6">
        <v>2003.625</v>
      </c>
      <c r="D547" s="6">
        <f>co2data[[#This Row],[DecDate]]^2</f>
        <v>4014513.140625</v>
      </c>
      <c r="E547" s="2">
        <f>DATE(co2data[[#This Row],[Year]],co2data[[#This Row],[Month]],15)</f>
        <v>37848</v>
      </c>
      <c r="F547" s="1">
        <v>374.38</v>
      </c>
      <c r="G547" s="1">
        <f>$U$17+$U$18*co2data[[#This Row],[DecDate]]</f>
        <v>377.4085984911676</v>
      </c>
      <c r="H547" s="4">
        <f>$U$36+$U$37*co2data[[#This Row],[DecDate]]+$U$38*co2data[[#This Row],[DecDate2]]</f>
        <v>376.22118858595786</v>
      </c>
      <c r="I547" s="4">
        <f>co2data[[#This Row],[Co2]]-co2data[[#This Row],[Quadratic Trend]]</f>
        <v>-1.8411885859578661</v>
      </c>
      <c r="J547">
        <f t="shared" si="8"/>
        <v>-9.7819857074533986E-2</v>
      </c>
      <c r="K547" s="1">
        <v>9.768209857067825E-2</v>
      </c>
      <c r="L547" s="4">
        <f>co2data[[#This Row],[Quadratic Trend]]+co2data[[#This Row],[Cycle Co2]]</f>
        <v>376.12336872888335</v>
      </c>
      <c r="M547" s="4">
        <f>co2data[[#This Row],[Co2]]-co2data[[#This Row],[Quadratic Trend]]-co2data[[#This Row],[Cycle Co2]]</f>
        <v>-1.7433687288833322</v>
      </c>
      <c r="N547" s="4">
        <f>AVERAGEIF(co2data[Month],co2data[Month],co2data[High Frequency])</f>
        <v>-1.5319969340082413</v>
      </c>
      <c r="O547" s="4">
        <f>co2data[[#This Row],[S0]]-AVERAGE($N$2:$N$13)</f>
        <v>-1.5311783312311227</v>
      </c>
      <c r="P547" s="4">
        <f>co2data[[#This Row],[Co2]]-co2data[[#This Row],[Seasonal]]</f>
        <v>375.9111783312311</v>
      </c>
    </row>
    <row r="548" spans="1:16" x14ac:dyDescent="0.3">
      <c r="A548" s="1">
        <v>2003</v>
      </c>
      <c r="B548" s="1">
        <v>9</v>
      </c>
      <c r="C548" s="6">
        <v>2003.7083333333335</v>
      </c>
      <c r="D548" s="6">
        <f>co2data[[#This Row],[DecDate]]^2</f>
        <v>4014847.085069445</v>
      </c>
      <c r="E548" s="2">
        <f>DATE(co2data[[#This Row],[Year]],co2data[[#This Row],[Month]],15)</f>
        <v>37879</v>
      </c>
      <c r="F548" s="1">
        <v>373.17</v>
      </c>
      <c r="G548" s="1">
        <f>$U$17+$U$18*co2data[[#This Row],[DecDate]]</f>
        <v>377.53863686073919</v>
      </c>
      <c r="H548" s="4">
        <f>$U$36+$U$37*co2data[[#This Row],[DecDate]]+$U$38*co2data[[#This Row],[DecDate2]]</f>
        <v>376.38301667676569</v>
      </c>
      <c r="I548" s="4">
        <f>co2data[[#This Row],[Co2]]-co2data[[#This Row],[Quadratic Trend]]</f>
        <v>-3.213016676765676</v>
      </c>
      <c r="J548">
        <f t="shared" si="8"/>
        <v>-1.0417178653833266E-2</v>
      </c>
      <c r="K548" s="1">
        <v>0.11916320205540999</v>
      </c>
      <c r="L548" s="4">
        <f>co2data[[#This Row],[Quadratic Trend]]+co2data[[#This Row],[Cycle Co2]]</f>
        <v>376.37259949811187</v>
      </c>
      <c r="M548" s="4">
        <f>co2data[[#This Row],[Co2]]-co2data[[#This Row],[Quadratic Trend]]-co2data[[#This Row],[Cycle Co2]]</f>
        <v>-3.2025994981118426</v>
      </c>
      <c r="N548" s="4">
        <f>AVERAGEIF(co2data[Month],co2data[Month],co2data[High Frequency])</f>
        <v>-3.2690433820966329</v>
      </c>
      <c r="O548" s="4">
        <f>co2data[[#This Row],[S0]]-AVERAGE($N$2:$N$13)</f>
        <v>-3.2682247793195143</v>
      </c>
      <c r="P548" s="4">
        <f>co2data[[#This Row],[Co2]]-co2data[[#This Row],[Seasonal]]</f>
        <v>376.43822477931951</v>
      </c>
    </row>
    <row r="549" spans="1:16" x14ac:dyDescent="0.3">
      <c r="A549" s="1">
        <v>2003</v>
      </c>
      <c r="B549" s="1">
        <v>10</v>
      </c>
      <c r="C549" s="6">
        <v>2003.7916666666667</v>
      </c>
      <c r="D549" s="6">
        <f>co2data[[#This Row],[DecDate]]^2</f>
        <v>4015181.043402778</v>
      </c>
      <c r="E549" s="2">
        <f>DATE(co2data[[#This Row],[Year]],co2data[[#This Row],[Month]],15)</f>
        <v>37909</v>
      </c>
      <c r="F549" s="1">
        <v>373.15</v>
      </c>
      <c r="G549" s="1">
        <f>$U$17+$U$18*co2data[[#This Row],[DecDate]]</f>
        <v>377.66867523031033</v>
      </c>
      <c r="H549" s="4">
        <f>$U$36+$U$37*co2data[[#This Row],[DecDate]]+$U$38*co2data[[#This Row],[DecDate2]]</f>
        <v>376.54502286125353</v>
      </c>
      <c r="I549" s="4">
        <f>co2data[[#This Row],[Co2]]-co2data[[#This Row],[Quadratic Trend]]</f>
        <v>-3.3950228612535511</v>
      </c>
      <c r="J549">
        <f t="shared" si="8"/>
        <v>0.12757663685945231</v>
      </c>
      <c r="K549" s="1">
        <v>0.11987364233746857</v>
      </c>
      <c r="L549" s="4">
        <f>co2data[[#This Row],[Quadratic Trend]]+co2data[[#This Row],[Cycle Co2]]</f>
        <v>376.67259949811296</v>
      </c>
      <c r="M549" s="4">
        <f>co2data[[#This Row],[Co2]]-co2data[[#This Row],[Quadratic Trend]]-co2data[[#This Row],[Cycle Co2]]</f>
        <v>-3.5225994981130033</v>
      </c>
      <c r="N549" s="4">
        <f>AVERAGEIF(co2data[Month],co2data[Month],co2data[High Frequency])</f>
        <v>-3.4480093341772475</v>
      </c>
      <c r="O549" s="4">
        <f>co2data[[#This Row],[S0]]-AVERAGE($N$2:$N$13)</f>
        <v>-3.4471907314001289</v>
      </c>
      <c r="P549" s="4">
        <f>co2data[[#This Row],[Co2]]-co2data[[#This Row],[Seasonal]]</f>
        <v>376.59719073140013</v>
      </c>
    </row>
    <row r="550" spans="1:16" x14ac:dyDescent="0.3">
      <c r="A550" s="1">
        <v>2003</v>
      </c>
      <c r="B550" s="1">
        <v>11</v>
      </c>
      <c r="C550" s="6">
        <v>2003.875</v>
      </c>
      <c r="D550" s="6">
        <f>co2data[[#This Row],[DecDate]]^2</f>
        <v>4015515.015625</v>
      </c>
      <c r="E550" s="2">
        <f>DATE(co2data[[#This Row],[Year]],co2data[[#This Row],[Month]],15)</f>
        <v>37940</v>
      </c>
      <c r="F550" s="1">
        <v>374.66</v>
      </c>
      <c r="G550" s="1">
        <f>$U$17+$U$18*co2data[[#This Row],[DecDate]]</f>
        <v>377.79871359988147</v>
      </c>
      <c r="H550" s="4">
        <f>$U$36+$U$37*co2data[[#This Row],[DecDate]]+$U$38*co2data[[#This Row],[DecDate2]]</f>
        <v>376.70720713941409</v>
      </c>
      <c r="I550" s="4">
        <f>co2data[[#This Row],[Co2]]-co2data[[#This Row],[Quadratic Trend]]</f>
        <v>-2.0472071394140698</v>
      </c>
      <c r="J550">
        <f t="shared" si="8"/>
        <v>0.18770005100377865</v>
      </c>
      <c r="K550" s="1">
        <v>0.11135188095530232</v>
      </c>
      <c r="L550" s="4">
        <f>co2data[[#This Row],[Quadratic Trend]]+co2data[[#This Row],[Cycle Co2]]</f>
        <v>376.89490719041788</v>
      </c>
      <c r="M550" s="4">
        <f>co2data[[#This Row],[Co2]]-co2data[[#This Row],[Quadratic Trend]]-co2data[[#This Row],[Cycle Co2]]</f>
        <v>-2.2349071904178484</v>
      </c>
      <c r="N550" s="4">
        <f>AVERAGEIF(co2data[Month],co2data[Month],co2data[High Frequency])</f>
        <v>-2.2829904186651309</v>
      </c>
      <c r="O550" s="4">
        <f>co2data[[#This Row],[S0]]-AVERAGE($N$2:$N$13)</f>
        <v>-2.2821718158880122</v>
      </c>
      <c r="P550" s="4">
        <f>co2data[[#This Row],[Co2]]-co2data[[#This Row],[Seasonal]]</f>
        <v>376.94217181588806</v>
      </c>
    </row>
    <row r="551" spans="1:16" x14ac:dyDescent="0.3">
      <c r="A551" s="1">
        <v>2003</v>
      </c>
      <c r="B551" s="1">
        <v>12</v>
      </c>
      <c r="C551" s="6">
        <v>2003.9583333333335</v>
      </c>
      <c r="D551" s="6">
        <f>co2data[[#This Row],[DecDate]]^2</f>
        <v>4015849.0017361119</v>
      </c>
      <c r="E551" s="2">
        <f>DATE(co2data[[#This Row],[Year]],co2data[[#This Row],[Month]],15)</f>
        <v>37970</v>
      </c>
      <c r="F551" s="1">
        <v>375.99</v>
      </c>
      <c r="G551" s="1">
        <f>$U$17+$U$18*co2data[[#This Row],[DecDate]]</f>
        <v>377.92875196945261</v>
      </c>
      <c r="H551" s="4">
        <f>$U$36+$U$37*co2data[[#This Row],[DecDate]]+$U$38*co2data[[#This Row],[DecDate2]]</f>
        <v>376.86956951125467</v>
      </c>
      <c r="I551" s="4">
        <f>co2data[[#This Row],[Co2]]-co2data[[#This Row],[Quadratic Trend]]</f>
        <v>-0.87956951125465821</v>
      </c>
      <c r="J551">
        <f t="shared" si="8"/>
        <v>0.10918383301103719</v>
      </c>
      <c r="K551" s="1">
        <v>9.129022560123215E-2</v>
      </c>
      <c r="L551" s="4">
        <f>co2data[[#This Row],[Quadratic Trend]]+co2data[[#This Row],[Cycle Co2]]</f>
        <v>376.97875334426573</v>
      </c>
      <c r="M551" s="4">
        <f>co2data[[#This Row],[Co2]]-co2data[[#This Row],[Quadratic Trend]]-co2data[[#This Row],[Cycle Co2]]</f>
        <v>-0.98875334426569539</v>
      </c>
      <c r="N551" s="4">
        <f>AVERAGEIF(co2data[Month],co2data[Month],co2data[High Frequency])</f>
        <v>-1.0548815493936836</v>
      </c>
      <c r="O551" s="4">
        <f>co2data[[#This Row],[S0]]-AVERAGE($N$2:$N$13)</f>
        <v>-1.054062946616565</v>
      </c>
      <c r="P551" s="4">
        <f>co2data[[#This Row],[Co2]]-co2data[[#This Row],[Seasonal]]</f>
        <v>377.04406294661658</v>
      </c>
    </row>
    <row r="552" spans="1:16" x14ac:dyDescent="0.3">
      <c r="A552" s="1">
        <v>2004</v>
      </c>
      <c r="B552" s="1">
        <v>1</v>
      </c>
      <c r="C552" s="6">
        <v>2004.0416666666667</v>
      </c>
      <c r="D552" s="6">
        <f>co2data[[#This Row],[DecDate]]^2</f>
        <v>4016183.0017361115</v>
      </c>
      <c r="E552" s="2">
        <f>DATE(co2data[[#This Row],[Year]],co2data[[#This Row],[Month]],15)</f>
        <v>38001</v>
      </c>
      <c r="F552" s="1">
        <v>377</v>
      </c>
      <c r="G552" s="1">
        <f>$U$17+$U$18*co2data[[#This Row],[DecDate]]</f>
        <v>378.05879033902374</v>
      </c>
      <c r="H552" s="4">
        <f>$U$36+$U$37*co2data[[#This Row],[DecDate]]+$U$38*co2data[[#This Row],[DecDate2]]</f>
        <v>377.03210997676797</v>
      </c>
      <c r="I552" s="4">
        <f>co2data[[#This Row],[Co2]]-co2data[[#This Row],[Quadratic Trend]]</f>
        <v>-3.2109976767969783E-2</v>
      </c>
      <c r="J552">
        <f t="shared" si="8"/>
        <v>-0.11566432481275185</v>
      </c>
      <c r="K552" s="1">
        <v>8.6611753198321803E-2</v>
      </c>
      <c r="L552" s="4">
        <f>co2data[[#This Row],[Quadratic Trend]]+co2data[[#This Row],[Cycle Co2]]</f>
        <v>376.9164456519552</v>
      </c>
      <c r="M552" s="4">
        <f>co2data[[#This Row],[Co2]]-co2data[[#This Row],[Quadratic Trend]]-co2data[[#This Row],[Cycle Co2]]</f>
        <v>8.3554348044782067E-2</v>
      </c>
      <c r="N552" s="4">
        <f>AVERAGEIF(co2data[Month],co2data[Month],co2data[High Frequency])</f>
        <v>7.1953736839272886E-3</v>
      </c>
      <c r="O552" s="4">
        <f>co2data[[#This Row],[S0]]-AVERAGE($N$2:$N$13)</f>
        <v>8.0139764610459747E-3</v>
      </c>
      <c r="P552" s="4">
        <f>co2data[[#This Row],[Co2]]-co2data[[#This Row],[Seasonal]]</f>
        <v>376.99198602353897</v>
      </c>
    </row>
    <row r="553" spans="1:16" x14ac:dyDescent="0.3">
      <c r="A553" s="1">
        <v>2004</v>
      </c>
      <c r="B553" s="1">
        <v>2</v>
      </c>
      <c r="C553" s="6">
        <v>2004.125</v>
      </c>
      <c r="D553" s="6">
        <f>co2data[[#This Row],[DecDate]]^2</f>
        <v>4016517.015625</v>
      </c>
      <c r="E553" s="2">
        <f>DATE(co2data[[#This Row],[Year]],co2data[[#This Row],[Month]],15)</f>
        <v>38032</v>
      </c>
      <c r="F553" s="1">
        <v>377.87</v>
      </c>
      <c r="G553" s="1">
        <f>$U$17+$U$18*co2data[[#This Row],[DecDate]]</f>
        <v>378.18882870859488</v>
      </c>
      <c r="H553" s="4">
        <f>$U$36+$U$37*co2data[[#This Row],[DecDate]]+$U$38*co2data[[#This Row],[DecDate2]]</f>
        <v>377.19482853596128</v>
      </c>
      <c r="I553" s="4">
        <f>co2data[[#This Row],[Co2]]-co2data[[#This Row],[Quadratic Trend]]</f>
        <v>0.6751714640387263</v>
      </c>
      <c r="J553">
        <f t="shared" si="8"/>
        <v>-0.33145980708186384</v>
      </c>
      <c r="K553" s="1">
        <v>7.5008771438892147E-2</v>
      </c>
      <c r="L553" s="4">
        <f>co2data[[#This Row],[Quadratic Trend]]+co2data[[#This Row],[Cycle Co2]]</f>
        <v>376.86336872887944</v>
      </c>
      <c r="M553" s="4">
        <f>co2data[[#This Row],[Co2]]-co2data[[#This Row],[Quadratic Trend]]-co2data[[#This Row],[Cycle Co2]]</f>
        <v>1.00663127112059</v>
      </c>
      <c r="N553" s="4">
        <f>AVERAGEIF(co2data[Month],co2data[Month],co2data[High Frequency])</f>
        <v>0.80215691214584883</v>
      </c>
      <c r="O553" s="4">
        <f>co2data[[#This Row],[S0]]-AVERAGE($N$2:$N$13)</f>
        <v>0.80297551492296748</v>
      </c>
      <c r="P553" s="4">
        <f>co2data[[#This Row],[Co2]]-co2data[[#This Row],[Seasonal]]</f>
        <v>377.06702448507701</v>
      </c>
    </row>
    <row r="554" spans="1:16" x14ac:dyDescent="0.3">
      <c r="A554" s="1">
        <v>2004</v>
      </c>
      <c r="B554" s="1">
        <v>3</v>
      </c>
      <c r="C554" s="6">
        <v>2004.2083333333335</v>
      </c>
      <c r="D554" s="6">
        <f>co2data[[#This Row],[DecDate]]^2</f>
        <v>4016851.0434027785</v>
      </c>
      <c r="E554" s="2">
        <f>DATE(co2data[[#This Row],[Year]],co2data[[#This Row],[Month]],15)</f>
        <v>38061</v>
      </c>
      <c r="F554" s="1">
        <v>378.88</v>
      </c>
      <c r="G554" s="1">
        <f>$U$17+$U$18*co2data[[#This Row],[DecDate]]</f>
        <v>378.31886707816648</v>
      </c>
      <c r="H554" s="4">
        <f>$U$36+$U$37*co2data[[#This Row],[DecDate]]+$U$38*co2data[[#This Row],[DecDate2]]</f>
        <v>377.35772518882732</v>
      </c>
      <c r="I554" s="4">
        <f>co2data[[#This Row],[Co2]]-co2data[[#This Row],[Quadratic Trend]]</f>
        <v>1.5222748111726787</v>
      </c>
      <c r="J554">
        <f t="shared" si="8"/>
        <v>-0.50435645995014078</v>
      </c>
      <c r="K554" s="1">
        <v>5.3404357246002523E-2</v>
      </c>
      <c r="L554" s="4">
        <f>co2data[[#This Row],[Quadratic Trend]]+co2data[[#This Row],[Cycle Co2]]</f>
        <v>376.85336872887717</v>
      </c>
      <c r="M554" s="4">
        <f>co2data[[#This Row],[Co2]]-co2data[[#This Row],[Quadratic Trend]]-co2data[[#This Row],[Cycle Co2]]</f>
        <v>2.0266312711228194</v>
      </c>
      <c r="N554" s="4">
        <f>AVERAGEIF(co2data[Month],co2data[Month],co2data[High Frequency])</f>
        <v>1.6915543480425499</v>
      </c>
      <c r="O554" s="4">
        <f>co2data[[#This Row],[S0]]-AVERAGE($N$2:$N$13)</f>
        <v>1.6923729508196685</v>
      </c>
      <c r="P554" s="4">
        <f>co2data[[#This Row],[Co2]]-co2data[[#This Row],[Seasonal]]</f>
        <v>377.18762704918032</v>
      </c>
    </row>
    <row r="555" spans="1:16" x14ac:dyDescent="0.3">
      <c r="A555" s="1">
        <v>2004</v>
      </c>
      <c r="B555" s="1">
        <v>4</v>
      </c>
      <c r="C555" s="6">
        <v>2004.2916666666667</v>
      </c>
      <c r="D555" s="6">
        <f>co2data[[#This Row],[DecDate]]^2</f>
        <v>4017185.085069445</v>
      </c>
      <c r="E555" s="2">
        <f>DATE(co2data[[#This Row],[Year]],co2data[[#This Row],[Month]],15)</f>
        <v>38092</v>
      </c>
      <c r="F555" s="1">
        <v>380.35</v>
      </c>
      <c r="G555" s="1">
        <f>$U$17+$U$18*co2data[[#This Row],[DecDate]]</f>
        <v>378.44890544773762</v>
      </c>
      <c r="H555" s="4">
        <f>$U$36+$U$37*co2data[[#This Row],[DecDate]]+$U$38*co2data[[#This Row],[DecDate2]]</f>
        <v>377.52079993538064</v>
      </c>
      <c r="I555" s="4">
        <f>co2data[[#This Row],[Co2]]-co2data[[#This Row],[Quadratic Trend]]</f>
        <v>2.8292000646193856</v>
      </c>
      <c r="J555">
        <f t="shared" si="8"/>
        <v>-0.56820043726429936</v>
      </c>
      <c r="K555" s="1">
        <v>4.5644664465828724E-2</v>
      </c>
      <c r="L555" s="4">
        <f>co2data[[#This Row],[Quadratic Trend]]+co2data[[#This Row],[Cycle Co2]]</f>
        <v>376.95259949811634</v>
      </c>
      <c r="M555" s="4">
        <f>co2data[[#This Row],[Co2]]-co2data[[#This Row],[Quadratic Trend]]-co2data[[#This Row],[Cycle Co2]]</f>
        <v>3.397400501883685</v>
      </c>
      <c r="N555" s="4">
        <f>AVERAGEIF(co2data[Month],co2data[Month],co2data[High Frequency])</f>
        <v>2.8344005018881528</v>
      </c>
      <c r="O555" s="4">
        <f>co2data[[#This Row],[S0]]-AVERAGE($N$2:$N$13)</f>
        <v>2.8352191046652715</v>
      </c>
      <c r="P555" s="4">
        <f>co2data[[#This Row],[Co2]]-co2data[[#This Row],[Seasonal]]</f>
        <v>377.51478089533475</v>
      </c>
    </row>
    <row r="556" spans="1:16" x14ac:dyDescent="0.3">
      <c r="A556" s="1">
        <v>2004</v>
      </c>
      <c r="B556" s="1">
        <v>5</v>
      </c>
      <c r="C556" s="6">
        <v>2004.375</v>
      </c>
      <c r="D556" s="6">
        <f>co2data[[#This Row],[DecDate]]^2</f>
        <v>4017519.140625</v>
      </c>
      <c r="E556" s="2">
        <f>DATE(co2data[[#This Row],[Year]],co2data[[#This Row],[Month]],15)</f>
        <v>38122</v>
      </c>
      <c r="F556" s="1">
        <v>380.62</v>
      </c>
      <c r="G556" s="1">
        <f>$U$17+$U$18*co2data[[#This Row],[DecDate]]</f>
        <v>378.57894381730875</v>
      </c>
      <c r="H556" s="4">
        <f>$U$36+$U$37*co2data[[#This Row],[DecDate]]+$U$38*co2data[[#This Row],[DecDate2]]</f>
        <v>377.68405277559941</v>
      </c>
      <c r="I556" s="4">
        <f>co2data[[#This Row],[Co2]]-co2data[[#This Row],[Quadratic Trend]]</f>
        <v>2.9359472244005929</v>
      </c>
      <c r="J556">
        <f t="shared" si="8"/>
        <v>-0.49991481594740717</v>
      </c>
      <c r="K556" s="1">
        <v>4.4806616175280672E-2</v>
      </c>
      <c r="L556" s="4">
        <f>co2data[[#This Row],[Quadratic Trend]]+co2data[[#This Row],[Cycle Co2]]</f>
        <v>377.18413795965199</v>
      </c>
      <c r="M556" s="4">
        <f>co2data[[#This Row],[Co2]]-co2data[[#This Row],[Quadratic Trend]]-co2data[[#This Row],[Cycle Co2]]</f>
        <v>3.4358620403479998</v>
      </c>
      <c r="N556" s="4">
        <f>AVERAGEIF(co2data[Month],co2data[Month],co2data[High Frequency])</f>
        <v>3.1805287070170616</v>
      </c>
      <c r="O556" s="4">
        <f>co2data[[#This Row],[S0]]-AVERAGE($N$2:$N$13)</f>
        <v>3.1813473097941802</v>
      </c>
      <c r="P556" s="4">
        <f>co2data[[#This Row],[Co2]]-co2data[[#This Row],[Seasonal]]</f>
        <v>377.4386526902058</v>
      </c>
    </row>
    <row r="557" spans="1:16" x14ac:dyDescent="0.3">
      <c r="A557" s="1">
        <v>2004</v>
      </c>
      <c r="B557" s="1">
        <v>6</v>
      </c>
      <c r="C557" s="6">
        <v>2004.4583333333335</v>
      </c>
      <c r="D557" s="6">
        <f>co2data[[#This Row],[DecDate]]^2</f>
        <v>4017853.210069445</v>
      </c>
      <c r="E557" s="2">
        <f>DATE(co2data[[#This Row],[Year]],co2data[[#This Row],[Month]],15)</f>
        <v>38153</v>
      </c>
      <c r="F557" s="1">
        <v>379.69</v>
      </c>
      <c r="G557" s="1">
        <f>$U$17+$U$18*co2data[[#This Row],[DecDate]]</f>
        <v>378.70898218688035</v>
      </c>
      <c r="H557" s="4">
        <f>$U$36+$U$37*co2data[[#This Row],[DecDate]]+$U$38*co2data[[#This Row],[DecDate2]]</f>
        <v>377.84748370949092</v>
      </c>
      <c r="I557" s="4">
        <f>co2data[[#This Row],[Co2]]-co2data[[#This Row],[Quadratic Trend]]</f>
        <v>1.8425162905090815</v>
      </c>
      <c r="J557">
        <f t="shared" si="8"/>
        <v>-0.44411498061430166</v>
      </c>
      <c r="K557" s="1">
        <v>2.7044058528204525E-2</v>
      </c>
      <c r="L557" s="4">
        <f>co2data[[#This Row],[Quadratic Trend]]+co2data[[#This Row],[Cycle Co2]]</f>
        <v>377.40336872887661</v>
      </c>
      <c r="M557" s="4">
        <f>co2data[[#This Row],[Co2]]-co2data[[#This Row],[Quadratic Trend]]-co2data[[#This Row],[Cycle Co2]]</f>
        <v>2.2866312711233832</v>
      </c>
      <c r="N557" s="4">
        <f>AVERAGEIF(co2data[Month],co2data[Month],co2data[High Frequency])</f>
        <v>2.3803748608627524</v>
      </c>
      <c r="O557" s="4">
        <f>co2data[[#This Row],[S0]]-AVERAGE($N$2:$N$13)</f>
        <v>2.3811934636398711</v>
      </c>
      <c r="P557" s="4">
        <f>co2data[[#This Row],[Co2]]-co2data[[#This Row],[Seasonal]]</f>
        <v>377.30880653636012</v>
      </c>
    </row>
    <row r="558" spans="1:16" x14ac:dyDescent="0.3">
      <c r="A558" s="1">
        <v>2004</v>
      </c>
      <c r="B558" s="1">
        <v>7</v>
      </c>
      <c r="C558" s="6">
        <v>2004.5416666666667</v>
      </c>
      <c r="D558" s="6">
        <f>co2data[[#This Row],[DecDate]]^2</f>
        <v>4018187.293402778</v>
      </c>
      <c r="E558" s="2">
        <f>DATE(co2data[[#This Row],[Year]],co2data[[#This Row],[Month]],15)</f>
        <v>38183</v>
      </c>
      <c r="F558" s="1">
        <v>377.47</v>
      </c>
      <c r="G558" s="1">
        <f>$U$17+$U$18*co2data[[#This Row],[DecDate]]</f>
        <v>378.83902055645149</v>
      </c>
      <c r="H558" s="4">
        <f>$U$36+$U$37*co2data[[#This Row],[DecDate]]+$U$38*co2data[[#This Row],[DecDate2]]</f>
        <v>378.0110927370697</v>
      </c>
      <c r="I558" s="4">
        <f>co2data[[#This Row],[Co2]]-co2data[[#This Row],[Quadratic Trend]]</f>
        <v>-0.54109273706967542</v>
      </c>
      <c r="J558">
        <f t="shared" si="8"/>
        <v>-0.41772400818861288</v>
      </c>
      <c r="K558" s="1">
        <v>2.158776075536515E-2</v>
      </c>
      <c r="L558" s="4">
        <f>co2data[[#This Row],[Quadratic Trend]]+co2data[[#This Row],[Cycle Co2]]</f>
        <v>377.5933687288811</v>
      </c>
      <c r="M558" s="4">
        <f>co2data[[#This Row],[Co2]]-co2data[[#This Row],[Quadratic Trend]]-co2data[[#This Row],[Cycle Co2]]</f>
        <v>-0.12336872888106254</v>
      </c>
      <c r="N558" s="4">
        <f>AVERAGEIF(co2data[Month],co2data[Month],co2data[High Frequency])</f>
        <v>0.68088768137521938</v>
      </c>
      <c r="O558" s="4">
        <f>co2data[[#This Row],[S0]]-AVERAGE($N$2:$N$13)</f>
        <v>0.68170628415233803</v>
      </c>
      <c r="P558" s="4">
        <f>co2data[[#This Row],[Co2]]-co2data[[#This Row],[Seasonal]]</f>
        <v>376.78829371584771</v>
      </c>
    </row>
    <row r="559" spans="1:16" x14ac:dyDescent="0.3">
      <c r="A559" s="1">
        <v>2004</v>
      </c>
      <c r="B559" s="1">
        <v>8</v>
      </c>
      <c r="C559" s="6">
        <v>2004.625</v>
      </c>
      <c r="D559" s="6">
        <f>co2data[[#This Row],[DecDate]]^2</f>
        <v>4018521.390625</v>
      </c>
      <c r="E559" s="2">
        <f>DATE(co2data[[#This Row],[Year]],co2data[[#This Row],[Month]],15)</f>
        <v>38214</v>
      </c>
      <c r="F559" s="1">
        <v>376.01</v>
      </c>
      <c r="G559" s="1">
        <f>$U$17+$U$18*co2data[[#This Row],[DecDate]]</f>
        <v>378.96905892602263</v>
      </c>
      <c r="H559" s="4">
        <f>$U$36+$U$37*co2data[[#This Row],[DecDate]]+$U$38*co2data[[#This Row],[DecDate2]]</f>
        <v>378.17487985832122</v>
      </c>
      <c r="I559" s="4">
        <f>co2data[[#This Row],[Co2]]-co2data[[#This Row],[Quadratic Trend]]</f>
        <v>-2.1648798583212283</v>
      </c>
      <c r="J559">
        <f t="shared" si="8"/>
        <v>-0.37151112943956832</v>
      </c>
      <c r="K559" s="1">
        <v>2.3822338241395402E-2</v>
      </c>
      <c r="L559" s="4">
        <f>co2data[[#This Row],[Quadratic Trend]]+co2data[[#This Row],[Cycle Co2]]</f>
        <v>377.80336872888165</v>
      </c>
      <c r="M559" s="4">
        <f>co2data[[#This Row],[Co2]]-co2data[[#This Row],[Quadratic Trend]]-co2data[[#This Row],[Cycle Co2]]</f>
        <v>-1.79336872888166</v>
      </c>
      <c r="N559" s="4">
        <f>AVERAGEIF(co2data[Month],co2data[Month],co2data[High Frequency])</f>
        <v>-1.5319969340082413</v>
      </c>
      <c r="O559" s="4">
        <f>co2data[[#This Row],[S0]]-AVERAGE($N$2:$N$13)</f>
        <v>-1.5311783312311227</v>
      </c>
      <c r="P559" s="4">
        <f>co2data[[#This Row],[Co2]]-co2data[[#This Row],[Seasonal]]</f>
        <v>377.54117833123109</v>
      </c>
    </row>
    <row r="560" spans="1:16" x14ac:dyDescent="0.3">
      <c r="A560" s="1">
        <v>2004</v>
      </c>
      <c r="B560" s="1">
        <v>9</v>
      </c>
      <c r="C560" s="6">
        <v>2004.7083333333335</v>
      </c>
      <c r="D560" s="6">
        <f>co2data[[#This Row],[DecDate]]^2</f>
        <v>4018855.5017361119</v>
      </c>
      <c r="E560" s="2">
        <f>DATE(co2data[[#This Row],[Year]],co2data[[#This Row],[Month]],15)</f>
        <v>38245</v>
      </c>
      <c r="F560" s="1">
        <v>374.25</v>
      </c>
      <c r="G560" s="1">
        <f>$U$17+$U$18*co2data[[#This Row],[DecDate]]</f>
        <v>379.09909729559422</v>
      </c>
      <c r="H560" s="4">
        <f>$U$36+$U$37*co2data[[#This Row],[DecDate]]+$U$38*co2data[[#This Row],[DecDate2]]</f>
        <v>378.33884507324547</v>
      </c>
      <c r="I560" s="4">
        <f>co2data[[#This Row],[Co2]]-co2data[[#This Row],[Quadratic Trend]]</f>
        <v>-4.0888450732454658</v>
      </c>
      <c r="J560">
        <f t="shared" si="8"/>
        <v>-0.312399421289692</v>
      </c>
      <c r="K560" s="1">
        <v>2.4517021755508572E-2</v>
      </c>
      <c r="L560" s="4">
        <f>co2data[[#This Row],[Quadratic Trend]]+co2data[[#This Row],[Cycle Co2]]</f>
        <v>378.02644565195578</v>
      </c>
      <c r="M560" s="4">
        <f>co2data[[#This Row],[Co2]]-co2data[[#This Row],[Quadratic Trend]]-co2data[[#This Row],[Cycle Co2]]</f>
        <v>-3.7764456519557736</v>
      </c>
      <c r="N560" s="4">
        <f>AVERAGEIF(co2data[Month],co2data[Month],co2data[High Frequency])</f>
        <v>-3.2690433820966329</v>
      </c>
      <c r="O560" s="4">
        <f>co2data[[#This Row],[S0]]-AVERAGE($N$2:$N$13)</f>
        <v>-3.2682247793195143</v>
      </c>
      <c r="P560" s="4">
        <f>co2data[[#This Row],[Co2]]-co2data[[#This Row],[Seasonal]]</f>
        <v>377.5182247793195</v>
      </c>
    </row>
    <row r="561" spans="1:16" x14ac:dyDescent="0.3">
      <c r="A561" s="1">
        <v>2004</v>
      </c>
      <c r="B561" s="1">
        <v>10</v>
      </c>
      <c r="C561" s="6">
        <v>2004.7916666666667</v>
      </c>
      <c r="D561" s="6">
        <f>co2data[[#This Row],[DecDate]]^2</f>
        <v>4019189.6267361115</v>
      </c>
      <c r="E561" s="2">
        <f>DATE(co2data[[#This Row],[Year]],co2data[[#This Row],[Month]],15)</f>
        <v>38275</v>
      </c>
      <c r="F561" s="1">
        <v>374.46</v>
      </c>
      <c r="G561" s="1">
        <f>$U$17+$U$18*co2data[[#This Row],[DecDate]]</f>
        <v>379.22913566516536</v>
      </c>
      <c r="H561" s="4">
        <f>$U$36+$U$37*co2data[[#This Row],[DecDate]]+$U$38*co2data[[#This Row],[DecDate2]]</f>
        <v>378.50298838184972</v>
      </c>
      <c r="I561" s="4">
        <f>co2data[[#This Row],[Co2]]-co2data[[#This Row],[Quadratic Trend]]</f>
        <v>-4.0429883818497387</v>
      </c>
      <c r="J561">
        <f t="shared" si="8"/>
        <v>-0.21423503758569057</v>
      </c>
      <c r="K561" s="1">
        <v>2.8287195913098032E-2</v>
      </c>
      <c r="L561" s="4">
        <f>co2data[[#This Row],[Quadratic Trend]]+co2data[[#This Row],[Cycle Co2]]</f>
        <v>378.28875334426402</v>
      </c>
      <c r="M561" s="4">
        <f>co2data[[#This Row],[Co2]]-co2data[[#This Row],[Quadratic Trend]]-co2data[[#This Row],[Cycle Co2]]</f>
        <v>-3.8287533442640482</v>
      </c>
      <c r="N561" s="4">
        <f>AVERAGEIF(co2data[Month],co2data[Month],co2data[High Frequency])</f>
        <v>-3.4480093341772475</v>
      </c>
      <c r="O561" s="4">
        <f>co2data[[#This Row],[S0]]-AVERAGE($N$2:$N$13)</f>
        <v>-3.4471907314001289</v>
      </c>
      <c r="P561" s="4">
        <f>co2data[[#This Row],[Co2]]-co2data[[#This Row],[Seasonal]]</f>
        <v>377.90719073140014</v>
      </c>
    </row>
    <row r="562" spans="1:16" x14ac:dyDescent="0.3">
      <c r="A562" s="1">
        <v>2004</v>
      </c>
      <c r="B562" s="1">
        <v>11</v>
      </c>
      <c r="C562" s="6">
        <v>2004.875</v>
      </c>
      <c r="D562" s="6">
        <f>co2data[[#This Row],[DecDate]]^2</f>
        <v>4019523.765625</v>
      </c>
      <c r="E562" s="2">
        <f>DATE(co2data[[#This Row],[Year]],co2data[[#This Row],[Month]],15)</f>
        <v>38306</v>
      </c>
      <c r="F562" s="1">
        <v>376.16</v>
      </c>
      <c r="G562" s="1">
        <f>$U$17+$U$18*co2data[[#This Row],[DecDate]]</f>
        <v>379.3591740347365</v>
      </c>
      <c r="H562" s="4">
        <f>$U$36+$U$37*co2data[[#This Row],[DecDate]]+$U$38*co2data[[#This Row],[DecDate2]]</f>
        <v>378.66730978413398</v>
      </c>
      <c r="I562" s="4">
        <f>co2data[[#This Row],[Co2]]-co2data[[#This Row],[Quadratic Trend]]</f>
        <v>-2.5073097841339518</v>
      </c>
      <c r="J562">
        <f t="shared" si="8"/>
        <v>-0.21701797832701267</v>
      </c>
      <c r="K562" s="1">
        <v>3.3594399175702241E-2</v>
      </c>
      <c r="L562" s="4">
        <f>co2data[[#This Row],[Quadratic Trend]]+co2data[[#This Row],[Cycle Co2]]</f>
        <v>378.45029180580696</v>
      </c>
      <c r="M562" s="4">
        <f>co2data[[#This Row],[Co2]]-co2data[[#This Row],[Quadratic Trend]]-co2data[[#This Row],[Cycle Co2]]</f>
        <v>-2.2902918058069393</v>
      </c>
      <c r="N562" s="4">
        <f>AVERAGEIF(co2data[Month],co2data[Month],co2data[High Frequency])</f>
        <v>-2.2829904186651309</v>
      </c>
      <c r="O562" s="4">
        <f>co2data[[#This Row],[S0]]-AVERAGE($N$2:$N$13)</f>
        <v>-2.2821718158880122</v>
      </c>
      <c r="P562" s="4">
        <f>co2data[[#This Row],[Co2]]-co2data[[#This Row],[Seasonal]]</f>
        <v>378.44217181588806</v>
      </c>
    </row>
    <row r="563" spans="1:16" x14ac:dyDescent="0.3">
      <c r="A563" s="1">
        <v>2004</v>
      </c>
      <c r="B563" s="1">
        <v>12</v>
      </c>
      <c r="C563" s="6">
        <v>2004.9583333333335</v>
      </c>
      <c r="D563" s="6">
        <f>co2data[[#This Row],[DecDate]]^2</f>
        <v>4019857.9184027785</v>
      </c>
      <c r="E563" s="2">
        <f>DATE(co2data[[#This Row],[Year]],co2data[[#This Row],[Month]],15)</f>
        <v>38336</v>
      </c>
      <c r="F563" s="1">
        <v>377.51</v>
      </c>
      <c r="G563" s="1">
        <f>$U$17+$U$18*co2data[[#This Row],[DecDate]]</f>
        <v>379.48921240430809</v>
      </c>
      <c r="H563" s="4">
        <f>$U$36+$U$37*co2data[[#This Row],[DecDate]]+$U$38*co2data[[#This Row],[DecDate2]]</f>
        <v>378.83180928008369</v>
      </c>
      <c r="I563" s="4">
        <f>co2data[[#This Row],[Co2]]-co2data[[#This Row],[Quadratic Trend]]</f>
        <v>-1.3218092800836985</v>
      </c>
      <c r="J563">
        <f t="shared" si="8"/>
        <v>-0.25920978197575112</v>
      </c>
      <c r="K563" s="1">
        <v>5.2746323851009115E-2</v>
      </c>
      <c r="L563" s="4">
        <f>co2data[[#This Row],[Quadratic Trend]]+co2data[[#This Row],[Cycle Co2]]</f>
        <v>378.57259949810793</v>
      </c>
      <c r="M563" s="4">
        <f>co2data[[#This Row],[Co2]]-co2data[[#This Row],[Quadratic Trend]]-co2data[[#This Row],[Cycle Co2]]</f>
        <v>-1.0625994981079474</v>
      </c>
      <c r="N563" s="4">
        <f>AVERAGEIF(co2data[Month],co2data[Month],co2data[High Frequency])</f>
        <v>-1.0548815493936836</v>
      </c>
      <c r="O563" s="4">
        <f>co2data[[#This Row],[S0]]-AVERAGE($N$2:$N$13)</f>
        <v>-1.054062946616565</v>
      </c>
      <c r="P563" s="4">
        <f>co2data[[#This Row],[Co2]]-co2data[[#This Row],[Seasonal]]</f>
        <v>378.56406294661656</v>
      </c>
    </row>
    <row r="564" spans="1:16" x14ac:dyDescent="0.3">
      <c r="A564" s="1">
        <v>2005</v>
      </c>
      <c r="B564" s="1">
        <v>1</v>
      </c>
      <c r="C564" s="6">
        <v>2005.0416666666667</v>
      </c>
      <c r="D564" s="6">
        <f>co2data[[#This Row],[DecDate]]^2</f>
        <v>4020192.085069445</v>
      </c>
      <c r="E564" s="2">
        <f>DATE(co2data[[#This Row],[Year]],co2data[[#This Row],[Month]],15)</f>
        <v>38367</v>
      </c>
      <c r="F564" s="1">
        <v>378.46</v>
      </c>
      <c r="G564" s="1">
        <f>$U$17+$U$18*co2data[[#This Row],[DecDate]]</f>
        <v>379.61925077387923</v>
      </c>
      <c r="H564" s="4">
        <f>$U$36+$U$37*co2data[[#This Row],[DecDate]]+$U$38*co2data[[#This Row],[DecDate2]]</f>
        <v>378.99648686972068</v>
      </c>
      <c r="I564" s="4">
        <f>co2data[[#This Row],[Co2]]-co2data[[#This Row],[Quadratic Trend]]</f>
        <v>-0.53648686972070436</v>
      </c>
      <c r="J564">
        <f t="shared" si="8"/>
        <v>-0.34311814083959619</v>
      </c>
      <c r="K564" s="1">
        <v>7.2666046862095587E-2</v>
      </c>
      <c r="L564" s="4">
        <f>co2data[[#This Row],[Quadratic Trend]]+co2data[[#This Row],[Cycle Co2]]</f>
        <v>378.65336872888111</v>
      </c>
      <c r="M564" s="4">
        <f>co2data[[#This Row],[Co2]]-co2data[[#This Row],[Quadratic Trend]]-co2data[[#This Row],[Cycle Co2]]</f>
        <v>-0.19336872888110818</v>
      </c>
      <c r="N564" s="4">
        <f>AVERAGEIF(co2data[Month],co2data[Month],co2data[High Frequency])</f>
        <v>7.1953736839272886E-3</v>
      </c>
      <c r="O564" s="4">
        <f>co2data[[#This Row],[S0]]-AVERAGE($N$2:$N$13)</f>
        <v>8.0139764610459747E-3</v>
      </c>
      <c r="P564" s="4">
        <f>co2data[[#This Row],[Co2]]-co2data[[#This Row],[Seasonal]]</f>
        <v>378.45198602353895</v>
      </c>
    </row>
    <row r="565" spans="1:16" x14ac:dyDescent="0.3">
      <c r="A565" s="1">
        <v>2005</v>
      </c>
      <c r="B565" s="1">
        <v>2</v>
      </c>
      <c r="C565" s="6">
        <v>2005.125</v>
      </c>
      <c r="D565" s="6">
        <f>co2data[[#This Row],[DecDate]]^2</f>
        <v>4020526.265625</v>
      </c>
      <c r="E565" s="2">
        <f>DATE(co2data[[#This Row],[Year]],co2data[[#This Row],[Month]],15)</f>
        <v>38398</v>
      </c>
      <c r="F565" s="1">
        <v>379.73</v>
      </c>
      <c r="G565" s="1">
        <f>$U$17+$U$18*co2data[[#This Row],[DecDate]]</f>
        <v>379.74928914345037</v>
      </c>
      <c r="H565" s="4">
        <f>$U$36+$U$37*co2data[[#This Row],[DecDate]]+$U$38*co2data[[#This Row],[DecDate2]]</f>
        <v>379.16134255303041</v>
      </c>
      <c r="I565" s="4">
        <f>co2data[[#This Row],[Co2]]-co2data[[#This Row],[Quadratic Trend]]</f>
        <v>0.56865744696960974</v>
      </c>
      <c r="J565">
        <f t="shared" si="8"/>
        <v>-0.41028151645645478</v>
      </c>
      <c r="K565" s="1">
        <v>8.6430491285884717E-2</v>
      </c>
      <c r="L565" s="4">
        <f>co2data[[#This Row],[Quadratic Trend]]+co2data[[#This Row],[Cycle Co2]]</f>
        <v>378.75106103657396</v>
      </c>
      <c r="M565" s="4">
        <f>co2data[[#This Row],[Co2]]-co2data[[#This Row],[Quadratic Trend]]-co2data[[#This Row],[Cycle Co2]]</f>
        <v>0.97893896342606457</v>
      </c>
      <c r="N565" s="4">
        <f>AVERAGEIF(co2data[Month],co2data[Month],co2data[High Frequency])</f>
        <v>0.80215691214584883</v>
      </c>
      <c r="O565" s="4">
        <f>co2data[[#This Row],[S0]]-AVERAGE($N$2:$N$13)</f>
        <v>0.80297551492296748</v>
      </c>
      <c r="P565" s="4">
        <f>co2data[[#This Row],[Co2]]-co2data[[#This Row],[Seasonal]]</f>
        <v>378.92702448507703</v>
      </c>
    </row>
    <row r="566" spans="1:16" x14ac:dyDescent="0.3">
      <c r="A566" s="1">
        <v>2005</v>
      </c>
      <c r="B566" s="1">
        <v>3</v>
      </c>
      <c r="C566" s="6">
        <v>2005.2083333333335</v>
      </c>
      <c r="D566" s="6">
        <f>co2data[[#This Row],[DecDate]]^2</f>
        <v>4020860.460069445</v>
      </c>
      <c r="E566" s="2">
        <f>DATE(co2data[[#This Row],[Year]],co2data[[#This Row],[Month]],15)</f>
        <v>38426</v>
      </c>
      <c r="F566" s="1">
        <v>380.77</v>
      </c>
      <c r="G566" s="1">
        <f>$U$17+$U$18*co2data[[#This Row],[DecDate]]</f>
        <v>379.87932751302151</v>
      </c>
      <c r="H566" s="4">
        <f>$U$36+$U$37*co2data[[#This Row],[DecDate]]+$U$38*co2data[[#This Row],[DecDate2]]</f>
        <v>379.32637633001286</v>
      </c>
      <c r="I566" s="4">
        <f>co2data[[#This Row],[Co2]]-co2data[[#This Row],[Quadratic Trend]]</f>
        <v>1.4436236699871188</v>
      </c>
      <c r="J566">
        <f t="shared" si="8"/>
        <v>-0.52223837036478493</v>
      </c>
      <c r="K566" s="1">
        <v>0.11173196481468425</v>
      </c>
      <c r="L566" s="4">
        <f>co2data[[#This Row],[Quadratic Trend]]+co2data[[#This Row],[Cycle Co2]]</f>
        <v>378.80413795964807</v>
      </c>
      <c r="M566" s="4">
        <f>co2data[[#This Row],[Co2]]-co2data[[#This Row],[Quadratic Trend]]-co2data[[#This Row],[Cycle Co2]]</f>
        <v>1.9658620403519036</v>
      </c>
      <c r="N566" s="4">
        <f>AVERAGEIF(co2data[Month],co2data[Month],co2data[High Frequency])</f>
        <v>1.6915543480425499</v>
      </c>
      <c r="O566" s="4">
        <f>co2data[[#This Row],[S0]]-AVERAGE($N$2:$N$13)</f>
        <v>1.6923729508196685</v>
      </c>
      <c r="P566" s="4">
        <f>co2data[[#This Row],[Co2]]-co2data[[#This Row],[Seasonal]]</f>
        <v>379.07762704918031</v>
      </c>
    </row>
    <row r="567" spans="1:16" x14ac:dyDescent="0.3">
      <c r="A567" s="1">
        <v>2005</v>
      </c>
      <c r="B567" s="1">
        <v>4</v>
      </c>
      <c r="C567" s="6">
        <v>2005.2916666666667</v>
      </c>
      <c r="D567" s="6">
        <f>co2data[[#This Row],[DecDate]]^2</f>
        <v>4021194.668402778</v>
      </c>
      <c r="E567" s="2">
        <f>DATE(co2data[[#This Row],[Year]],co2data[[#This Row],[Month]],15)</f>
        <v>38457</v>
      </c>
      <c r="F567" s="1">
        <v>382.29</v>
      </c>
      <c r="G567" s="1">
        <f>$U$17+$U$18*co2data[[#This Row],[DecDate]]</f>
        <v>380.00936588259265</v>
      </c>
      <c r="H567" s="4">
        <f>$U$36+$U$37*co2data[[#This Row],[DecDate]]+$U$38*co2data[[#This Row],[DecDate2]]</f>
        <v>379.49158820067532</v>
      </c>
      <c r="I567" s="4">
        <f>co2data[[#This Row],[Co2]]-co2data[[#This Row],[Quadratic Trend]]</f>
        <v>2.7984117993246969</v>
      </c>
      <c r="J567">
        <f t="shared" si="8"/>
        <v>-0.47591177948878394</v>
      </c>
      <c r="K567" s="1">
        <v>0.13703200591004133</v>
      </c>
      <c r="L567" s="4">
        <f>co2data[[#This Row],[Quadratic Trend]]+co2data[[#This Row],[Cycle Co2]]</f>
        <v>379.01567642118653</v>
      </c>
      <c r="M567" s="4">
        <f>co2data[[#This Row],[Co2]]-co2data[[#This Row],[Quadratic Trend]]-co2data[[#This Row],[Cycle Co2]]</f>
        <v>3.2743235788134806</v>
      </c>
      <c r="N567" s="4">
        <f>AVERAGEIF(co2data[Month],co2data[Month],co2data[High Frequency])</f>
        <v>2.8344005018881528</v>
      </c>
      <c r="O567" s="4">
        <f>co2data[[#This Row],[S0]]-AVERAGE($N$2:$N$13)</f>
        <v>2.8352191046652715</v>
      </c>
      <c r="P567" s="4">
        <f>co2data[[#This Row],[Co2]]-co2data[[#This Row],[Seasonal]]</f>
        <v>379.45478089533475</v>
      </c>
    </row>
    <row r="568" spans="1:16" x14ac:dyDescent="0.3">
      <c r="A568" s="1">
        <v>2005</v>
      </c>
      <c r="B568" s="1">
        <v>5</v>
      </c>
      <c r="C568" s="6">
        <v>2005.375</v>
      </c>
      <c r="D568" s="6">
        <f>co2data[[#This Row],[DecDate]]^2</f>
        <v>4021528.890625</v>
      </c>
      <c r="E568" s="2">
        <f>DATE(co2data[[#This Row],[Year]],co2data[[#This Row],[Month]],15)</f>
        <v>38487</v>
      </c>
      <c r="F568" s="1">
        <v>382.45</v>
      </c>
      <c r="G568" s="1">
        <f>$U$17+$U$18*co2data[[#This Row],[DecDate]]</f>
        <v>380.13940425216379</v>
      </c>
      <c r="H568" s="4">
        <f>$U$36+$U$37*co2data[[#This Row],[DecDate]]+$U$38*co2data[[#This Row],[DecDate2]]</f>
        <v>379.65697816501779</v>
      </c>
      <c r="I568" s="4">
        <f>co2data[[#This Row],[Co2]]-co2data[[#This Row],[Quadratic Trend]]</f>
        <v>2.7930218349821985</v>
      </c>
      <c r="J568">
        <f t="shared" si="8"/>
        <v>-0.34207097459656011</v>
      </c>
      <c r="K568" s="1">
        <v>0.16309984534117808</v>
      </c>
      <c r="L568" s="4">
        <f>co2data[[#This Row],[Quadratic Trend]]+co2data[[#This Row],[Cycle Co2]]</f>
        <v>379.31490719042125</v>
      </c>
      <c r="M568" s="4">
        <f>co2data[[#This Row],[Co2]]-co2data[[#This Row],[Quadratic Trend]]-co2data[[#This Row],[Cycle Co2]]</f>
        <v>3.1350928095787585</v>
      </c>
      <c r="N568" s="4">
        <f>AVERAGEIF(co2data[Month],co2data[Month],co2data[High Frequency])</f>
        <v>3.1805287070170616</v>
      </c>
      <c r="O568" s="4">
        <f>co2data[[#This Row],[S0]]-AVERAGE($N$2:$N$13)</f>
        <v>3.1813473097941802</v>
      </c>
      <c r="P568" s="4">
        <f>co2data[[#This Row],[Co2]]-co2data[[#This Row],[Seasonal]]</f>
        <v>379.26865269020578</v>
      </c>
    </row>
    <row r="569" spans="1:16" x14ac:dyDescent="0.3">
      <c r="A569" s="1">
        <v>2005</v>
      </c>
      <c r="B569" s="1">
        <v>6</v>
      </c>
      <c r="C569" s="6">
        <v>2005.4583333333335</v>
      </c>
      <c r="D569" s="6">
        <f>co2data[[#This Row],[DecDate]]^2</f>
        <v>4021863.1267361119</v>
      </c>
      <c r="E569" s="2">
        <f>DATE(co2data[[#This Row],[Year]],co2data[[#This Row],[Month]],15)</f>
        <v>38518</v>
      </c>
      <c r="F569" s="1">
        <v>382.21</v>
      </c>
      <c r="G569" s="1">
        <f>$U$17+$U$18*co2data[[#This Row],[DecDate]]</f>
        <v>380.26944262173538</v>
      </c>
      <c r="H569" s="4">
        <f>$U$36+$U$37*co2data[[#This Row],[DecDate]]+$U$38*co2data[[#This Row],[DecDate2]]</f>
        <v>379.82254622303299</v>
      </c>
      <c r="I569" s="4">
        <f>co2data[[#This Row],[Co2]]-co2data[[#This Row],[Quadratic Trend]]</f>
        <v>2.3874537769669928</v>
      </c>
      <c r="J569">
        <f t="shared" si="8"/>
        <v>-0.20379287876448432</v>
      </c>
      <c r="K569" s="1">
        <v>0.14916625233885916</v>
      </c>
      <c r="L569" s="4">
        <f>co2data[[#This Row],[Quadratic Trend]]+co2data[[#This Row],[Cycle Co2]]</f>
        <v>379.6187533442685</v>
      </c>
      <c r="M569" s="4">
        <f>co2data[[#This Row],[Co2]]-co2data[[#This Row],[Quadratic Trend]]-co2data[[#This Row],[Cycle Co2]]</f>
        <v>2.5912466557314771</v>
      </c>
      <c r="N569" s="4">
        <f>AVERAGEIF(co2data[Month],co2data[Month],co2data[High Frequency])</f>
        <v>2.3803748608627524</v>
      </c>
      <c r="O569" s="4">
        <f>co2data[[#This Row],[S0]]-AVERAGE($N$2:$N$13)</f>
        <v>2.3811934636398711</v>
      </c>
      <c r="P569" s="4">
        <f>co2data[[#This Row],[Co2]]-co2data[[#This Row],[Seasonal]]</f>
        <v>379.8288065363601</v>
      </c>
    </row>
    <row r="570" spans="1:16" x14ac:dyDescent="0.3">
      <c r="A570" s="1">
        <v>2005</v>
      </c>
      <c r="B570" s="1">
        <v>7</v>
      </c>
      <c r="C570" s="6">
        <v>2005.5416666666667</v>
      </c>
      <c r="D570" s="6">
        <f>co2data[[#This Row],[DecDate]]^2</f>
        <v>4022197.3767361115</v>
      </c>
      <c r="E570" s="2">
        <f>DATE(co2data[[#This Row],[Year]],co2data[[#This Row],[Month]],15)</f>
        <v>38548</v>
      </c>
      <c r="F570" s="1">
        <v>380.74</v>
      </c>
      <c r="G570" s="1">
        <f>$U$17+$U$18*co2data[[#This Row],[DecDate]]</f>
        <v>380.39948099130652</v>
      </c>
      <c r="H570" s="4">
        <f>$U$36+$U$37*co2data[[#This Row],[DecDate]]+$U$38*co2data[[#This Row],[DecDate2]]</f>
        <v>379.98829237472091</v>
      </c>
      <c r="I570" s="4">
        <f>co2data[[#This Row],[Co2]]-co2data[[#This Row],[Quadratic Trend]]</f>
        <v>0.75170762527909574</v>
      </c>
      <c r="J570">
        <f t="shared" si="8"/>
        <v>-7.1846722763461032E-2</v>
      </c>
      <c r="K570" s="1">
        <v>0.16369276536463639</v>
      </c>
      <c r="L570" s="4">
        <f>co2data[[#This Row],[Quadratic Trend]]+co2data[[#This Row],[Cycle Co2]]</f>
        <v>379.91644565195747</v>
      </c>
      <c r="M570" s="4">
        <f>co2data[[#This Row],[Co2]]-co2data[[#This Row],[Quadratic Trend]]-co2data[[#This Row],[Cycle Co2]]</f>
        <v>0.82355434804255678</v>
      </c>
      <c r="N570" s="4">
        <f>AVERAGEIF(co2data[Month],co2data[Month],co2data[High Frequency])</f>
        <v>0.68088768137521938</v>
      </c>
      <c r="O570" s="4">
        <f>co2data[[#This Row],[S0]]-AVERAGE($N$2:$N$13)</f>
        <v>0.68170628415233803</v>
      </c>
      <c r="P570" s="4">
        <f>co2data[[#This Row],[Co2]]-co2data[[#This Row],[Seasonal]]</f>
        <v>380.0582937158477</v>
      </c>
    </row>
    <row r="571" spans="1:16" x14ac:dyDescent="0.3">
      <c r="A571" s="1">
        <v>2005</v>
      </c>
      <c r="B571" s="1">
        <v>8</v>
      </c>
      <c r="C571" s="6">
        <v>2005.625</v>
      </c>
      <c r="D571" s="6">
        <f>co2data[[#This Row],[DecDate]]^2</f>
        <v>4022531.640625</v>
      </c>
      <c r="E571" s="2">
        <f>DATE(co2data[[#This Row],[Year]],co2data[[#This Row],[Month]],15)</f>
        <v>38579</v>
      </c>
      <c r="F571" s="1">
        <v>378.74</v>
      </c>
      <c r="G571" s="1">
        <f>$U$17+$U$18*co2data[[#This Row],[DecDate]]</f>
        <v>380.52951936087766</v>
      </c>
      <c r="H571" s="4">
        <f>$U$36+$U$37*co2data[[#This Row],[DecDate]]+$U$38*co2data[[#This Row],[DecDate2]]</f>
        <v>380.15421662008885</v>
      </c>
      <c r="I571" s="4">
        <f>co2data[[#This Row],[Co2]]-co2data[[#This Row],[Quadratic Trend]]</f>
        <v>-1.4142166200888369</v>
      </c>
      <c r="J571">
        <f t="shared" si="8"/>
        <v>4.9152108792244374E-2</v>
      </c>
      <c r="K571" s="1">
        <v>0.16360246134158213</v>
      </c>
      <c r="L571" s="4">
        <f>co2data[[#This Row],[Quadratic Trend]]+co2data[[#This Row],[Cycle Co2]]</f>
        <v>380.20336872888112</v>
      </c>
      <c r="M571" s="4">
        <f>co2data[[#This Row],[Co2]]-co2data[[#This Row],[Quadratic Trend]]-co2data[[#This Row],[Cycle Co2]]</f>
        <v>-1.4633687288810813</v>
      </c>
      <c r="N571" s="4">
        <f>AVERAGEIF(co2data[Month],co2data[Month],co2data[High Frequency])</f>
        <v>-1.5319969340082413</v>
      </c>
      <c r="O571" s="4">
        <f>co2data[[#This Row],[S0]]-AVERAGE($N$2:$N$13)</f>
        <v>-1.5311783312311227</v>
      </c>
      <c r="P571" s="4">
        <f>co2data[[#This Row],[Co2]]-co2data[[#This Row],[Seasonal]]</f>
        <v>380.27117833123111</v>
      </c>
    </row>
    <row r="572" spans="1:16" x14ac:dyDescent="0.3">
      <c r="A572" s="1">
        <v>2005</v>
      </c>
      <c r="B572" s="1">
        <v>9</v>
      </c>
      <c r="C572" s="6">
        <v>2005.7083333333335</v>
      </c>
      <c r="D572" s="6">
        <f>co2data[[#This Row],[DecDate]]^2</f>
        <v>4022865.9184027785</v>
      </c>
      <c r="E572" s="2">
        <f>DATE(co2data[[#This Row],[Year]],co2data[[#This Row],[Month]],15)</f>
        <v>38610</v>
      </c>
      <c r="F572" s="1">
        <v>376.7</v>
      </c>
      <c r="G572" s="1">
        <f>$U$17+$U$18*co2data[[#This Row],[DecDate]]</f>
        <v>380.65955773044925</v>
      </c>
      <c r="H572" s="4">
        <f>$U$36+$U$37*co2data[[#This Row],[DecDate]]+$U$38*co2data[[#This Row],[DecDate2]]</f>
        <v>380.32031895912951</v>
      </c>
      <c r="I572" s="4">
        <f>co2data[[#This Row],[Co2]]-co2data[[#This Row],[Quadratic Trend]]</f>
        <v>-3.62031895912952</v>
      </c>
      <c r="J572">
        <f t="shared" si="8"/>
        <v>0.10920361590206959</v>
      </c>
      <c r="K572" s="1">
        <v>0.16658764796199546</v>
      </c>
      <c r="L572" s="4">
        <f>co2data[[#This Row],[Quadratic Trend]]+co2data[[#This Row],[Cycle Co2]]</f>
        <v>380.42952257503157</v>
      </c>
      <c r="M572" s="4">
        <f>co2data[[#This Row],[Co2]]-co2data[[#This Row],[Quadratic Trend]]-co2data[[#This Row],[Cycle Co2]]</f>
        <v>-3.7295225750315897</v>
      </c>
      <c r="N572" s="4">
        <f>AVERAGEIF(co2data[Month],co2data[Month],co2data[High Frequency])</f>
        <v>-3.2690433820966329</v>
      </c>
      <c r="O572" s="4">
        <f>co2data[[#This Row],[S0]]-AVERAGE($N$2:$N$13)</f>
        <v>-3.2682247793195143</v>
      </c>
      <c r="P572" s="4">
        <f>co2data[[#This Row],[Co2]]-co2data[[#This Row],[Seasonal]]</f>
        <v>379.96822477931948</v>
      </c>
    </row>
    <row r="573" spans="1:16" x14ac:dyDescent="0.3">
      <c r="A573" s="1">
        <v>2005</v>
      </c>
      <c r="B573" s="1">
        <v>10</v>
      </c>
      <c r="C573" s="6">
        <v>2005.7916666666667</v>
      </c>
      <c r="D573" s="6">
        <f>co2data[[#This Row],[DecDate]]^2</f>
        <v>4023200.210069445</v>
      </c>
      <c r="E573" s="2">
        <f>DATE(co2data[[#This Row],[Year]],co2data[[#This Row],[Month]],15)</f>
        <v>38640</v>
      </c>
      <c r="F573" s="1">
        <v>377</v>
      </c>
      <c r="G573" s="1">
        <f>$U$17+$U$18*co2data[[#This Row],[DecDate]]</f>
        <v>380.78959610002039</v>
      </c>
      <c r="H573" s="4">
        <f>$U$36+$U$37*co2data[[#This Row],[DecDate]]+$U$38*co2data[[#This Row],[DecDate2]]</f>
        <v>380.48659939185745</v>
      </c>
      <c r="I573" s="4">
        <f>co2data[[#This Row],[Co2]]-co2data[[#This Row],[Quadratic Trend]]</f>
        <v>-3.4865993918574532</v>
      </c>
      <c r="J573">
        <f t="shared" si="8"/>
        <v>0.2383077985660188</v>
      </c>
      <c r="K573" s="1">
        <v>0.13880217137972681</v>
      </c>
      <c r="L573" s="4">
        <f>co2data[[#This Row],[Quadratic Trend]]+co2data[[#This Row],[Cycle Co2]]</f>
        <v>380.72490719042349</v>
      </c>
      <c r="M573" s="4">
        <f>co2data[[#This Row],[Co2]]-co2data[[#This Row],[Quadratic Trend]]-co2data[[#This Row],[Cycle Co2]]</f>
        <v>-3.7249071904234721</v>
      </c>
      <c r="N573" s="4">
        <f>AVERAGEIF(co2data[Month],co2data[Month],co2data[High Frequency])</f>
        <v>-3.4480093341772475</v>
      </c>
      <c r="O573" s="4">
        <f>co2data[[#This Row],[S0]]-AVERAGE($N$2:$N$13)</f>
        <v>-3.4471907314001289</v>
      </c>
      <c r="P573" s="4">
        <f>co2data[[#This Row],[Co2]]-co2data[[#This Row],[Seasonal]]</f>
        <v>380.44719073140016</v>
      </c>
    </row>
    <row r="574" spans="1:16" x14ac:dyDescent="0.3">
      <c r="A574" s="1">
        <v>2005</v>
      </c>
      <c r="B574" s="1">
        <v>11</v>
      </c>
      <c r="C574" s="6">
        <v>2005.875</v>
      </c>
      <c r="D574" s="6">
        <f>co2data[[#This Row],[DecDate]]^2</f>
        <v>4023534.515625</v>
      </c>
      <c r="E574" s="2">
        <f>DATE(co2data[[#This Row],[Year]],co2data[[#This Row],[Month]],15)</f>
        <v>38671</v>
      </c>
      <c r="F574" s="1">
        <v>378.35</v>
      </c>
      <c r="G574" s="1">
        <f>$U$17+$U$18*co2data[[#This Row],[DecDate]]</f>
        <v>380.91963446959153</v>
      </c>
      <c r="H574" s="4">
        <f>$U$36+$U$37*co2data[[#This Row],[DecDate]]+$U$38*co2data[[#This Row],[DecDate2]]</f>
        <v>380.65305791825085</v>
      </c>
      <c r="I574" s="4">
        <f>co2data[[#This Row],[Co2]]-co2data[[#This Row],[Quadratic Trend]]</f>
        <v>-2.3030579182508291</v>
      </c>
      <c r="J574">
        <f t="shared" si="8"/>
        <v>0.28261850293848911</v>
      </c>
      <c r="K574" s="1">
        <v>0.12409218544093885</v>
      </c>
      <c r="L574" s="4">
        <f>co2data[[#This Row],[Quadratic Trend]]+co2data[[#This Row],[Cycle Co2]]</f>
        <v>380.93567642118933</v>
      </c>
      <c r="M574" s="4">
        <f>co2data[[#This Row],[Co2]]-co2data[[#This Row],[Quadratic Trend]]-co2data[[#This Row],[Cycle Co2]]</f>
        <v>-2.5856764211893184</v>
      </c>
      <c r="N574" s="4">
        <f>AVERAGEIF(co2data[Month],co2data[Month],co2data[High Frequency])</f>
        <v>-2.2829904186651309</v>
      </c>
      <c r="O574" s="4">
        <f>co2data[[#This Row],[S0]]-AVERAGE($N$2:$N$13)</f>
        <v>-2.2821718158880122</v>
      </c>
      <c r="P574" s="4">
        <f>co2data[[#This Row],[Co2]]-co2data[[#This Row],[Seasonal]]</f>
        <v>380.63217181588806</v>
      </c>
    </row>
    <row r="575" spans="1:16" x14ac:dyDescent="0.3">
      <c r="A575" s="1">
        <v>2005</v>
      </c>
      <c r="B575" s="1">
        <v>12</v>
      </c>
      <c r="C575" s="6">
        <v>2005.9583333333335</v>
      </c>
      <c r="D575" s="6">
        <f>co2data[[#This Row],[DecDate]]^2</f>
        <v>4023868.835069445</v>
      </c>
      <c r="E575" s="2">
        <f>DATE(co2data[[#This Row],[Year]],co2data[[#This Row],[Month]],15)</f>
        <v>38701</v>
      </c>
      <c r="F575" s="1">
        <v>380.11</v>
      </c>
      <c r="G575" s="1">
        <f>$U$17+$U$18*co2data[[#This Row],[DecDate]]</f>
        <v>381.04967283916312</v>
      </c>
      <c r="H575" s="4">
        <f>$U$36+$U$37*co2data[[#This Row],[DecDate]]+$U$38*co2data[[#This Row],[DecDate2]]</f>
        <v>380.81969453831698</v>
      </c>
      <c r="I575" s="4">
        <f>co2data[[#This Row],[Co2]]-co2data[[#This Row],[Quadratic Trend]]</f>
        <v>-0.70969453831696683</v>
      </c>
      <c r="J575">
        <f t="shared" si="8"/>
        <v>0.23905880594256901</v>
      </c>
      <c r="K575" s="1">
        <v>0.12476538245330632</v>
      </c>
      <c r="L575" s="4">
        <f>co2data[[#This Row],[Quadratic Trend]]+co2data[[#This Row],[Cycle Co2]]</f>
        <v>381.05875334425957</v>
      </c>
      <c r="M575" s="4">
        <f>co2data[[#This Row],[Co2]]-co2data[[#This Row],[Quadratic Trend]]-co2data[[#This Row],[Cycle Co2]]</f>
        <v>-0.94875334425953584</v>
      </c>
      <c r="N575" s="4">
        <f>AVERAGEIF(co2data[Month],co2data[Month],co2data[High Frequency])</f>
        <v>-1.0548815493936836</v>
      </c>
      <c r="O575" s="4">
        <f>co2data[[#This Row],[S0]]-AVERAGE($N$2:$N$13)</f>
        <v>-1.054062946616565</v>
      </c>
      <c r="P575" s="4">
        <f>co2data[[#This Row],[Co2]]-co2data[[#This Row],[Seasonal]]</f>
        <v>381.16406294661658</v>
      </c>
    </row>
    <row r="576" spans="1:16" x14ac:dyDescent="0.3">
      <c r="A576" s="1">
        <v>2006</v>
      </c>
      <c r="B576" s="1">
        <v>1</v>
      </c>
      <c r="C576" s="6">
        <v>2006.0416666666667</v>
      </c>
      <c r="D576" s="6">
        <f>co2data[[#This Row],[DecDate]]^2</f>
        <v>4024203.168402778</v>
      </c>
      <c r="E576" s="2">
        <f>DATE(co2data[[#This Row],[Year]],co2data[[#This Row],[Month]],15)</f>
        <v>38732</v>
      </c>
      <c r="F576" s="1">
        <v>381.38</v>
      </c>
      <c r="G576" s="1">
        <f>$U$17+$U$18*co2data[[#This Row],[DecDate]]</f>
        <v>381.17971120873426</v>
      </c>
      <c r="H576" s="4">
        <f>$U$36+$U$37*co2data[[#This Row],[DecDate]]+$U$38*co2data[[#This Row],[DecDate2]]</f>
        <v>380.98650925207039</v>
      </c>
      <c r="I576" s="4">
        <f>co2data[[#This Row],[Co2]]-co2data[[#This Row],[Quadratic Trend]]</f>
        <v>0.39349074792960437</v>
      </c>
      <c r="J576">
        <f t="shared" si="8"/>
        <v>9.1474861423845449E-2</v>
      </c>
      <c r="K576" s="1">
        <v>0.11543714703223137</v>
      </c>
      <c r="L576" s="4">
        <f>co2data[[#This Row],[Quadratic Trend]]+co2data[[#This Row],[Cycle Co2]]</f>
        <v>381.07798411349421</v>
      </c>
      <c r="M576" s="4">
        <f>co2data[[#This Row],[Co2]]-co2data[[#This Row],[Quadratic Trend]]-co2data[[#This Row],[Cycle Co2]]</f>
        <v>0.30201588650575895</v>
      </c>
      <c r="N576" s="4">
        <f>AVERAGEIF(co2data[Month],co2data[Month],co2data[High Frequency])</f>
        <v>7.1953736839272886E-3</v>
      </c>
      <c r="O576" s="4">
        <f>co2data[[#This Row],[S0]]-AVERAGE($N$2:$N$13)</f>
        <v>8.0139764610459747E-3</v>
      </c>
      <c r="P576" s="4">
        <f>co2data[[#This Row],[Co2]]-co2data[[#This Row],[Seasonal]]</f>
        <v>381.37198602353897</v>
      </c>
    </row>
    <row r="577" spans="1:16" x14ac:dyDescent="0.3">
      <c r="A577" s="1">
        <v>2006</v>
      </c>
      <c r="B577" s="1">
        <v>2</v>
      </c>
      <c r="C577" s="6">
        <v>2006.125</v>
      </c>
      <c r="D577" s="6">
        <f>co2data[[#This Row],[DecDate]]^2</f>
        <v>4024537.515625</v>
      </c>
      <c r="E577" s="2">
        <f>DATE(co2data[[#This Row],[Year]],co2data[[#This Row],[Month]],15)</f>
        <v>38763</v>
      </c>
      <c r="F577" s="1">
        <v>382.19</v>
      </c>
      <c r="G577" s="1">
        <f>$U$17+$U$18*co2data[[#This Row],[DecDate]]</f>
        <v>381.3097495783054</v>
      </c>
      <c r="H577" s="4">
        <f>$U$36+$U$37*co2data[[#This Row],[DecDate]]+$U$38*co2data[[#This Row],[DecDate2]]</f>
        <v>381.15350205949653</v>
      </c>
      <c r="I577" s="4">
        <f>co2data[[#This Row],[Co2]]-co2data[[#This Row],[Quadratic Trend]]</f>
        <v>1.036497940503466</v>
      </c>
      <c r="J577">
        <f t="shared" si="8"/>
        <v>-0.10090256138690935</v>
      </c>
      <c r="K577" s="1">
        <v>0.10918440225462393</v>
      </c>
      <c r="L577" s="4">
        <f>co2data[[#This Row],[Quadratic Trend]]+co2data[[#This Row],[Cycle Co2]]</f>
        <v>381.0525994981096</v>
      </c>
      <c r="M577" s="4">
        <f>co2data[[#This Row],[Co2]]-co2data[[#This Row],[Quadratic Trend]]-co2data[[#This Row],[Cycle Co2]]</f>
        <v>1.1374005018903754</v>
      </c>
      <c r="N577" s="4">
        <f>AVERAGEIF(co2data[Month],co2data[Month],co2data[High Frequency])</f>
        <v>0.80215691214584883</v>
      </c>
      <c r="O577" s="4">
        <f>co2data[[#This Row],[S0]]-AVERAGE($N$2:$N$13)</f>
        <v>0.80297551492296748</v>
      </c>
      <c r="P577" s="4">
        <f>co2data[[#This Row],[Co2]]-co2data[[#This Row],[Seasonal]]</f>
        <v>381.38702448507701</v>
      </c>
    </row>
    <row r="578" spans="1:16" x14ac:dyDescent="0.3">
      <c r="A578" s="1">
        <v>2006</v>
      </c>
      <c r="B578" s="1">
        <v>3</v>
      </c>
      <c r="C578" s="6">
        <v>2006.2083333333335</v>
      </c>
      <c r="D578" s="6">
        <f>co2data[[#This Row],[DecDate]]^2</f>
        <v>4024871.8767361119</v>
      </c>
      <c r="E578" s="2">
        <f>DATE(co2data[[#This Row],[Year]],co2data[[#This Row],[Month]],15)</f>
        <v>38791</v>
      </c>
      <c r="F578" s="1">
        <v>382.67</v>
      </c>
      <c r="G578" s="1">
        <f>$U$17+$U$18*co2data[[#This Row],[DecDate]]</f>
        <v>381.43978794787699</v>
      </c>
      <c r="H578" s="4">
        <f>$U$36+$U$37*co2data[[#This Row],[DecDate]]+$U$38*co2data[[#This Row],[DecDate2]]</f>
        <v>381.32067296060268</v>
      </c>
      <c r="I578" s="4">
        <f>co2data[[#This Row],[Co2]]-co2data[[#This Row],[Quadratic Trend]]</f>
        <v>1.3493270393973376</v>
      </c>
      <c r="J578">
        <f t="shared" si="8"/>
        <v>-0.25961192402759864</v>
      </c>
      <c r="K578" s="1">
        <v>0.11677637888973234</v>
      </c>
      <c r="L578" s="4">
        <f>co2data[[#This Row],[Quadratic Trend]]+co2data[[#This Row],[Cycle Co2]]</f>
        <v>381.0610610365751</v>
      </c>
      <c r="M578" s="4">
        <f>co2data[[#This Row],[Co2]]-co2data[[#This Row],[Quadratic Trend]]-co2data[[#This Row],[Cycle Co2]]</f>
        <v>1.6089389634249363</v>
      </c>
      <c r="N578" s="4">
        <f>AVERAGEIF(co2data[Month],co2data[Month],co2data[High Frequency])</f>
        <v>1.6915543480425499</v>
      </c>
      <c r="O578" s="4">
        <f>co2data[[#This Row],[S0]]-AVERAGE($N$2:$N$13)</f>
        <v>1.6923729508196685</v>
      </c>
      <c r="P578" s="4">
        <f>co2data[[#This Row],[Co2]]-co2data[[#This Row],[Seasonal]]</f>
        <v>380.97762704918034</v>
      </c>
    </row>
    <row r="579" spans="1:16" x14ac:dyDescent="0.3">
      <c r="A579" s="1">
        <v>2006</v>
      </c>
      <c r="B579" s="1">
        <v>4</v>
      </c>
      <c r="C579" s="6">
        <v>2006.2916666666667</v>
      </c>
      <c r="D579" s="6">
        <f>co2data[[#This Row],[DecDate]]^2</f>
        <v>4025206.2517361115</v>
      </c>
      <c r="E579" s="2">
        <f>DATE(co2data[[#This Row],[Year]],co2data[[#This Row],[Month]],15)</f>
        <v>38822</v>
      </c>
      <c r="F579" s="1">
        <v>384.61</v>
      </c>
      <c r="G579" s="1">
        <f>$U$17+$U$18*co2data[[#This Row],[DecDate]]</f>
        <v>381.56982631744813</v>
      </c>
      <c r="H579" s="4">
        <f>$U$36+$U$37*co2data[[#This Row],[DecDate]]+$U$38*co2data[[#This Row],[DecDate2]]</f>
        <v>381.48802195538156</v>
      </c>
      <c r="I579" s="4">
        <f>co2data[[#This Row],[Co2]]-co2data[[#This Row],[Quadratic Trend]]</f>
        <v>3.1219780446184586</v>
      </c>
      <c r="J579">
        <f t="shared" si="8"/>
        <v>-0.24003784188339786</v>
      </c>
      <c r="K579" s="1">
        <v>0.11898230770676982</v>
      </c>
      <c r="L579" s="4">
        <f>co2data[[#This Row],[Quadratic Trend]]+co2data[[#This Row],[Cycle Co2]]</f>
        <v>381.24798411349815</v>
      </c>
      <c r="M579" s="4">
        <f>co2data[[#This Row],[Co2]]-co2data[[#This Row],[Quadratic Trend]]-co2data[[#This Row],[Cycle Co2]]</f>
        <v>3.3620158865018563</v>
      </c>
      <c r="N579" s="4">
        <f>AVERAGEIF(co2data[Month],co2data[Month],co2data[High Frequency])</f>
        <v>2.8344005018881528</v>
      </c>
      <c r="O579" s="4">
        <f>co2data[[#This Row],[S0]]-AVERAGE($N$2:$N$13)</f>
        <v>2.8352191046652715</v>
      </c>
      <c r="P579" s="4">
        <f>co2data[[#This Row],[Co2]]-co2data[[#This Row],[Seasonal]]</f>
        <v>381.77478089533474</v>
      </c>
    </row>
    <row r="580" spans="1:16" x14ac:dyDescent="0.3">
      <c r="A580" s="1">
        <v>2006</v>
      </c>
      <c r="B580" s="1">
        <v>5</v>
      </c>
      <c r="C580" s="6">
        <v>2006.375</v>
      </c>
      <c r="D580" s="6">
        <f>co2data[[#This Row],[DecDate]]^2</f>
        <v>4025540.640625</v>
      </c>
      <c r="E580" s="2">
        <f>DATE(co2data[[#This Row],[Year]],co2data[[#This Row],[Month]],15)</f>
        <v>38852</v>
      </c>
      <c r="F580" s="1">
        <v>385.03</v>
      </c>
      <c r="G580" s="1">
        <f>$U$17+$U$18*co2data[[#This Row],[DecDate]]</f>
        <v>381.69986468701927</v>
      </c>
      <c r="H580" s="4">
        <f>$U$36+$U$37*co2data[[#This Row],[DecDate]]+$U$38*co2data[[#This Row],[DecDate2]]</f>
        <v>381.65554904383316</v>
      </c>
      <c r="I580" s="4">
        <f>co2data[[#This Row],[Co2]]-co2data[[#This Row],[Quadratic Trend]]</f>
        <v>3.374450956166811</v>
      </c>
      <c r="J580">
        <f t="shared" si="8"/>
        <v>-0.1652572380306721</v>
      </c>
      <c r="K580" s="1">
        <v>0.11734065024420662</v>
      </c>
      <c r="L580" s="4">
        <f>co2data[[#This Row],[Quadratic Trend]]+co2data[[#This Row],[Cycle Co2]]</f>
        <v>381.49029180580249</v>
      </c>
      <c r="M580" s="4">
        <f>co2data[[#This Row],[Co2]]-co2data[[#This Row],[Quadratic Trend]]-co2data[[#This Row],[Cycle Co2]]</f>
        <v>3.5397081941974831</v>
      </c>
      <c r="N580" s="4">
        <f>AVERAGEIF(co2data[Month],co2data[Month],co2data[High Frequency])</f>
        <v>3.1805287070170616</v>
      </c>
      <c r="O580" s="4">
        <f>co2data[[#This Row],[S0]]-AVERAGE($N$2:$N$13)</f>
        <v>3.1813473097941802</v>
      </c>
      <c r="P580" s="4">
        <f>co2data[[#This Row],[Co2]]-co2data[[#This Row],[Seasonal]]</f>
        <v>381.84865269020577</v>
      </c>
    </row>
    <row r="581" spans="1:16" x14ac:dyDescent="0.3">
      <c r="A581" s="1">
        <v>2006</v>
      </c>
      <c r="B581" s="1">
        <v>6</v>
      </c>
      <c r="C581" s="6">
        <v>2006.4583333333335</v>
      </c>
      <c r="D581" s="6">
        <f>co2data[[#This Row],[DecDate]]^2</f>
        <v>4025875.0434027785</v>
      </c>
      <c r="E581" s="2">
        <f>DATE(co2data[[#This Row],[Year]],co2data[[#This Row],[Month]],15)</f>
        <v>38883</v>
      </c>
      <c r="F581" s="1">
        <v>384.05</v>
      </c>
      <c r="G581" s="1">
        <f>$U$17+$U$18*co2data[[#This Row],[DecDate]]</f>
        <v>381.82990305659041</v>
      </c>
      <c r="H581" s="4">
        <f>$U$36+$U$37*co2data[[#This Row],[DecDate]]+$U$38*co2data[[#This Row],[DecDate2]]</f>
        <v>381.82325422596477</v>
      </c>
      <c r="I581" s="4">
        <f>co2data[[#This Row],[Co2]]-co2data[[#This Row],[Quadratic Trend]]</f>
        <v>2.226745774035237</v>
      </c>
      <c r="J581">
        <f t="shared" si="8"/>
        <v>-6.6039343239210138E-2</v>
      </c>
      <c r="K581" s="1">
        <v>0.12262063727126044</v>
      </c>
      <c r="L581" s="4">
        <f>co2data[[#This Row],[Quadratic Trend]]+co2data[[#This Row],[Cycle Co2]]</f>
        <v>381.75721488272558</v>
      </c>
      <c r="M581" s="4">
        <f>co2data[[#This Row],[Co2]]-co2data[[#This Row],[Quadratic Trend]]-co2data[[#This Row],[Cycle Co2]]</f>
        <v>2.2927851172744473</v>
      </c>
      <c r="N581" s="4">
        <f>AVERAGEIF(co2data[Month],co2data[Month],co2data[High Frequency])</f>
        <v>2.3803748608627524</v>
      </c>
      <c r="O581" s="4">
        <f>co2data[[#This Row],[S0]]-AVERAGE($N$2:$N$13)</f>
        <v>2.3811934636398711</v>
      </c>
      <c r="P581" s="4">
        <f>co2data[[#This Row],[Co2]]-co2data[[#This Row],[Seasonal]]</f>
        <v>381.66880653636014</v>
      </c>
    </row>
    <row r="582" spans="1:16" x14ac:dyDescent="0.3">
      <c r="A582" s="1">
        <v>2006</v>
      </c>
      <c r="B582" s="1">
        <v>7</v>
      </c>
      <c r="C582" s="6">
        <v>2006.5416666666667</v>
      </c>
      <c r="D582" s="6">
        <f>co2data[[#This Row],[DecDate]]^2</f>
        <v>4026209.460069445</v>
      </c>
      <c r="E582" s="2">
        <f>DATE(co2data[[#This Row],[Year]],co2data[[#This Row],[Month]],15)</f>
        <v>38913</v>
      </c>
      <c r="F582" s="1">
        <v>382.46</v>
      </c>
      <c r="G582" s="1">
        <f>$U$17+$U$18*co2data[[#This Row],[DecDate]]</f>
        <v>381.95994142616155</v>
      </c>
      <c r="H582" s="4">
        <f>$U$36+$U$37*co2data[[#This Row],[DecDate]]+$U$38*co2data[[#This Row],[DecDate2]]</f>
        <v>381.99113750177639</v>
      </c>
      <c r="I582" s="4">
        <f>co2data[[#This Row],[Co2]]-co2data[[#This Row],[Quadratic Trend]]</f>
        <v>0.4688624982235865</v>
      </c>
      <c r="J582">
        <f t="shared" si="8"/>
        <v>-2.0076465201318918E-2</v>
      </c>
      <c r="K582" s="1">
        <v>0.16866842263410262</v>
      </c>
      <c r="L582" s="4">
        <f>co2data[[#This Row],[Quadratic Trend]]+co2data[[#This Row],[Cycle Co2]]</f>
        <v>381.97106103657507</v>
      </c>
      <c r="M582" s="4">
        <f>co2data[[#This Row],[Co2]]-co2data[[#This Row],[Quadratic Trend]]-co2data[[#This Row],[Cycle Co2]]</f>
        <v>0.48893896342490539</v>
      </c>
      <c r="N582" s="4">
        <f>AVERAGEIF(co2data[Month],co2data[Month],co2data[High Frequency])</f>
        <v>0.68088768137521938</v>
      </c>
      <c r="O582" s="4">
        <f>co2data[[#This Row],[S0]]-AVERAGE($N$2:$N$13)</f>
        <v>0.68170628415233803</v>
      </c>
      <c r="P582" s="4">
        <f>co2data[[#This Row],[Co2]]-co2data[[#This Row],[Seasonal]]</f>
        <v>381.77829371584767</v>
      </c>
    </row>
    <row r="583" spans="1:16" x14ac:dyDescent="0.3">
      <c r="A583" s="1">
        <v>2006</v>
      </c>
      <c r="B583" s="1">
        <v>8</v>
      </c>
      <c r="C583" s="6">
        <v>2006.625</v>
      </c>
      <c r="D583" s="6">
        <f>co2data[[#This Row],[DecDate]]^2</f>
        <v>4026543.890625</v>
      </c>
      <c r="E583" s="2">
        <f>DATE(co2data[[#This Row],[Year]],co2data[[#This Row],[Month]],15)</f>
        <v>38944</v>
      </c>
      <c r="F583" s="1">
        <v>380.41</v>
      </c>
      <c r="G583" s="1">
        <f>$U$17+$U$18*co2data[[#This Row],[DecDate]]</f>
        <v>382.08997979573269</v>
      </c>
      <c r="H583" s="4">
        <f>$U$36+$U$37*co2data[[#This Row],[DecDate]]+$U$38*co2data[[#This Row],[DecDate2]]</f>
        <v>382.15919887126074</v>
      </c>
      <c r="I583" s="4">
        <f>co2data[[#This Row],[Co2]]-co2data[[#This Row],[Quadratic Trend]]</f>
        <v>-1.7491988712607167</v>
      </c>
      <c r="J583">
        <f t="shared" si="8"/>
        <v>5.7083191604848389E-3</v>
      </c>
      <c r="K583" s="1">
        <v>0.18548400633272</v>
      </c>
      <c r="L583" s="4">
        <f>co2data[[#This Row],[Quadratic Trend]]+co2data[[#This Row],[Cycle Co2]]</f>
        <v>382.16490719042122</v>
      </c>
      <c r="M583" s="4">
        <f>co2data[[#This Row],[Co2]]-co2data[[#This Row],[Quadratic Trend]]-co2data[[#This Row],[Cycle Co2]]</f>
        <v>-1.7549071904212015</v>
      </c>
      <c r="N583" s="4">
        <f>AVERAGEIF(co2data[Month],co2data[Month],co2data[High Frequency])</f>
        <v>-1.5319969340082413</v>
      </c>
      <c r="O583" s="4">
        <f>co2data[[#This Row],[S0]]-AVERAGE($N$2:$N$13)</f>
        <v>-1.5311783312311227</v>
      </c>
      <c r="P583" s="4">
        <f>co2data[[#This Row],[Co2]]-co2data[[#This Row],[Seasonal]]</f>
        <v>381.94117833123113</v>
      </c>
    </row>
    <row r="584" spans="1:16" x14ac:dyDescent="0.3">
      <c r="A584" s="1">
        <v>2006</v>
      </c>
      <c r="B584" s="1">
        <v>9</v>
      </c>
      <c r="C584" s="6">
        <v>2006.7083333333335</v>
      </c>
      <c r="D584" s="6">
        <f>co2data[[#This Row],[DecDate]]^2</f>
        <v>4026878.335069445</v>
      </c>
      <c r="E584" s="2">
        <f>DATE(co2data[[#This Row],[Year]],co2data[[#This Row],[Month]],15)</f>
        <v>38975</v>
      </c>
      <c r="F584" s="1">
        <v>378.85</v>
      </c>
      <c r="G584" s="1">
        <f>$U$17+$U$18*co2data[[#This Row],[DecDate]]</f>
        <v>382.22001816530428</v>
      </c>
      <c r="H584" s="4">
        <f>$U$36+$U$37*co2data[[#This Row],[DecDate]]+$U$38*co2data[[#This Row],[DecDate2]]</f>
        <v>382.32743833441782</v>
      </c>
      <c r="I584" s="4">
        <f>co2data[[#This Row],[Co2]]-co2data[[#This Row],[Quadratic Trend]]</f>
        <v>-3.4774383344177977</v>
      </c>
      <c r="J584">
        <f t="shared" si="8"/>
        <v>2.1315009845641095E-2</v>
      </c>
      <c r="K584" s="1">
        <v>0.18460584990558729</v>
      </c>
      <c r="L584" s="4">
        <f>co2data[[#This Row],[Quadratic Trend]]+co2data[[#This Row],[Cycle Co2]]</f>
        <v>382.34875334426346</v>
      </c>
      <c r="M584" s="4">
        <f>co2data[[#This Row],[Co2]]-co2data[[#This Row],[Quadratic Trend]]-co2data[[#This Row],[Cycle Co2]]</f>
        <v>-3.4987533442634389</v>
      </c>
      <c r="N584" s="4">
        <f>AVERAGEIF(co2data[Month],co2data[Month],co2data[High Frequency])</f>
        <v>-3.2690433820966329</v>
      </c>
      <c r="O584" s="4">
        <f>co2data[[#This Row],[S0]]-AVERAGE($N$2:$N$13)</f>
        <v>-3.2682247793195143</v>
      </c>
      <c r="P584" s="4">
        <f>co2data[[#This Row],[Co2]]-co2data[[#This Row],[Seasonal]]</f>
        <v>382.11822477931952</v>
      </c>
    </row>
    <row r="585" spans="1:16" x14ac:dyDescent="0.3">
      <c r="A585" s="1">
        <v>2006</v>
      </c>
      <c r="B585" s="1">
        <v>10</v>
      </c>
      <c r="C585" s="6">
        <v>2006.7916666666667</v>
      </c>
      <c r="D585" s="6">
        <f>co2data[[#This Row],[DecDate]]^2</f>
        <v>4027212.793402778</v>
      </c>
      <c r="E585" s="2">
        <f>DATE(co2data[[#This Row],[Year]],co2data[[#This Row],[Month]],15)</f>
        <v>39005</v>
      </c>
      <c r="F585" s="1">
        <v>379.13</v>
      </c>
      <c r="G585" s="1">
        <f>$U$17+$U$18*co2data[[#This Row],[DecDate]]</f>
        <v>382.35005653487542</v>
      </c>
      <c r="H585" s="4">
        <f>$U$36+$U$37*co2data[[#This Row],[DecDate]]+$U$38*co2data[[#This Row],[DecDate2]]</f>
        <v>382.49585589125491</v>
      </c>
      <c r="I585" s="4">
        <f>co2data[[#This Row],[Co2]]-co2data[[#This Row],[Quadratic Trend]]</f>
        <v>-3.3658558912549097</v>
      </c>
      <c r="J585">
        <f t="shared" ref="J585:K648" si="9">AVERAGE(I579:I591)</f>
        <v>0.1475128376239398</v>
      </c>
      <c r="K585" s="1">
        <v>0.20449549181422977</v>
      </c>
      <c r="L585" s="4">
        <f>co2data[[#This Row],[Quadratic Trend]]+co2data[[#This Row],[Cycle Co2]]</f>
        <v>382.64336872887884</v>
      </c>
      <c r="M585" s="4">
        <f>co2data[[#This Row],[Co2]]-co2data[[#This Row],[Quadratic Trend]]-co2data[[#This Row],[Cycle Co2]]</f>
        <v>-3.5133687288788495</v>
      </c>
      <c r="N585" s="4">
        <f>AVERAGEIF(co2data[Month],co2data[Month],co2data[High Frequency])</f>
        <v>-3.4480093341772475</v>
      </c>
      <c r="O585" s="4">
        <f>co2data[[#This Row],[S0]]-AVERAGE($N$2:$N$13)</f>
        <v>-3.4471907314001289</v>
      </c>
      <c r="P585" s="4">
        <f>co2data[[#This Row],[Co2]]-co2data[[#This Row],[Seasonal]]</f>
        <v>382.57719073140015</v>
      </c>
    </row>
    <row r="586" spans="1:16" x14ac:dyDescent="0.3">
      <c r="A586" s="1">
        <v>2006</v>
      </c>
      <c r="B586" s="1">
        <v>11</v>
      </c>
      <c r="C586" s="6">
        <v>2006.875</v>
      </c>
      <c r="D586" s="6">
        <f>co2data[[#This Row],[DecDate]]^2</f>
        <v>4027547.265625</v>
      </c>
      <c r="E586" s="2">
        <f>DATE(co2data[[#This Row],[Year]],co2data[[#This Row],[Month]],15)</f>
        <v>39036</v>
      </c>
      <c r="F586" s="1">
        <v>380.15</v>
      </c>
      <c r="G586" s="1">
        <f>$U$17+$U$18*co2data[[#This Row],[DecDate]]</f>
        <v>382.48009490444656</v>
      </c>
      <c r="H586" s="4">
        <f>$U$36+$U$37*co2data[[#This Row],[DecDate]]+$U$38*co2data[[#This Row],[DecDate2]]</f>
        <v>382.664451541772</v>
      </c>
      <c r="I586" s="4">
        <f>co2data[[#This Row],[Co2]]-co2data[[#This Row],[Quadratic Trend]]</f>
        <v>-2.5144515417720186</v>
      </c>
      <c r="J586">
        <f t="shared" si="9"/>
        <v>0.12891718711076605</v>
      </c>
      <c r="K586" s="1">
        <v>0.21207600898174198</v>
      </c>
      <c r="L586" s="4">
        <f>co2data[[#This Row],[Quadratic Trend]]+co2data[[#This Row],[Cycle Co2]]</f>
        <v>382.79336872888274</v>
      </c>
      <c r="M586" s="4">
        <f>co2data[[#This Row],[Co2]]-co2data[[#This Row],[Quadratic Trend]]-co2data[[#This Row],[Cycle Co2]]</f>
        <v>-2.6433687288827845</v>
      </c>
      <c r="N586" s="4">
        <f>AVERAGEIF(co2data[Month],co2data[Month],co2data[High Frequency])</f>
        <v>-2.2829904186651309</v>
      </c>
      <c r="O586" s="4">
        <f>co2data[[#This Row],[S0]]-AVERAGE($N$2:$N$13)</f>
        <v>-2.2821718158880122</v>
      </c>
      <c r="P586" s="4">
        <f>co2data[[#This Row],[Co2]]-co2data[[#This Row],[Seasonal]]</f>
        <v>382.43217181588801</v>
      </c>
    </row>
    <row r="587" spans="1:16" x14ac:dyDescent="0.3">
      <c r="A587" s="1">
        <v>2006</v>
      </c>
      <c r="B587" s="1">
        <v>12</v>
      </c>
      <c r="C587" s="6">
        <v>2006.9583333333335</v>
      </c>
      <c r="D587" s="6">
        <f>co2data[[#This Row],[DecDate]]^2</f>
        <v>4027881.7517361119</v>
      </c>
      <c r="E587" s="2">
        <f>DATE(co2data[[#This Row],[Year]],co2data[[#This Row],[Month]],15)</f>
        <v>39066</v>
      </c>
      <c r="F587" s="1">
        <v>381.82</v>
      </c>
      <c r="G587" s="1">
        <f>$U$17+$U$18*co2data[[#This Row],[DecDate]]</f>
        <v>382.61013327401815</v>
      </c>
      <c r="H587" s="4">
        <f>$U$36+$U$37*co2data[[#This Row],[DecDate]]+$U$38*co2data[[#This Row],[DecDate2]]</f>
        <v>382.83322528596182</v>
      </c>
      <c r="I587" s="4">
        <f>co2data[[#This Row],[Co2]]-co2data[[#This Row],[Quadratic Trend]]</f>
        <v>-1.0132252859618234</v>
      </c>
      <c r="J587">
        <f t="shared" si="9"/>
        <v>4.2451135228641482E-2</v>
      </c>
      <c r="K587" s="1">
        <v>0.20196278602348644</v>
      </c>
      <c r="L587" s="4">
        <f>co2data[[#This Row],[Quadratic Trend]]+co2data[[#This Row],[Cycle Co2]]</f>
        <v>382.87567642119046</v>
      </c>
      <c r="M587" s="4">
        <f>co2data[[#This Row],[Co2]]-co2data[[#This Row],[Quadratic Trend]]-co2data[[#This Row],[Cycle Co2]]</f>
        <v>-1.0556764211904648</v>
      </c>
      <c r="N587" s="4">
        <f>AVERAGEIF(co2data[Month],co2data[Month],co2data[High Frequency])</f>
        <v>-1.0548815493936836</v>
      </c>
      <c r="O587" s="4">
        <f>co2data[[#This Row],[S0]]-AVERAGE($N$2:$N$13)</f>
        <v>-1.054062946616565</v>
      </c>
      <c r="P587" s="4">
        <f>co2data[[#This Row],[Co2]]-co2data[[#This Row],[Seasonal]]</f>
        <v>382.87406294661656</v>
      </c>
    </row>
    <row r="588" spans="1:16" x14ac:dyDescent="0.3">
      <c r="A588" s="1">
        <v>2007</v>
      </c>
      <c r="B588" s="1">
        <v>1</v>
      </c>
      <c r="C588" s="6">
        <v>2007.0416666666667</v>
      </c>
      <c r="D588" s="6">
        <f>co2data[[#This Row],[DecDate]]^2</f>
        <v>4028216.2517361115</v>
      </c>
      <c r="E588" s="2">
        <f>DATE(co2data[[#This Row],[Year]],co2data[[#This Row],[Month]],15)</f>
        <v>39097</v>
      </c>
      <c r="F588" s="1">
        <v>382.89</v>
      </c>
      <c r="G588" s="1">
        <f>$U$17+$U$18*co2data[[#This Row],[DecDate]]</f>
        <v>382.74017164358929</v>
      </c>
      <c r="H588" s="4">
        <f>$U$36+$U$37*co2data[[#This Row],[DecDate]]+$U$38*co2data[[#This Row],[DecDate2]]</f>
        <v>383.00217712382437</v>
      </c>
      <c r="I588" s="4">
        <f>co2data[[#This Row],[Co2]]-co2data[[#This Row],[Quadratic Trend]]</f>
        <v>-0.11217712382438094</v>
      </c>
      <c r="J588">
        <f t="shared" si="9"/>
        <v>-9.1885318022443346E-2</v>
      </c>
      <c r="K588" s="1">
        <v>0.1887712075548699</v>
      </c>
      <c r="L588" s="4">
        <f>co2data[[#This Row],[Quadratic Trend]]+co2data[[#This Row],[Cycle Co2]]</f>
        <v>382.91029180580193</v>
      </c>
      <c r="M588" s="4">
        <f>co2data[[#This Row],[Co2]]-co2data[[#This Row],[Quadratic Trend]]-co2data[[#This Row],[Cycle Co2]]</f>
        <v>-2.0291805801937596E-2</v>
      </c>
      <c r="N588" s="4">
        <f>AVERAGEIF(co2data[Month],co2data[Month],co2data[High Frequency])</f>
        <v>7.1953736839272886E-3</v>
      </c>
      <c r="O588" s="4">
        <f>co2data[[#This Row],[S0]]-AVERAGE($N$2:$N$13)</f>
        <v>8.0139764610459747E-3</v>
      </c>
      <c r="P588" s="4">
        <f>co2data[[#This Row],[Co2]]-co2data[[#This Row],[Seasonal]]</f>
        <v>382.88198602353896</v>
      </c>
    </row>
    <row r="589" spans="1:16" x14ac:dyDescent="0.3">
      <c r="A589" s="1">
        <v>2007</v>
      </c>
      <c r="B589" s="1">
        <v>2</v>
      </c>
      <c r="C589" s="6">
        <v>2007.125</v>
      </c>
      <c r="D589" s="6">
        <f>co2data[[#This Row],[DecDate]]^2</f>
        <v>4028550.765625</v>
      </c>
      <c r="E589" s="2">
        <f>DATE(co2data[[#This Row],[Year]],co2data[[#This Row],[Month]],15)</f>
        <v>39128</v>
      </c>
      <c r="F589" s="1">
        <v>383.9</v>
      </c>
      <c r="G589" s="1">
        <f>$U$17+$U$18*co2data[[#This Row],[DecDate]]</f>
        <v>382.87021001316043</v>
      </c>
      <c r="H589" s="4">
        <f>$U$36+$U$37*co2data[[#This Row],[DecDate]]+$U$38*co2data[[#This Row],[DecDate2]]</f>
        <v>383.17130705536692</v>
      </c>
      <c r="I589" s="4">
        <f>co2data[[#This Row],[Co2]]-co2data[[#This Row],[Quadratic Trend]]</f>
        <v>0.72869294463305323</v>
      </c>
      <c r="J589">
        <f t="shared" si="9"/>
        <v>-0.29716909571884398</v>
      </c>
      <c r="K589" s="1">
        <v>0.19019358126817798</v>
      </c>
      <c r="L589" s="4">
        <f>co2data[[#This Row],[Quadratic Trend]]+co2data[[#This Row],[Cycle Co2]]</f>
        <v>382.87413795964807</v>
      </c>
      <c r="M589" s="4">
        <f>co2data[[#This Row],[Co2]]-co2data[[#This Row],[Quadratic Trend]]-co2data[[#This Row],[Cycle Co2]]</f>
        <v>1.0258620403518972</v>
      </c>
      <c r="N589" s="4">
        <f>AVERAGEIF(co2data[Month],co2data[Month],co2data[High Frequency])</f>
        <v>0.80215691214584883</v>
      </c>
      <c r="O589" s="4">
        <f>co2data[[#This Row],[S0]]-AVERAGE($N$2:$N$13)</f>
        <v>0.80297551492296748</v>
      </c>
      <c r="P589" s="4">
        <f>co2data[[#This Row],[Co2]]-co2data[[#This Row],[Seasonal]]</f>
        <v>383.09702448507699</v>
      </c>
    </row>
    <row r="590" spans="1:16" x14ac:dyDescent="0.3">
      <c r="A590" s="1">
        <v>2007</v>
      </c>
      <c r="B590" s="1">
        <v>3</v>
      </c>
      <c r="C590" s="6">
        <v>2007.2083333333335</v>
      </c>
      <c r="D590" s="6">
        <f>co2data[[#This Row],[DecDate]]^2</f>
        <v>4028885.2934027785</v>
      </c>
      <c r="E590" s="2">
        <f>DATE(co2data[[#This Row],[Year]],co2data[[#This Row],[Month]],15)</f>
        <v>39156</v>
      </c>
      <c r="F590" s="1">
        <v>384.58</v>
      </c>
      <c r="G590" s="1">
        <f>$U$17+$U$18*co2data[[#This Row],[DecDate]]</f>
        <v>383.00024838273202</v>
      </c>
      <c r="H590" s="4">
        <f>$U$36+$U$37*co2data[[#This Row],[DecDate]]+$U$38*co2data[[#This Row],[DecDate2]]</f>
        <v>383.34061508058949</v>
      </c>
      <c r="I590" s="4">
        <f>co2data[[#This Row],[Co2]]-co2data[[#This Row],[Quadratic Trend]]</f>
        <v>1.2393849194104973</v>
      </c>
      <c r="J590">
        <f t="shared" si="9"/>
        <v>-0.42416942863035972</v>
      </c>
      <c r="K590" s="1">
        <v>0.18699913793265907</v>
      </c>
      <c r="L590" s="4">
        <f>co2data[[#This Row],[Quadratic Trend]]+co2data[[#This Row],[Cycle Co2]]</f>
        <v>382.91644565195912</v>
      </c>
      <c r="M590" s="4">
        <f>co2data[[#This Row],[Co2]]-co2data[[#This Row],[Quadratic Trend]]-co2data[[#This Row],[Cycle Co2]]</f>
        <v>1.663554348040857</v>
      </c>
      <c r="N590" s="4">
        <f>AVERAGEIF(co2data[Month],co2data[Month],co2data[High Frequency])</f>
        <v>1.6915543480425499</v>
      </c>
      <c r="O590" s="4">
        <f>co2data[[#This Row],[S0]]-AVERAGE($N$2:$N$13)</f>
        <v>1.6923729508196685</v>
      </c>
      <c r="P590" s="4">
        <f>co2data[[#This Row],[Co2]]-co2data[[#This Row],[Seasonal]]</f>
        <v>382.88762704918031</v>
      </c>
    </row>
    <row r="591" spans="1:16" x14ac:dyDescent="0.3">
      <c r="A591" s="1">
        <v>2007</v>
      </c>
      <c r="B591" s="1">
        <v>4</v>
      </c>
      <c r="C591" s="6">
        <v>2007.2916666666667</v>
      </c>
      <c r="D591" s="6">
        <f>co2data[[#This Row],[DecDate]]^2</f>
        <v>4029219.835069445</v>
      </c>
      <c r="E591" s="2">
        <f>DATE(co2data[[#This Row],[Year]],co2data[[#This Row],[Month]],15)</f>
        <v>39187</v>
      </c>
      <c r="F591" s="1">
        <v>386.5</v>
      </c>
      <c r="G591" s="1">
        <f>$U$17+$U$18*co2data[[#This Row],[DecDate]]</f>
        <v>383.13028675230316</v>
      </c>
      <c r="H591" s="4">
        <f>$U$36+$U$37*co2data[[#This Row],[DecDate]]+$U$38*co2data[[#This Row],[DecDate2]]</f>
        <v>383.51010119948478</v>
      </c>
      <c r="I591" s="4">
        <f>co2data[[#This Row],[Co2]]-co2data[[#This Row],[Quadratic Trend]]</f>
        <v>2.9898988005152205</v>
      </c>
      <c r="J591">
        <f t="shared" si="9"/>
        <v>-0.41904016291082896</v>
      </c>
      <c r="K591" s="1">
        <v>0.18688018524060326</v>
      </c>
      <c r="L591" s="4">
        <f>co2data[[#This Row],[Quadratic Trend]]+co2data[[#This Row],[Cycle Co2]]</f>
        <v>383.09106103657393</v>
      </c>
      <c r="M591" s="4">
        <f>co2data[[#This Row],[Co2]]-co2data[[#This Row],[Quadratic Trend]]-co2data[[#This Row],[Cycle Co2]]</f>
        <v>3.4089389634260496</v>
      </c>
      <c r="N591" s="4">
        <f>AVERAGEIF(co2data[Month],co2data[Month],co2data[High Frequency])</f>
        <v>2.8344005018881528</v>
      </c>
      <c r="O591" s="4">
        <f>co2data[[#This Row],[S0]]-AVERAGE($N$2:$N$13)</f>
        <v>2.8352191046652715</v>
      </c>
      <c r="P591" s="4">
        <f>co2data[[#This Row],[Co2]]-co2data[[#This Row],[Seasonal]]</f>
        <v>383.66478089533473</v>
      </c>
    </row>
    <row r="592" spans="1:16" x14ac:dyDescent="0.3">
      <c r="A592" s="1">
        <v>2007</v>
      </c>
      <c r="B592" s="1">
        <v>5</v>
      </c>
      <c r="C592" s="6">
        <v>2007.375</v>
      </c>
      <c r="D592" s="6">
        <f>co2data[[#This Row],[DecDate]]^2</f>
        <v>4029554.390625</v>
      </c>
      <c r="E592" s="2">
        <f>DATE(co2data[[#This Row],[Year]],co2data[[#This Row],[Month]],15)</f>
        <v>39217</v>
      </c>
      <c r="F592" s="1">
        <v>386.56</v>
      </c>
      <c r="G592" s="1">
        <f>$U$17+$U$18*co2data[[#This Row],[DecDate]]</f>
        <v>383.2603251218743</v>
      </c>
      <c r="H592" s="4">
        <f>$U$36+$U$37*co2data[[#This Row],[DecDate]]+$U$38*co2data[[#This Row],[DecDate2]]</f>
        <v>383.6797654120528</v>
      </c>
      <c r="I592" s="4">
        <f>co2data[[#This Row],[Co2]]-co2data[[#This Row],[Quadratic Trend]]</f>
        <v>2.8802345879472</v>
      </c>
      <c r="J592">
        <f t="shared" si="9"/>
        <v>-0.33331976009703534</v>
      </c>
      <c r="K592" s="1">
        <v>0.17522133857664787</v>
      </c>
      <c r="L592" s="4">
        <f>co2data[[#This Row],[Quadratic Trend]]+co2data[[#This Row],[Cycle Co2]]</f>
        <v>383.34644565195578</v>
      </c>
      <c r="M592" s="4">
        <f>co2data[[#This Row],[Co2]]-co2data[[#This Row],[Quadratic Trend]]-co2data[[#This Row],[Cycle Co2]]</f>
        <v>3.2135543480442355</v>
      </c>
      <c r="N592" s="4">
        <f>AVERAGEIF(co2data[Month],co2data[Month],co2data[High Frequency])</f>
        <v>3.1805287070170616</v>
      </c>
      <c r="O592" s="4">
        <f>co2data[[#This Row],[S0]]-AVERAGE($N$2:$N$13)</f>
        <v>3.1813473097941802</v>
      </c>
      <c r="P592" s="4">
        <f>co2data[[#This Row],[Co2]]-co2data[[#This Row],[Seasonal]]</f>
        <v>383.3786526902058</v>
      </c>
    </row>
    <row r="593" spans="1:16" x14ac:dyDescent="0.3">
      <c r="A593" s="1">
        <v>2007</v>
      </c>
      <c r="B593" s="1">
        <v>6</v>
      </c>
      <c r="C593" s="6">
        <v>2007.4583333333335</v>
      </c>
      <c r="D593" s="6">
        <f>co2data[[#This Row],[DecDate]]^2</f>
        <v>4029888.960069445</v>
      </c>
      <c r="E593" s="2">
        <f>DATE(co2data[[#This Row],[Year]],co2data[[#This Row],[Month]],15)</f>
        <v>39248</v>
      </c>
      <c r="F593" s="1">
        <v>386.1</v>
      </c>
      <c r="G593" s="1">
        <f>$U$17+$U$18*co2data[[#This Row],[DecDate]]</f>
        <v>383.3903634914459</v>
      </c>
      <c r="H593" s="4">
        <f>$U$36+$U$37*co2data[[#This Row],[DecDate]]+$U$38*co2data[[#This Row],[DecDate2]]</f>
        <v>383.84960771830083</v>
      </c>
      <c r="I593" s="4">
        <f>co2data[[#This Row],[Co2]]-co2data[[#This Row],[Quadratic Trend]]</f>
        <v>2.2503922816991917</v>
      </c>
      <c r="J593">
        <f t="shared" si="9"/>
        <v>-0.2108543740373709</v>
      </c>
      <c r="K593" s="1">
        <v>0.15971490563307883</v>
      </c>
      <c r="L593" s="4">
        <f>co2data[[#This Row],[Quadratic Trend]]+co2data[[#This Row],[Cycle Co2]]</f>
        <v>383.63875334426348</v>
      </c>
      <c r="M593" s="4">
        <f>co2data[[#This Row],[Co2]]-co2data[[#This Row],[Quadratic Trend]]-co2data[[#This Row],[Cycle Co2]]</f>
        <v>2.4612466557365624</v>
      </c>
      <c r="N593" s="4">
        <f>AVERAGEIF(co2data[Month],co2data[Month],co2data[High Frequency])</f>
        <v>2.3803748608627524</v>
      </c>
      <c r="O593" s="4">
        <f>co2data[[#This Row],[S0]]-AVERAGE($N$2:$N$13)</f>
        <v>2.3811934636398711</v>
      </c>
      <c r="P593" s="4">
        <f>co2data[[#This Row],[Co2]]-co2data[[#This Row],[Seasonal]]</f>
        <v>383.71880653636015</v>
      </c>
    </row>
    <row r="594" spans="1:16" x14ac:dyDescent="0.3">
      <c r="A594" s="1">
        <v>2007</v>
      </c>
      <c r="B594" s="1">
        <v>7</v>
      </c>
      <c r="C594" s="6">
        <v>2007.5416666666667</v>
      </c>
      <c r="D594" s="6">
        <f>co2data[[#This Row],[DecDate]]^2</f>
        <v>4030223.543402778</v>
      </c>
      <c r="E594" s="2">
        <f>DATE(co2data[[#This Row],[Year]],co2data[[#This Row],[Month]],15)</f>
        <v>39278</v>
      </c>
      <c r="F594" s="1">
        <v>384.5</v>
      </c>
      <c r="G594" s="1">
        <f>$U$17+$U$18*co2data[[#This Row],[DecDate]]</f>
        <v>383.52040186101704</v>
      </c>
      <c r="H594" s="4">
        <f>$U$36+$U$37*co2data[[#This Row],[DecDate]]+$U$38*co2data[[#This Row],[DecDate2]]</f>
        <v>384.01962811822887</v>
      </c>
      <c r="I594" s="4">
        <f>co2data[[#This Row],[Co2]]-co2data[[#This Row],[Quadratic Trend]]</f>
        <v>0.48037188177113421</v>
      </c>
      <c r="J594">
        <f t="shared" si="9"/>
        <v>-9.6259389346663768E-2</v>
      </c>
      <c r="K594" s="1">
        <v>9.4976271025298056E-2</v>
      </c>
      <c r="L594" s="4">
        <f>co2data[[#This Row],[Quadratic Trend]]+co2data[[#This Row],[Cycle Co2]]</f>
        <v>383.92336872888222</v>
      </c>
      <c r="M594" s="4">
        <f>co2data[[#This Row],[Co2]]-co2data[[#This Row],[Quadratic Trend]]-co2data[[#This Row],[Cycle Co2]]</f>
        <v>0.57663127111779799</v>
      </c>
      <c r="N594" s="4">
        <f>AVERAGEIF(co2data[Month],co2data[Month],co2data[High Frequency])</f>
        <v>0.68088768137521938</v>
      </c>
      <c r="O594" s="4">
        <f>co2data[[#This Row],[S0]]-AVERAGE($N$2:$N$13)</f>
        <v>0.68170628415233803</v>
      </c>
      <c r="P594" s="4">
        <f>co2data[[#This Row],[Co2]]-co2data[[#This Row],[Seasonal]]</f>
        <v>383.81829371584769</v>
      </c>
    </row>
    <row r="595" spans="1:16" x14ac:dyDescent="0.3">
      <c r="A595" s="1">
        <v>2007</v>
      </c>
      <c r="B595" s="1">
        <v>8</v>
      </c>
      <c r="C595" s="6">
        <v>2007.625</v>
      </c>
      <c r="D595" s="6">
        <f>co2data[[#This Row],[DecDate]]^2</f>
        <v>4030558.140625</v>
      </c>
      <c r="E595" s="2">
        <f>DATE(co2data[[#This Row],[Year]],co2data[[#This Row],[Month]],15)</f>
        <v>39309</v>
      </c>
      <c r="F595" s="1">
        <v>381.99</v>
      </c>
      <c r="G595" s="1">
        <f>$U$17+$U$18*co2data[[#This Row],[DecDate]]</f>
        <v>383.65044023058817</v>
      </c>
      <c r="H595" s="4">
        <f>$U$36+$U$37*co2data[[#This Row],[DecDate]]+$U$38*co2data[[#This Row],[DecDate2]]</f>
        <v>384.18982661182963</v>
      </c>
      <c r="I595" s="4">
        <f>co2data[[#This Row],[Co2]]-co2data[[#This Row],[Quadratic Trend]]</f>
        <v>-2.1998266118296215</v>
      </c>
      <c r="J595">
        <f t="shared" si="9"/>
        <v>-4.1073267562252949E-2</v>
      </c>
      <c r="K595" s="1">
        <v>2.715928090713865E-2</v>
      </c>
      <c r="L595" s="4">
        <f>co2data[[#This Row],[Quadratic Trend]]+co2data[[#This Row],[Cycle Co2]]</f>
        <v>384.14875334426739</v>
      </c>
      <c r="M595" s="4">
        <f>co2data[[#This Row],[Co2]]-co2data[[#This Row],[Quadratic Trend]]-co2data[[#This Row],[Cycle Co2]]</f>
        <v>-2.1587533442673683</v>
      </c>
      <c r="N595" s="4">
        <f>AVERAGEIF(co2data[Month],co2data[Month],co2data[High Frequency])</f>
        <v>-1.5319969340082413</v>
      </c>
      <c r="O595" s="4">
        <f>co2data[[#This Row],[S0]]-AVERAGE($N$2:$N$13)</f>
        <v>-1.5311783312311227</v>
      </c>
      <c r="P595" s="4">
        <f>co2data[[#This Row],[Co2]]-co2data[[#This Row],[Seasonal]]</f>
        <v>383.52117833123111</v>
      </c>
    </row>
    <row r="596" spans="1:16" x14ac:dyDescent="0.3">
      <c r="A596" s="1">
        <v>2007</v>
      </c>
      <c r="B596" s="1">
        <v>9</v>
      </c>
      <c r="C596" s="6">
        <v>2007.7083333333335</v>
      </c>
      <c r="D596" s="6">
        <f>co2data[[#This Row],[DecDate]]^2</f>
        <v>4030892.7517361119</v>
      </c>
      <c r="E596" s="2">
        <f>DATE(co2data[[#This Row],[Year]],co2data[[#This Row],[Month]],15)</f>
        <v>39340</v>
      </c>
      <c r="F596" s="1">
        <v>380.96</v>
      </c>
      <c r="G596" s="1">
        <f>$U$17+$U$18*co2data[[#This Row],[DecDate]]</f>
        <v>383.78047860015931</v>
      </c>
      <c r="H596" s="4">
        <f>$U$36+$U$37*co2data[[#This Row],[DecDate]]+$U$38*co2data[[#This Row],[DecDate2]]</f>
        <v>384.3602031991104</v>
      </c>
      <c r="I596" s="4">
        <f>co2data[[#This Row],[Co2]]-co2data[[#This Row],[Quadratic Trend]]</f>
        <v>-3.4002031991104218</v>
      </c>
      <c r="J596">
        <f t="shared" si="9"/>
        <v>-4.7603700993512084E-2</v>
      </c>
      <c r="K596" s="1">
        <v>4.3956242970925812E-2</v>
      </c>
      <c r="L596" s="4">
        <f>co2data[[#This Row],[Quadratic Trend]]+co2data[[#This Row],[Cycle Co2]]</f>
        <v>384.31259949811687</v>
      </c>
      <c r="M596" s="4">
        <f>co2data[[#This Row],[Co2]]-co2data[[#This Row],[Quadratic Trend]]-co2data[[#This Row],[Cycle Co2]]</f>
        <v>-3.3525994981169096</v>
      </c>
      <c r="N596" s="4">
        <f>AVERAGEIF(co2data[Month],co2data[Month],co2data[High Frequency])</f>
        <v>-3.2690433820966329</v>
      </c>
      <c r="O596" s="4">
        <f>co2data[[#This Row],[S0]]-AVERAGE($N$2:$N$13)</f>
        <v>-3.2682247793195143</v>
      </c>
      <c r="P596" s="4">
        <f>co2data[[#This Row],[Co2]]-co2data[[#This Row],[Seasonal]]</f>
        <v>384.22822477931948</v>
      </c>
    </row>
    <row r="597" spans="1:16" x14ac:dyDescent="0.3">
      <c r="A597" s="1">
        <v>2007</v>
      </c>
      <c r="B597" s="1">
        <v>10</v>
      </c>
      <c r="C597" s="6">
        <v>2007.7916666666667</v>
      </c>
      <c r="D597" s="6">
        <f>co2data[[#This Row],[DecDate]]^2</f>
        <v>4031227.3767361115</v>
      </c>
      <c r="E597" s="2">
        <f>DATE(co2data[[#This Row],[Year]],co2data[[#This Row],[Month]],15)</f>
        <v>39370</v>
      </c>
      <c r="F597" s="1">
        <v>381.12</v>
      </c>
      <c r="G597" s="1">
        <f>$U$17+$U$18*co2data[[#This Row],[DecDate]]</f>
        <v>383.91051696973045</v>
      </c>
      <c r="H597" s="4">
        <f>$U$36+$U$37*co2data[[#This Row],[DecDate]]+$U$38*co2data[[#This Row],[DecDate2]]</f>
        <v>384.5307578800639</v>
      </c>
      <c r="I597" s="4">
        <f>co2data[[#This Row],[Co2]]-co2data[[#This Row],[Quadratic Trend]]</f>
        <v>-3.4107578800638976</v>
      </c>
      <c r="J597">
        <f t="shared" si="9"/>
        <v>-1.5850689639880608E-2</v>
      </c>
      <c r="K597" s="1">
        <v>1.8444080293560754E-2</v>
      </c>
      <c r="L597" s="4">
        <f>co2data[[#This Row],[Quadratic Trend]]+co2data[[#This Row],[Cycle Co2]]</f>
        <v>384.51490719042403</v>
      </c>
      <c r="M597" s="4">
        <f>co2data[[#This Row],[Co2]]-co2data[[#This Row],[Quadratic Trend]]-co2data[[#This Row],[Cycle Co2]]</f>
        <v>-3.3949071904240169</v>
      </c>
      <c r="N597" s="4">
        <f>AVERAGEIF(co2data[Month],co2data[Month],co2data[High Frequency])</f>
        <v>-3.4480093341772475</v>
      </c>
      <c r="O597" s="4">
        <f>co2data[[#This Row],[S0]]-AVERAGE($N$2:$N$13)</f>
        <v>-3.4471907314001289</v>
      </c>
      <c r="P597" s="4">
        <f>co2data[[#This Row],[Co2]]-co2data[[#This Row],[Seasonal]]</f>
        <v>384.56719073140016</v>
      </c>
    </row>
    <row r="598" spans="1:16" x14ac:dyDescent="0.3">
      <c r="A598" s="1">
        <v>2007</v>
      </c>
      <c r="B598" s="1">
        <v>11</v>
      </c>
      <c r="C598" s="6">
        <v>2007.875</v>
      </c>
      <c r="D598" s="6">
        <f>co2data[[#This Row],[DecDate]]^2</f>
        <v>4031562.015625</v>
      </c>
      <c r="E598" s="2">
        <f>DATE(co2data[[#This Row],[Year]],co2data[[#This Row],[Month]],15)</f>
        <v>39401</v>
      </c>
      <c r="F598" s="1">
        <v>382.45</v>
      </c>
      <c r="G598" s="1">
        <f>$U$17+$U$18*co2data[[#This Row],[DecDate]]</f>
        <v>384.04055533930159</v>
      </c>
      <c r="H598" s="4">
        <f>$U$36+$U$37*co2data[[#This Row],[DecDate]]+$U$38*co2data[[#This Row],[DecDate2]]</f>
        <v>384.70149065467558</v>
      </c>
      <c r="I598" s="4">
        <f>co2data[[#This Row],[Co2]]-co2data[[#This Row],[Quadratic Trend]]</f>
        <v>-2.2514906546755924</v>
      </c>
      <c r="J598">
        <f t="shared" si="9"/>
        <v>-2.9660387346391068E-2</v>
      </c>
      <c r="K598" s="1">
        <v>-1.8607976355708274E-2</v>
      </c>
      <c r="L598" s="4">
        <f>co2data[[#This Row],[Quadratic Trend]]+co2data[[#This Row],[Cycle Co2]]</f>
        <v>384.6718302673292</v>
      </c>
      <c r="M598" s="4">
        <f>co2data[[#This Row],[Co2]]-co2data[[#This Row],[Quadratic Trend]]-co2data[[#This Row],[Cycle Co2]]</f>
        <v>-2.2218302673292012</v>
      </c>
      <c r="N598" s="4">
        <f>AVERAGEIF(co2data[Month],co2data[Month],co2data[High Frequency])</f>
        <v>-2.2829904186651309</v>
      </c>
      <c r="O598" s="4">
        <f>co2data[[#This Row],[S0]]-AVERAGE($N$2:$N$13)</f>
        <v>-2.2821718158880122</v>
      </c>
      <c r="P598" s="4">
        <f>co2data[[#This Row],[Co2]]-co2data[[#This Row],[Seasonal]]</f>
        <v>384.73217181588802</v>
      </c>
    </row>
    <row r="599" spans="1:16" x14ac:dyDescent="0.3">
      <c r="A599" s="1">
        <v>2007</v>
      </c>
      <c r="B599" s="1">
        <v>12</v>
      </c>
      <c r="C599" s="6">
        <v>2007.9583333333335</v>
      </c>
      <c r="D599" s="6">
        <f>co2data[[#This Row],[DecDate]]^2</f>
        <v>4031896.6684027785</v>
      </c>
      <c r="E599" s="2">
        <f>DATE(co2data[[#This Row],[Year]],co2data[[#This Row],[Month]],15)</f>
        <v>39431</v>
      </c>
      <c r="F599" s="1">
        <v>383.95</v>
      </c>
      <c r="G599" s="1">
        <f>$U$17+$U$18*co2data[[#This Row],[DecDate]]</f>
        <v>384.17059370887318</v>
      </c>
      <c r="H599" s="4">
        <f>$U$36+$U$37*co2data[[#This Row],[DecDate]]+$U$38*co2data[[#This Row],[DecDate2]]</f>
        <v>384.87240152299637</v>
      </c>
      <c r="I599" s="4">
        <f>co2data[[#This Row],[Co2]]-co2data[[#This Row],[Quadratic Trend]]</f>
        <v>-0.92240152299638112</v>
      </c>
      <c r="J599">
        <f t="shared" si="9"/>
        <v>-0.10826356334605582</v>
      </c>
      <c r="K599" s="1">
        <v>-2.8738388515360289E-2</v>
      </c>
      <c r="L599" s="4">
        <f>co2data[[#This Row],[Quadratic Trend]]+co2data[[#This Row],[Cycle Co2]]</f>
        <v>384.76413795965033</v>
      </c>
      <c r="M599" s="4">
        <f>co2data[[#This Row],[Co2]]-co2data[[#This Row],[Quadratic Trend]]-co2data[[#This Row],[Cycle Co2]]</f>
        <v>-0.81413795965032532</v>
      </c>
      <c r="N599" s="4">
        <f>AVERAGEIF(co2data[Month],co2data[Month],co2data[High Frequency])</f>
        <v>-1.0548815493936836</v>
      </c>
      <c r="O599" s="4">
        <f>co2data[[#This Row],[S0]]-AVERAGE($N$2:$N$13)</f>
        <v>-1.054062946616565</v>
      </c>
      <c r="P599" s="4">
        <f>co2data[[#This Row],[Co2]]-co2data[[#This Row],[Seasonal]]</f>
        <v>385.00406294661656</v>
      </c>
    </row>
    <row r="600" spans="1:16" x14ac:dyDescent="0.3">
      <c r="A600" s="1">
        <v>2008</v>
      </c>
      <c r="B600" s="1">
        <v>1</v>
      </c>
      <c r="C600" s="6">
        <v>2008.0416666666667</v>
      </c>
      <c r="D600" s="6">
        <f>co2data[[#This Row],[DecDate]]^2</f>
        <v>4032231.335069445</v>
      </c>
      <c r="E600" s="2">
        <f>DATE(co2data[[#This Row],[Year]],co2data[[#This Row],[Month]],15)</f>
        <v>39462</v>
      </c>
      <c r="F600" s="1">
        <v>385.52</v>
      </c>
      <c r="G600" s="1">
        <f>$U$17+$U$18*co2data[[#This Row],[DecDate]]</f>
        <v>384.30063207844432</v>
      </c>
      <c r="H600" s="4">
        <f>$U$36+$U$37*co2data[[#This Row],[DecDate]]+$U$38*co2data[[#This Row],[DecDate2]]</f>
        <v>385.04349048498261</v>
      </c>
      <c r="I600" s="4">
        <f>co2data[[#This Row],[Co2]]-co2data[[#This Row],[Quadratic Trend]]</f>
        <v>0.47650951501736927</v>
      </c>
      <c r="J600">
        <f t="shared" si="9"/>
        <v>-0.25935252532950087</v>
      </c>
      <c r="K600" s="1">
        <v>-3.4254848493070117E-2</v>
      </c>
      <c r="L600" s="4">
        <f>co2data[[#This Row],[Quadratic Trend]]+co2data[[#This Row],[Cycle Co2]]</f>
        <v>384.78413795965309</v>
      </c>
      <c r="M600" s="4">
        <f>co2data[[#This Row],[Co2]]-co2data[[#This Row],[Quadratic Trend]]-co2data[[#This Row],[Cycle Co2]]</f>
        <v>0.73586204034687008</v>
      </c>
      <c r="N600" s="4">
        <f>AVERAGEIF(co2data[Month],co2data[Month],co2data[High Frequency])</f>
        <v>7.1953736839272886E-3</v>
      </c>
      <c r="O600" s="4">
        <f>co2data[[#This Row],[S0]]-AVERAGE($N$2:$N$13)</f>
        <v>8.0139764610459747E-3</v>
      </c>
      <c r="P600" s="4">
        <f>co2data[[#This Row],[Co2]]-co2data[[#This Row],[Seasonal]]</f>
        <v>385.51198602353895</v>
      </c>
    </row>
    <row r="601" spans="1:16" x14ac:dyDescent="0.3">
      <c r="A601" s="1">
        <v>2008</v>
      </c>
      <c r="B601" s="1">
        <v>2</v>
      </c>
      <c r="C601" s="6">
        <v>2008.125</v>
      </c>
      <c r="D601" s="6">
        <f>co2data[[#This Row],[DecDate]]^2</f>
        <v>4032566.015625</v>
      </c>
      <c r="E601" s="2">
        <f>DATE(co2data[[#This Row],[Year]],co2data[[#This Row],[Month]],15)</f>
        <v>39493</v>
      </c>
      <c r="F601" s="1">
        <v>385.82</v>
      </c>
      <c r="G601" s="1">
        <f>$U$17+$U$18*co2data[[#This Row],[DecDate]]</f>
        <v>384.43067044801546</v>
      </c>
      <c r="H601" s="4">
        <f>$U$36+$U$37*co2data[[#This Row],[DecDate]]+$U$38*co2data[[#This Row],[DecDate2]]</f>
        <v>385.21475754062703</v>
      </c>
      <c r="I601" s="4">
        <f>co2data[[#This Row],[Co2]]-co2data[[#This Row],[Quadratic Trend]]</f>
        <v>0.60524245937295973</v>
      </c>
      <c r="J601">
        <f t="shared" si="9"/>
        <v>-0.46215804252693715</v>
      </c>
      <c r="K601" s="1">
        <v>-4.131120244269703E-2</v>
      </c>
      <c r="L601" s="4">
        <f>co2data[[#This Row],[Quadratic Trend]]+co2data[[#This Row],[Cycle Co2]]</f>
        <v>384.7525994981001</v>
      </c>
      <c r="M601" s="4">
        <f>co2data[[#This Row],[Co2]]-co2data[[#This Row],[Quadratic Trend]]-co2data[[#This Row],[Cycle Co2]]</f>
        <v>1.0674005018998969</v>
      </c>
      <c r="N601" s="4">
        <f>AVERAGEIF(co2data[Month],co2data[Month],co2data[High Frequency])</f>
        <v>0.80215691214584883</v>
      </c>
      <c r="O601" s="4">
        <f>co2data[[#This Row],[S0]]-AVERAGE($N$2:$N$13)</f>
        <v>0.80297551492296748</v>
      </c>
      <c r="P601" s="4">
        <f>co2data[[#This Row],[Co2]]-co2data[[#This Row],[Seasonal]]</f>
        <v>385.017024485077</v>
      </c>
    </row>
    <row r="602" spans="1:16" x14ac:dyDescent="0.3">
      <c r="A602" s="1">
        <v>2008</v>
      </c>
      <c r="B602" s="1">
        <v>3</v>
      </c>
      <c r="C602" s="6">
        <v>2008.2083333333335</v>
      </c>
      <c r="D602" s="6">
        <f>co2data[[#This Row],[DecDate]]^2</f>
        <v>4032900.710069445</v>
      </c>
      <c r="E602" s="2">
        <f>DATE(co2data[[#This Row],[Year]],co2data[[#This Row],[Month]],15)</f>
        <v>39522</v>
      </c>
      <c r="F602" s="1">
        <v>386.03</v>
      </c>
      <c r="G602" s="1">
        <f>$U$17+$U$18*co2data[[#This Row],[DecDate]]</f>
        <v>384.56070881758706</v>
      </c>
      <c r="H602" s="4">
        <f>$U$36+$U$37*co2data[[#This Row],[DecDate]]+$U$38*co2data[[#This Row],[DecDate2]]</f>
        <v>385.38620268997329</v>
      </c>
      <c r="I602" s="4">
        <f>co2data[[#This Row],[Co2]]-co2data[[#This Row],[Quadratic Trend]]</f>
        <v>0.6437973100266845</v>
      </c>
      <c r="J602">
        <f t="shared" si="9"/>
        <v>-0.54206473032465619</v>
      </c>
      <c r="K602" s="1">
        <v>-5.4522834979612515E-2</v>
      </c>
      <c r="L602" s="4">
        <f>co2data[[#This Row],[Quadratic Trend]]+co2data[[#This Row],[Cycle Co2]]</f>
        <v>384.84413795964861</v>
      </c>
      <c r="M602" s="4">
        <f>co2data[[#This Row],[Co2]]-co2data[[#This Row],[Quadratic Trend]]-co2data[[#This Row],[Cycle Co2]]</f>
        <v>1.1858620403513407</v>
      </c>
      <c r="N602" s="4">
        <f>AVERAGEIF(co2data[Month],co2data[Month],co2data[High Frequency])</f>
        <v>1.6915543480425499</v>
      </c>
      <c r="O602" s="4">
        <f>co2data[[#This Row],[S0]]-AVERAGE($N$2:$N$13)</f>
        <v>1.6923729508196685</v>
      </c>
      <c r="P602" s="4">
        <f>co2data[[#This Row],[Co2]]-co2data[[#This Row],[Seasonal]]</f>
        <v>384.3376270491803</v>
      </c>
    </row>
    <row r="603" spans="1:16" x14ac:dyDescent="0.3">
      <c r="A603" s="1">
        <v>2008</v>
      </c>
      <c r="B603" s="1">
        <v>4</v>
      </c>
      <c r="C603" s="6">
        <v>2008.2916666666667</v>
      </c>
      <c r="D603" s="6">
        <f>co2data[[#This Row],[DecDate]]^2</f>
        <v>4033235.418402778</v>
      </c>
      <c r="E603" s="2">
        <f>DATE(co2data[[#This Row],[Year]],co2data[[#This Row],[Month]],15)</f>
        <v>39553</v>
      </c>
      <c r="F603" s="1">
        <v>387.21</v>
      </c>
      <c r="G603" s="1">
        <f>$U$17+$U$18*co2data[[#This Row],[DecDate]]</f>
        <v>384.69074718715819</v>
      </c>
      <c r="H603" s="4">
        <f>$U$36+$U$37*co2data[[#This Row],[DecDate]]+$U$38*co2data[[#This Row],[DecDate2]]</f>
        <v>385.55782593299227</v>
      </c>
      <c r="I603" s="4">
        <f>co2data[[#This Row],[Co2]]-co2data[[#This Row],[Quadratic Trend]]</f>
        <v>1.6521740670077065</v>
      </c>
      <c r="J603">
        <f t="shared" si="9"/>
        <v>-0.55753412718363593</v>
      </c>
      <c r="K603" s="1">
        <v>-4.2351284565368158E-2</v>
      </c>
      <c r="L603" s="4">
        <f>co2data[[#This Row],[Quadratic Trend]]+co2data[[#This Row],[Cycle Co2]]</f>
        <v>385.00029180580862</v>
      </c>
      <c r="M603" s="4">
        <f>co2data[[#This Row],[Co2]]-co2data[[#This Row],[Quadratic Trend]]-co2data[[#This Row],[Cycle Co2]]</f>
        <v>2.2097081941913426</v>
      </c>
      <c r="N603" s="4">
        <f>AVERAGEIF(co2data[Month],co2data[Month],co2data[High Frequency])</f>
        <v>2.8344005018881528</v>
      </c>
      <c r="O603" s="4">
        <f>co2data[[#This Row],[S0]]-AVERAGE($N$2:$N$13)</f>
        <v>2.8352191046652715</v>
      </c>
      <c r="P603" s="4">
        <f>co2data[[#This Row],[Co2]]-co2data[[#This Row],[Seasonal]]</f>
        <v>384.37478089533471</v>
      </c>
    </row>
    <row r="604" spans="1:16" x14ac:dyDescent="0.3">
      <c r="A604" s="1">
        <v>2008</v>
      </c>
      <c r="B604" s="1">
        <v>5</v>
      </c>
      <c r="C604" s="6">
        <v>2008.375</v>
      </c>
      <c r="D604" s="6">
        <f>co2data[[#This Row],[DecDate]]^2</f>
        <v>4033570.140625</v>
      </c>
      <c r="E604" s="2">
        <f>DATE(co2data[[#This Row],[Year]],co2data[[#This Row],[Month]],15)</f>
        <v>39583</v>
      </c>
      <c r="F604" s="1">
        <v>388.54</v>
      </c>
      <c r="G604" s="1">
        <f>$U$17+$U$18*co2data[[#This Row],[DecDate]]</f>
        <v>384.82078555672933</v>
      </c>
      <c r="H604" s="4">
        <f>$U$36+$U$37*co2data[[#This Row],[DecDate]]+$U$38*co2data[[#This Row],[DecDate2]]</f>
        <v>385.72962726966944</v>
      </c>
      <c r="I604" s="4">
        <f>co2data[[#This Row],[Co2]]-co2data[[#This Row],[Quadratic Trend]]</f>
        <v>2.8103727303305845</v>
      </c>
      <c r="J604">
        <f t="shared" si="9"/>
        <v>-0.49318161771758728</v>
      </c>
      <c r="K604" s="1">
        <v>-3.4796551199950843E-2</v>
      </c>
      <c r="L604" s="4">
        <f>co2data[[#This Row],[Quadratic Trend]]+co2data[[#This Row],[Cycle Co2]]</f>
        <v>385.23644565195184</v>
      </c>
      <c r="M604" s="4">
        <f>co2data[[#This Row],[Co2]]-co2data[[#This Row],[Quadratic Trend]]-co2data[[#This Row],[Cycle Co2]]</f>
        <v>3.3035543480481717</v>
      </c>
      <c r="N604" s="4">
        <f>AVERAGEIF(co2data[Month],co2data[Month],co2data[High Frequency])</f>
        <v>3.1805287070170616</v>
      </c>
      <c r="O604" s="4">
        <f>co2data[[#This Row],[S0]]-AVERAGE($N$2:$N$13)</f>
        <v>3.1813473097941802</v>
      </c>
      <c r="P604" s="4">
        <f>co2data[[#This Row],[Co2]]-co2data[[#This Row],[Seasonal]]</f>
        <v>385.35865269020582</v>
      </c>
    </row>
    <row r="605" spans="1:16" x14ac:dyDescent="0.3">
      <c r="A605" s="1">
        <v>2008</v>
      </c>
      <c r="B605" s="1">
        <v>6</v>
      </c>
      <c r="C605" s="6">
        <v>2008.4583333333335</v>
      </c>
      <c r="D605" s="6">
        <f>co2data[[#This Row],[DecDate]]^2</f>
        <v>4033904.8767361119</v>
      </c>
      <c r="E605" s="2">
        <f>DATE(co2data[[#This Row],[Year]],co2data[[#This Row],[Month]],15)</f>
        <v>39614</v>
      </c>
      <c r="F605" s="1">
        <v>387.76</v>
      </c>
      <c r="G605" s="1">
        <f>$U$17+$U$18*co2data[[#This Row],[DecDate]]</f>
        <v>384.95082392630093</v>
      </c>
      <c r="H605" s="4">
        <f>$U$36+$U$37*co2data[[#This Row],[DecDate]]+$U$38*co2data[[#This Row],[DecDate2]]</f>
        <v>385.90160670004843</v>
      </c>
      <c r="I605" s="4">
        <f>co2data[[#This Row],[Co2]]-co2data[[#This Row],[Quadratic Trend]]</f>
        <v>1.8583932999515582</v>
      </c>
      <c r="J605">
        <f t="shared" si="9"/>
        <v>-0.42593027885350065</v>
      </c>
      <c r="K605" s="1">
        <v>-4.9550942575681371E-2</v>
      </c>
      <c r="L605" s="4">
        <f>co2data[[#This Row],[Quadratic Trend]]+co2data[[#This Row],[Cycle Co2]]</f>
        <v>385.47567642119492</v>
      </c>
      <c r="M605" s="4">
        <f>co2data[[#This Row],[Co2]]-co2data[[#This Row],[Quadratic Trend]]-co2data[[#This Row],[Cycle Co2]]</f>
        <v>2.2843235788050587</v>
      </c>
      <c r="N605" s="4">
        <f>AVERAGEIF(co2data[Month],co2data[Month],co2data[High Frequency])</f>
        <v>2.3803748608627524</v>
      </c>
      <c r="O605" s="4">
        <f>co2data[[#This Row],[S0]]-AVERAGE($N$2:$N$13)</f>
        <v>2.3811934636398711</v>
      </c>
      <c r="P605" s="4">
        <f>co2data[[#This Row],[Co2]]-co2data[[#This Row],[Seasonal]]</f>
        <v>385.37880653636012</v>
      </c>
    </row>
    <row r="606" spans="1:16" x14ac:dyDescent="0.3">
      <c r="A606" s="1">
        <v>2008</v>
      </c>
      <c r="B606" s="1">
        <v>7</v>
      </c>
      <c r="C606" s="6">
        <v>2008.5416666666667</v>
      </c>
      <c r="D606" s="6">
        <f>co2data[[#This Row],[DecDate]]^2</f>
        <v>4034239.6267361115</v>
      </c>
      <c r="E606" s="2">
        <f>DATE(co2data[[#This Row],[Year]],co2data[[#This Row],[Month]],15)</f>
        <v>39644</v>
      </c>
      <c r="F606" s="1">
        <v>386.36</v>
      </c>
      <c r="G606" s="1">
        <f>$U$17+$U$18*co2data[[#This Row],[DecDate]]</f>
        <v>385.08086229587207</v>
      </c>
      <c r="H606" s="4">
        <f>$U$36+$U$37*co2data[[#This Row],[DecDate]]+$U$38*co2data[[#This Row],[DecDate2]]</f>
        <v>386.07376422408561</v>
      </c>
      <c r="I606" s="4">
        <f>co2data[[#This Row],[Co2]]-co2data[[#This Row],[Quadratic Trend]]</f>
        <v>0.28623577591440608</v>
      </c>
      <c r="J606">
        <f t="shared" si="9"/>
        <v>-0.36808780289459264</v>
      </c>
      <c r="K606" s="1">
        <v>-4.7383689461773036E-2</v>
      </c>
      <c r="L606" s="4">
        <f>co2data[[#This Row],[Quadratic Trend]]+co2data[[#This Row],[Cycle Co2]]</f>
        <v>385.70567642119101</v>
      </c>
      <c r="M606" s="4">
        <f>co2data[[#This Row],[Co2]]-co2data[[#This Row],[Quadratic Trend]]-co2data[[#This Row],[Cycle Co2]]</f>
        <v>0.65432357880899872</v>
      </c>
      <c r="N606" s="4">
        <f>AVERAGEIF(co2data[Month],co2data[Month],co2data[High Frequency])</f>
        <v>0.68088768137521938</v>
      </c>
      <c r="O606" s="4">
        <f>co2data[[#This Row],[S0]]-AVERAGE($N$2:$N$13)</f>
        <v>0.68170628415233803</v>
      </c>
      <c r="P606" s="4">
        <f>co2data[[#This Row],[Co2]]-co2data[[#This Row],[Seasonal]]</f>
        <v>385.6782937158477</v>
      </c>
    </row>
    <row r="607" spans="1:16" x14ac:dyDescent="0.3">
      <c r="A607" s="1">
        <v>2008</v>
      </c>
      <c r="B607" s="1">
        <v>8</v>
      </c>
      <c r="C607" s="6">
        <v>2008.625</v>
      </c>
      <c r="D607" s="6">
        <f>co2data[[#This Row],[DecDate]]^2</f>
        <v>4034574.390625</v>
      </c>
      <c r="E607" s="2">
        <f>DATE(co2data[[#This Row],[Year]],co2data[[#This Row],[Month]],15)</f>
        <v>39675</v>
      </c>
      <c r="F607" s="1">
        <v>384.09</v>
      </c>
      <c r="G607" s="1">
        <f>$U$17+$U$18*co2data[[#This Row],[DecDate]]</f>
        <v>385.21090066544321</v>
      </c>
      <c r="H607" s="4">
        <f>$U$36+$U$37*co2data[[#This Row],[DecDate]]+$U$38*co2data[[#This Row],[DecDate2]]</f>
        <v>386.24609984179551</v>
      </c>
      <c r="I607" s="4">
        <f>co2data[[#This Row],[Co2]]-co2data[[#This Row],[Quadratic Trend]]</f>
        <v>-2.1560998417955375</v>
      </c>
      <c r="J607">
        <f t="shared" si="9"/>
        <v>-0.38965418984253997</v>
      </c>
      <c r="K607" s="1">
        <v>-2.0602484165939999E-2</v>
      </c>
      <c r="L607" s="4">
        <f>co2data[[#This Row],[Quadratic Trend]]+co2data[[#This Row],[Cycle Co2]]</f>
        <v>385.85644565195298</v>
      </c>
      <c r="M607" s="4">
        <f>co2data[[#This Row],[Co2]]-co2data[[#This Row],[Quadratic Trend]]-co2data[[#This Row],[Cycle Co2]]</f>
        <v>-1.7664456519529974</v>
      </c>
      <c r="N607" s="4">
        <f>AVERAGEIF(co2data[Month],co2data[Month],co2data[High Frequency])</f>
        <v>-1.5319969340082413</v>
      </c>
      <c r="O607" s="4">
        <f>co2data[[#This Row],[S0]]-AVERAGE($N$2:$N$13)</f>
        <v>-1.5311783312311227</v>
      </c>
      <c r="P607" s="4">
        <f>co2data[[#This Row],[Co2]]-co2data[[#This Row],[Seasonal]]</f>
        <v>385.62117833123108</v>
      </c>
    </row>
    <row r="608" spans="1:16" x14ac:dyDescent="0.3">
      <c r="A608" s="1">
        <v>2008</v>
      </c>
      <c r="B608" s="1">
        <v>9</v>
      </c>
      <c r="C608" s="6">
        <v>2008.7083333333335</v>
      </c>
      <c r="D608" s="6">
        <f>co2data[[#This Row],[DecDate]]^2</f>
        <v>4034909.1684027785</v>
      </c>
      <c r="E608" s="2">
        <f>DATE(co2data[[#This Row],[Year]],co2data[[#This Row],[Month]],15)</f>
        <v>39706</v>
      </c>
      <c r="F608" s="1">
        <v>383.18</v>
      </c>
      <c r="G608" s="1">
        <f>$U$17+$U$18*co2data[[#This Row],[DecDate]]</f>
        <v>385.3409390350148</v>
      </c>
      <c r="H608" s="4">
        <f>$U$36+$U$37*co2data[[#This Row],[DecDate]]+$U$38*co2data[[#This Row],[DecDate2]]</f>
        <v>386.41861355319998</v>
      </c>
      <c r="I608" s="4">
        <f>co2data[[#This Row],[Co2]]-co2data[[#This Row],[Quadratic Trend]]</f>
        <v>-3.2386135531999685</v>
      </c>
      <c r="J608">
        <f t="shared" si="9"/>
        <v>-0.33139867046937665</v>
      </c>
      <c r="K608" s="1">
        <v>-2.2284249765087846E-2</v>
      </c>
      <c r="L608" s="4">
        <f>co2data[[#This Row],[Quadratic Trend]]+co2data[[#This Row],[Cycle Co2]]</f>
        <v>386.08721488273062</v>
      </c>
      <c r="M608" s="4">
        <f>co2data[[#This Row],[Co2]]-co2data[[#This Row],[Quadratic Trend]]-co2data[[#This Row],[Cycle Co2]]</f>
        <v>-2.9072148827305919</v>
      </c>
      <c r="N608" s="4">
        <f>AVERAGEIF(co2data[Month],co2data[Month],co2data[High Frequency])</f>
        <v>-3.2690433820966329</v>
      </c>
      <c r="O608" s="4">
        <f>co2data[[#This Row],[S0]]-AVERAGE($N$2:$N$13)</f>
        <v>-3.2682247793195143</v>
      </c>
      <c r="P608" s="4">
        <f>co2data[[#This Row],[Co2]]-co2data[[#This Row],[Seasonal]]</f>
        <v>386.4482247793195</v>
      </c>
    </row>
    <row r="609" spans="1:16" x14ac:dyDescent="0.3">
      <c r="A609" s="1">
        <v>2008</v>
      </c>
      <c r="B609" s="1">
        <v>10</v>
      </c>
      <c r="C609" s="6">
        <v>2008.7916666666667</v>
      </c>
      <c r="D609" s="6">
        <f>co2data[[#This Row],[DecDate]]^2</f>
        <v>4035243.960069445</v>
      </c>
      <c r="E609" s="2">
        <f>DATE(co2data[[#This Row],[Year]],co2data[[#This Row],[Month]],15)</f>
        <v>39736</v>
      </c>
      <c r="F609" s="1">
        <v>382.99</v>
      </c>
      <c r="G609" s="1">
        <f>$U$17+$U$18*co2data[[#This Row],[DecDate]]</f>
        <v>385.47097740458594</v>
      </c>
      <c r="H609" s="4">
        <f>$U$36+$U$37*co2data[[#This Row],[DecDate]]+$U$38*co2data[[#This Row],[DecDate2]]</f>
        <v>386.59130535827717</v>
      </c>
      <c r="I609" s="4">
        <f>co2data[[#This Row],[Co2]]-co2data[[#This Row],[Quadratic Trend]]</f>
        <v>-3.601305358277159</v>
      </c>
      <c r="J609">
        <f t="shared" si="9"/>
        <v>-0.23332124477061947</v>
      </c>
      <c r="K609" s="1">
        <v>-5.8582832413080224E-2</v>
      </c>
      <c r="L609" s="4">
        <f>co2data[[#This Row],[Quadratic Trend]]+co2data[[#This Row],[Cycle Co2]]</f>
        <v>386.35798411350657</v>
      </c>
      <c r="M609" s="4">
        <f>co2data[[#This Row],[Co2]]-co2data[[#This Row],[Quadratic Trend]]-co2data[[#This Row],[Cycle Co2]]</f>
        <v>-3.3679841135065396</v>
      </c>
      <c r="N609" s="4">
        <f>AVERAGEIF(co2data[Month],co2data[Month],co2data[High Frequency])</f>
        <v>-3.4480093341772475</v>
      </c>
      <c r="O609" s="4">
        <f>co2data[[#This Row],[S0]]-AVERAGE($N$2:$N$13)</f>
        <v>-3.4471907314001289</v>
      </c>
      <c r="P609" s="4">
        <f>co2data[[#This Row],[Co2]]-co2data[[#This Row],[Seasonal]]</f>
        <v>386.43719073140016</v>
      </c>
    </row>
    <row r="610" spans="1:16" x14ac:dyDescent="0.3">
      <c r="A610" s="1">
        <v>2008</v>
      </c>
      <c r="B610" s="1">
        <v>11</v>
      </c>
      <c r="C610" s="6">
        <v>2008.875</v>
      </c>
      <c r="D610" s="6">
        <f>co2data[[#This Row],[DecDate]]^2</f>
        <v>4035578.765625</v>
      </c>
      <c r="E610" s="2">
        <f>DATE(co2data[[#This Row],[Year]],co2data[[#This Row],[Month]],15)</f>
        <v>39767</v>
      </c>
      <c r="F610" s="1">
        <v>384.19</v>
      </c>
      <c r="G610" s="1">
        <f>$U$17+$U$18*co2data[[#This Row],[DecDate]]</f>
        <v>385.60101577415708</v>
      </c>
      <c r="H610" s="4">
        <f>$U$36+$U$37*co2data[[#This Row],[DecDate]]+$U$38*co2data[[#This Row],[DecDate2]]</f>
        <v>386.76417525700526</v>
      </c>
      <c r="I610" s="4">
        <f>co2data[[#This Row],[Co2]]-co2data[[#This Row],[Quadratic Trend]]</f>
        <v>-2.5741752570052654</v>
      </c>
      <c r="J610">
        <f t="shared" si="9"/>
        <v>-0.18080652813256831</v>
      </c>
      <c r="K610" s="1">
        <v>-5.9498232109895272E-2</v>
      </c>
      <c r="L610" s="4">
        <f>co2data[[#This Row],[Quadratic Trend]]+co2data[[#This Row],[Cycle Co2]]</f>
        <v>386.5833687288727</v>
      </c>
      <c r="M610" s="4">
        <f>co2data[[#This Row],[Co2]]-co2data[[#This Row],[Quadratic Trend]]-co2data[[#This Row],[Cycle Co2]]</f>
        <v>-2.393368728872697</v>
      </c>
      <c r="N610" s="4">
        <f>AVERAGEIF(co2data[Month],co2data[Month],co2data[High Frequency])</f>
        <v>-2.2829904186651309</v>
      </c>
      <c r="O610" s="4">
        <f>co2data[[#This Row],[S0]]-AVERAGE($N$2:$N$13)</f>
        <v>-2.2821718158880122</v>
      </c>
      <c r="P610" s="4">
        <f>co2data[[#This Row],[Co2]]-co2data[[#This Row],[Seasonal]]</f>
        <v>386.47217181588803</v>
      </c>
    </row>
    <row r="611" spans="1:16" x14ac:dyDescent="0.3">
      <c r="A611" s="1">
        <v>2008</v>
      </c>
      <c r="B611" s="1">
        <v>12</v>
      </c>
      <c r="C611" s="6">
        <v>2008.9583333333335</v>
      </c>
      <c r="D611" s="6">
        <f>co2data[[#This Row],[DecDate]]^2</f>
        <v>4035913.585069445</v>
      </c>
      <c r="E611" s="2">
        <f>DATE(co2data[[#This Row],[Year]],co2data[[#This Row],[Month]],15)</f>
        <v>39797</v>
      </c>
      <c r="F611" s="1">
        <v>385.56</v>
      </c>
      <c r="G611" s="1">
        <f>$U$17+$U$18*co2data[[#This Row],[DecDate]]</f>
        <v>385.73105414372867</v>
      </c>
      <c r="H611" s="4">
        <f>$U$36+$U$37*co2data[[#This Row],[DecDate]]+$U$38*co2data[[#This Row],[DecDate2]]</f>
        <v>386.93722324944247</v>
      </c>
      <c r="I611" s="4">
        <f>co2data[[#This Row],[Co2]]-co2data[[#This Row],[Quadratic Trend]]</f>
        <v>-1.3772232494424657</v>
      </c>
      <c r="J611">
        <f t="shared" si="9"/>
        <v>-0.28154682824976784</v>
      </c>
      <c r="K611" s="1">
        <v>-5.5030448855550466E-2</v>
      </c>
      <c r="L611" s="4">
        <f>co2data[[#This Row],[Quadratic Trend]]+co2data[[#This Row],[Cycle Co2]]</f>
        <v>386.65567642119271</v>
      </c>
      <c r="M611" s="4">
        <f>co2data[[#This Row],[Co2]]-co2data[[#This Row],[Quadratic Trend]]-co2data[[#This Row],[Cycle Co2]]</f>
        <v>-1.0956764211926977</v>
      </c>
      <c r="N611" s="4">
        <f>AVERAGEIF(co2data[Month],co2data[Month],co2data[High Frequency])</f>
        <v>-1.0548815493936836</v>
      </c>
      <c r="O611" s="4">
        <f>co2data[[#This Row],[S0]]-AVERAGE($N$2:$N$13)</f>
        <v>-1.054062946616565</v>
      </c>
      <c r="P611" s="4">
        <f>co2data[[#This Row],[Co2]]-co2data[[#This Row],[Seasonal]]</f>
        <v>386.61406294661657</v>
      </c>
    </row>
    <row r="612" spans="1:16" x14ac:dyDescent="0.3">
      <c r="A612" s="1">
        <v>2009</v>
      </c>
      <c r="B612" s="1">
        <v>1</v>
      </c>
      <c r="C612" s="6">
        <v>2009.0416666666667</v>
      </c>
      <c r="D612" s="6">
        <f>co2data[[#This Row],[DecDate]]^2</f>
        <v>4036248.418402778</v>
      </c>
      <c r="E612" s="2">
        <f>DATE(co2data[[#This Row],[Year]],co2data[[#This Row],[Month]],15)</f>
        <v>39828</v>
      </c>
      <c r="F612" s="1">
        <v>386.94</v>
      </c>
      <c r="G612" s="1">
        <f>$U$17+$U$18*co2data[[#This Row],[DecDate]]</f>
        <v>385.86109251329981</v>
      </c>
      <c r="H612" s="4">
        <f>$U$36+$U$37*co2data[[#This Row],[DecDate]]+$U$38*co2data[[#This Row],[DecDate2]]</f>
        <v>387.11044933553057</v>
      </c>
      <c r="I612" s="4">
        <f>co2data[[#This Row],[Co2]]-co2data[[#This Row],[Quadratic Trend]]</f>
        <v>-0.17044933553057717</v>
      </c>
      <c r="J612">
        <f t="shared" si="9"/>
        <v>-0.43400368357983921</v>
      </c>
      <c r="K612" s="1">
        <v>-5.1333328803883235E-2</v>
      </c>
      <c r="L612" s="4">
        <f>co2data[[#This Row],[Quadratic Trend]]+co2data[[#This Row],[Cycle Co2]]</f>
        <v>386.67644565195076</v>
      </c>
      <c r="M612" s="4">
        <f>co2data[[#This Row],[Co2]]-co2data[[#This Row],[Quadratic Trend]]-co2data[[#This Row],[Cycle Co2]]</f>
        <v>0.26355434804926203</v>
      </c>
      <c r="N612" s="4">
        <f>AVERAGEIF(co2data[Month],co2data[Month],co2data[High Frequency])</f>
        <v>7.1953736839272886E-3</v>
      </c>
      <c r="O612" s="4">
        <f>co2data[[#This Row],[S0]]-AVERAGE($N$2:$N$13)</f>
        <v>8.0139764610459747E-3</v>
      </c>
      <c r="P612" s="4">
        <f>co2data[[#This Row],[Co2]]-co2data[[#This Row],[Seasonal]]</f>
        <v>386.93198602353897</v>
      </c>
    </row>
    <row r="613" spans="1:16" x14ac:dyDescent="0.3">
      <c r="A613" s="1">
        <v>2009</v>
      </c>
      <c r="B613" s="1">
        <v>2</v>
      </c>
      <c r="C613" s="6">
        <v>2009.125</v>
      </c>
      <c r="D613" s="6">
        <f>co2data[[#This Row],[DecDate]]^2</f>
        <v>4036583.265625</v>
      </c>
      <c r="E613" s="2">
        <f>DATE(co2data[[#This Row],[Year]],co2data[[#This Row],[Month]],15)</f>
        <v>39859</v>
      </c>
      <c r="F613" s="1">
        <v>387.48</v>
      </c>
      <c r="G613" s="1">
        <f>$U$17+$U$18*co2data[[#This Row],[DecDate]]</f>
        <v>385.99113088287095</v>
      </c>
      <c r="H613" s="4">
        <f>$U$36+$U$37*co2data[[#This Row],[DecDate]]+$U$38*co2data[[#This Row],[DecDate2]]</f>
        <v>387.28385351530596</v>
      </c>
      <c r="I613" s="4">
        <f>co2data[[#This Row],[Co2]]-co2data[[#This Row],[Quadratic Trend]]</f>
        <v>0.19614648469405438</v>
      </c>
      <c r="J613">
        <f t="shared" si="9"/>
        <v>-0.62663863258655705</v>
      </c>
      <c r="K613" s="1">
        <v>-4.379148733950896E-2</v>
      </c>
      <c r="L613" s="4">
        <f>co2data[[#This Row],[Quadratic Trend]]+co2data[[#This Row],[Cycle Co2]]</f>
        <v>386.65721488271942</v>
      </c>
      <c r="M613" s="4">
        <f>co2data[[#This Row],[Co2]]-co2data[[#This Row],[Quadratic Trend]]-co2data[[#This Row],[Cycle Co2]]</f>
        <v>0.82278511728061143</v>
      </c>
      <c r="N613" s="4">
        <f>AVERAGEIF(co2data[Month],co2data[Month],co2data[High Frequency])</f>
        <v>0.80215691214584883</v>
      </c>
      <c r="O613" s="4">
        <f>co2data[[#This Row],[S0]]-AVERAGE($N$2:$N$13)</f>
        <v>0.80297551492296748</v>
      </c>
      <c r="P613" s="4">
        <f>co2data[[#This Row],[Co2]]-co2data[[#This Row],[Seasonal]]</f>
        <v>386.67702448507703</v>
      </c>
    </row>
    <row r="614" spans="1:16" x14ac:dyDescent="0.3">
      <c r="A614" s="1">
        <v>2009</v>
      </c>
      <c r="B614" s="1">
        <v>3</v>
      </c>
      <c r="C614" s="6">
        <v>2009.2083333333335</v>
      </c>
      <c r="D614" s="6">
        <f>co2data[[#This Row],[DecDate]]^2</f>
        <v>4036918.1267361119</v>
      </c>
      <c r="E614" s="2">
        <f>DATE(co2data[[#This Row],[Year]],co2data[[#This Row],[Month]],15)</f>
        <v>39887</v>
      </c>
      <c r="F614" s="1">
        <v>388.82</v>
      </c>
      <c r="G614" s="1">
        <f>$U$17+$U$18*co2data[[#This Row],[DecDate]]</f>
        <v>386.12116925244209</v>
      </c>
      <c r="H614" s="4">
        <f>$U$36+$U$37*co2data[[#This Row],[DecDate]]+$U$38*co2data[[#This Row],[DecDate2]]</f>
        <v>387.45743578877591</v>
      </c>
      <c r="I614" s="4">
        <f>co2data[[#This Row],[Co2]]-co2data[[#This Row],[Quadratic Trend]]</f>
        <v>1.3625642112240826</v>
      </c>
      <c r="J614">
        <f t="shared" si="9"/>
        <v>-0.75022090604027025</v>
      </c>
      <c r="K614" s="1">
        <v>-2.5481847539355083E-2</v>
      </c>
      <c r="L614" s="4">
        <f>co2data[[#This Row],[Quadratic Trend]]+co2data[[#This Row],[Cycle Co2]]</f>
        <v>386.70721488273563</v>
      </c>
      <c r="M614" s="4">
        <f>co2data[[#This Row],[Co2]]-co2data[[#This Row],[Quadratic Trend]]-co2data[[#This Row],[Cycle Co2]]</f>
        <v>2.1127851172643526</v>
      </c>
      <c r="N614" s="4">
        <f>AVERAGEIF(co2data[Month],co2data[Month],co2data[High Frequency])</f>
        <v>1.6915543480425499</v>
      </c>
      <c r="O614" s="4">
        <f>co2data[[#This Row],[S0]]-AVERAGE($N$2:$N$13)</f>
        <v>1.6923729508196685</v>
      </c>
      <c r="P614" s="4">
        <f>co2data[[#This Row],[Co2]]-co2data[[#This Row],[Seasonal]]</f>
        <v>387.12762704918032</v>
      </c>
    </row>
    <row r="615" spans="1:16" x14ac:dyDescent="0.3">
      <c r="A615" s="1">
        <v>2009</v>
      </c>
      <c r="B615" s="1">
        <v>4</v>
      </c>
      <c r="C615" s="6">
        <v>2009.2916666666667</v>
      </c>
      <c r="D615" s="6">
        <f>co2data[[#This Row],[DecDate]]^2</f>
        <v>4037253.0017361115</v>
      </c>
      <c r="E615" s="2">
        <f>DATE(co2data[[#This Row],[Year]],co2data[[#This Row],[Month]],15)</f>
        <v>39918</v>
      </c>
      <c r="F615" s="1">
        <v>389.55</v>
      </c>
      <c r="G615" s="1">
        <f>$U$17+$U$18*co2data[[#This Row],[DecDate]]</f>
        <v>386.25120762201323</v>
      </c>
      <c r="H615" s="4">
        <f>$U$36+$U$37*co2data[[#This Row],[DecDate]]+$U$38*co2data[[#This Row],[DecDate2]]</f>
        <v>387.63119615588948</v>
      </c>
      <c r="I615" s="4">
        <f>co2data[[#This Row],[Co2]]-co2data[[#This Row],[Quadratic Trend]]</f>
        <v>1.9188038441105277</v>
      </c>
      <c r="J615">
        <f t="shared" si="9"/>
        <v>-0.82782742701454903</v>
      </c>
      <c r="K615" s="1">
        <v>-1.1019794018810591E-2</v>
      </c>
      <c r="L615" s="4">
        <f>co2data[[#This Row],[Quadratic Trend]]+co2data[[#This Row],[Cycle Co2]]</f>
        <v>386.80336872887494</v>
      </c>
      <c r="M615" s="4">
        <f>co2data[[#This Row],[Co2]]-co2data[[#This Row],[Quadratic Trend]]-co2data[[#This Row],[Cycle Co2]]</f>
        <v>2.7466312711250769</v>
      </c>
      <c r="N615" s="4">
        <f>AVERAGEIF(co2data[Month],co2data[Month],co2data[High Frequency])</f>
        <v>2.8344005018881528</v>
      </c>
      <c r="O615" s="4">
        <f>co2data[[#This Row],[S0]]-AVERAGE($N$2:$N$13)</f>
        <v>2.8352191046652715</v>
      </c>
      <c r="P615" s="4">
        <f>co2data[[#This Row],[Co2]]-co2data[[#This Row],[Seasonal]]</f>
        <v>386.71478089533474</v>
      </c>
    </row>
    <row r="616" spans="1:16" x14ac:dyDescent="0.3">
      <c r="A616" s="1">
        <v>2009</v>
      </c>
      <c r="B616" s="1">
        <v>5</v>
      </c>
      <c r="C616" s="6">
        <v>2009.375</v>
      </c>
      <c r="D616" s="6">
        <f>co2data[[#This Row],[DecDate]]^2</f>
        <v>4037587.890625</v>
      </c>
      <c r="E616" s="2">
        <f>DATE(co2data[[#This Row],[Year]],co2data[[#This Row],[Month]],15)</f>
        <v>39948</v>
      </c>
      <c r="F616" s="1">
        <v>390.14</v>
      </c>
      <c r="G616" s="1">
        <f>$U$17+$U$18*co2data[[#This Row],[DecDate]]</f>
        <v>386.38124599158436</v>
      </c>
      <c r="H616" s="4">
        <f>$U$36+$U$37*co2data[[#This Row],[DecDate]]+$U$38*co2data[[#This Row],[DecDate2]]</f>
        <v>387.80513461669761</v>
      </c>
      <c r="I616" s="4">
        <f>co2data[[#This Row],[Co2]]-co2data[[#This Row],[Quadratic Trend]]</f>
        <v>2.3348653833023718</v>
      </c>
      <c r="J616">
        <f t="shared" si="9"/>
        <v>-0.76868896474184112</v>
      </c>
      <c r="K616" s="1">
        <v>-1.2713019085554684E-2</v>
      </c>
      <c r="L616" s="4">
        <f>co2data[[#This Row],[Quadratic Trend]]+co2data[[#This Row],[Cycle Co2]]</f>
        <v>387.03644565195577</v>
      </c>
      <c r="M616" s="4">
        <f>co2data[[#This Row],[Co2]]-co2data[[#This Row],[Quadratic Trend]]-co2data[[#This Row],[Cycle Co2]]</f>
        <v>3.1035543480442129</v>
      </c>
      <c r="N616" s="4">
        <f>AVERAGEIF(co2data[Month],co2data[Month],co2data[High Frequency])</f>
        <v>3.1805287070170616</v>
      </c>
      <c r="O616" s="4">
        <f>co2data[[#This Row],[S0]]-AVERAGE($N$2:$N$13)</f>
        <v>3.1813473097941802</v>
      </c>
      <c r="P616" s="4">
        <f>co2data[[#This Row],[Co2]]-co2data[[#This Row],[Seasonal]]</f>
        <v>386.95865269020578</v>
      </c>
    </row>
    <row r="617" spans="1:16" x14ac:dyDescent="0.3">
      <c r="A617" s="1">
        <v>2009</v>
      </c>
      <c r="B617" s="1">
        <v>6</v>
      </c>
      <c r="C617" s="6">
        <v>2009.4583333333335</v>
      </c>
      <c r="D617" s="6">
        <f>co2data[[#This Row],[DecDate]]^2</f>
        <v>4037922.7934027785</v>
      </c>
      <c r="E617" s="2">
        <f>DATE(co2data[[#This Row],[Year]],co2data[[#This Row],[Month]],15)</f>
        <v>39979</v>
      </c>
      <c r="F617" s="1">
        <v>389.48</v>
      </c>
      <c r="G617" s="1">
        <f>$U$17+$U$18*co2data[[#This Row],[DecDate]]</f>
        <v>386.51128436115596</v>
      </c>
      <c r="H617" s="4">
        <f>$U$36+$U$37*co2data[[#This Row],[DecDate]]+$U$38*co2data[[#This Row],[DecDate2]]</f>
        <v>387.97925117119303</v>
      </c>
      <c r="I617" s="4">
        <f>co2data[[#This Row],[Co2]]-co2data[[#This Row],[Quadratic Trend]]</f>
        <v>1.5007488288069908</v>
      </c>
      <c r="J617">
        <f t="shared" si="9"/>
        <v>-0.69434398076396064</v>
      </c>
      <c r="K617" s="1">
        <v>-3.671536889344662E-2</v>
      </c>
      <c r="L617" s="4">
        <f>co2data[[#This Row],[Quadratic Trend]]+co2data[[#This Row],[Cycle Co2]]</f>
        <v>387.28490719042907</v>
      </c>
      <c r="M617" s="4">
        <f>co2data[[#This Row],[Co2]]-co2data[[#This Row],[Quadratic Trend]]-co2data[[#This Row],[Cycle Co2]]</f>
        <v>2.1950928095709514</v>
      </c>
      <c r="N617" s="4">
        <f>AVERAGEIF(co2data[Month],co2data[Month],co2data[High Frequency])</f>
        <v>2.3803748608627524</v>
      </c>
      <c r="O617" s="4">
        <f>co2data[[#This Row],[S0]]-AVERAGE($N$2:$N$13)</f>
        <v>2.3811934636398711</v>
      </c>
      <c r="P617" s="4">
        <f>co2data[[#This Row],[Co2]]-co2data[[#This Row],[Seasonal]]</f>
        <v>387.09880653636014</v>
      </c>
    </row>
    <row r="618" spans="1:16" x14ac:dyDescent="0.3">
      <c r="A618" s="1">
        <v>2009</v>
      </c>
      <c r="B618" s="1">
        <v>7</v>
      </c>
      <c r="C618" s="6">
        <v>2009.5416666666667</v>
      </c>
      <c r="D618" s="6">
        <f>co2data[[#This Row],[DecDate]]^2</f>
        <v>4038257.710069445</v>
      </c>
      <c r="E618" s="2">
        <f>DATE(co2data[[#This Row],[Year]],co2data[[#This Row],[Month]],15)</f>
        <v>40009</v>
      </c>
      <c r="F618" s="1">
        <v>388.03</v>
      </c>
      <c r="G618" s="1">
        <f>$U$17+$U$18*co2data[[#This Row],[DecDate]]</f>
        <v>386.6413227307271</v>
      </c>
      <c r="H618" s="4">
        <f>$U$36+$U$37*co2data[[#This Row],[DecDate]]+$U$38*co2data[[#This Row],[DecDate2]]</f>
        <v>388.15354581933934</v>
      </c>
      <c r="I618" s="4">
        <f>co2data[[#This Row],[Co2]]-co2data[[#This Row],[Quadratic Trend]]</f>
        <v>-0.1235458193393697</v>
      </c>
      <c r="J618">
        <f t="shared" si="9"/>
        <v>-0.627100167383009</v>
      </c>
      <c r="K618" s="1">
        <v>-2.610376651939637E-2</v>
      </c>
      <c r="L618" s="4">
        <f>co2data[[#This Row],[Quadratic Trend]]+co2data[[#This Row],[Cycle Co2]]</f>
        <v>387.52644565195635</v>
      </c>
      <c r="M618" s="4">
        <f>co2data[[#This Row],[Co2]]-co2data[[#This Row],[Quadratic Trend]]-co2data[[#This Row],[Cycle Co2]]</f>
        <v>0.5035543480436393</v>
      </c>
      <c r="N618" s="4">
        <f>AVERAGEIF(co2data[Month],co2data[Month],co2data[High Frequency])</f>
        <v>0.68088768137521938</v>
      </c>
      <c r="O618" s="4">
        <f>co2data[[#This Row],[S0]]-AVERAGE($N$2:$N$13)</f>
        <v>0.68170628415233803</v>
      </c>
      <c r="P618" s="4">
        <f>co2data[[#This Row],[Co2]]-co2data[[#This Row],[Seasonal]]</f>
        <v>387.34829371584766</v>
      </c>
    </row>
    <row r="619" spans="1:16" x14ac:dyDescent="0.3">
      <c r="A619" s="1">
        <v>2009</v>
      </c>
      <c r="B619" s="1">
        <v>8</v>
      </c>
      <c r="C619" s="6">
        <v>2009.625</v>
      </c>
      <c r="D619" s="6">
        <f>co2data[[#This Row],[DecDate]]^2</f>
        <v>4038592.640625</v>
      </c>
      <c r="E619" s="2">
        <f>DATE(co2data[[#This Row],[Year]],co2data[[#This Row],[Month]],15)</f>
        <v>40040</v>
      </c>
      <c r="F619" s="1">
        <v>386.11</v>
      </c>
      <c r="G619" s="1">
        <f>$U$17+$U$18*co2data[[#This Row],[DecDate]]</f>
        <v>386.77136110029824</v>
      </c>
      <c r="H619" s="4">
        <f>$U$36+$U$37*co2data[[#This Row],[DecDate]]+$U$38*co2data[[#This Row],[DecDate2]]</f>
        <v>388.32801856117294</v>
      </c>
      <c r="I619" s="4">
        <f>co2data[[#This Row],[Co2]]-co2data[[#This Row],[Quadratic Trend]]</f>
        <v>-2.2180185611729257</v>
      </c>
      <c r="J619">
        <f t="shared" si="9"/>
        <v>-0.55080367844905487</v>
      </c>
      <c r="K619" s="1">
        <v>-1.8570519655720371E-2</v>
      </c>
      <c r="L619" s="4">
        <f>co2data[[#This Row],[Quadratic Trend]]+co2data[[#This Row],[Cycle Co2]]</f>
        <v>387.77721488272391</v>
      </c>
      <c r="M619" s="4">
        <f>co2data[[#This Row],[Co2]]-co2data[[#This Row],[Quadratic Trend]]-co2data[[#This Row],[Cycle Co2]]</f>
        <v>-1.6672148827238709</v>
      </c>
      <c r="N619" s="4">
        <f>AVERAGEIF(co2data[Month],co2data[Month],co2data[High Frequency])</f>
        <v>-1.5319969340082413</v>
      </c>
      <c r="O619" s="4">
        <f>co2data[[#This Row],[S0]]-AVERAGE($N$2:$N$13)</f>
        <v>-1.5311783312311227</v>
      </c>
      <c r="P619" s="4">
        <f>co2data[[#This Row],[Co2]]-co2data[[#This Row],[Seasonal]]</f>
        <v>387.64117833123112</v>
      </c>
    </row>
    <row r="620" spans="1:16" x14ac:dyDescent="0.3">
      <c r="A620" s="1">
        <v>2009</v>
      </c>
      <c r="B620" s="1">
        <v>9</v>
      </c>
      <c r="C620" s="6">
        <v>2009.7083333333335</v>
      </c>
      <c r="D620" s="6">
        <f>co2data[[#This Row],[DecDate]]^2</f>
        <v>4038927.585069445</v>
      </c>
      <c r="E620" s="2">
        <f>DATE(co2data[[#This Row],[Year]],co2data[[#This Row],[Month]],15)</f>
        <v>40071</v>
      </c>
      <c r="F620" s="1">
        <v>384.74</v>
      </c>
      <c r="G620" s="1">
        <f>$U$17+$U$18*co2data[[#This Row],[DecDate]]</f>
        <v>386.90139946986983</v>
      </c>
      <c r="H620" s="4">
        <f>$U$36+$U$37*co2data[[#This Row],[DecDate]]+$U$38*co2data[[#This Row],[DecDate2]]</f>
        <v>388.50266939669382</v>
      </c>
      <c r="I620" s="4">
        <f>co2data[[#This Row],[Co2]]-co2data[[#This Row],[Quadratic Trend]]</f>
        <v>-3.7626693966938092</v>
      </c>
      <c r="J620">
        <f t="shared" si="9"/>
        <v>-0.44160836011426541</v>
      </c>
      <c r="K620" s="1">
        <v>1.0499756312970381E-2</v>
      </c>
      <c r="L620" s="4">
        <f>co2data[[#This Row],[Quadratic Trend]]+co2data[[#This Row],[Cycle Co2]]</f>
        <v>388.06106103657953</v>
      </c>
      <c r="M620" s="4">
        <f>co2data[[#This Row],[Co2]]-co2data[[#This Row],[Quadratic Trend]]-co2data[[#This Row],[Cycle Co2]]</f>
        <v>-3.3210610365795437</v>
      </c>
      <c r="N620" s="4">
        <f>AVERAGEIF(co2data[Month],co2data[Month],co2data[High Frequency])</f>
        <v>-3.2690433820966329</v>
      </c>
      <c r="O620" s="4">
        <f>co2data[[#This Row],[S0]]-AVERAGE($N$2:$N$13)</f>
        <v>-3.2682247793195143</v>
      </c>
      <c r="P620" s="4">
        <f>co2data[[#This Row],[Co2]]-co2data[[#This Row],[Seasonal]]</f>
        <v>388.00822477931951</v>
      </c>
    </row>
    <row r="621" spans="1:16" x14ac:dyDescent="0.3">
      <c r="A621" s="1">
        <v>2009</v>
      </c>
      <c r="B621" s="1">
        <v>10</v>
      </c>
      <c r="C621" s="6">
        <v>2009.7916666666667</v>
      </c>
      <c r="D621" s="6">
        <f>co2data[[#This Row],[DecDate]]^2</f>
        <v>4039262.543402778</v>
      </c>
      <c r="E621" s="2">
        <f>DATE(co2data[[#This Row],[Year]],co2data[[#This Row],[Month]],15)</f>
        <v>40101</v>
      </c>
      <c r="F621" s="1">
        <v>384.43</v>
      </c>
      <c r="G621" s="1">
        <f>$U$17+$U$18*co2data[[#This Row],[DecDate]]</f>
        <v>387.03143783944097</v>
      </c>
      <c r="H621" s="4">
        <f>$U$36+$U$37*co2data[[#This Row],[DecDate]]+$U$38*co2data[[#This Row],[DecDate2]]</f>
        <v>388.6774983258656</v>
      </c>
      <c r="I621" s="4">
        <f>co2data[[#This Row],[Co2]]-co2data[[#This Row],[Quadratic Trend]]</f>
        <v>-4.2474983258655925</v>
      </c>
      <c r="J621">
        <f t="shared" si="9"/>
        <v>-0.33643728930115913</v>
      </c>
      <c r="K621" s="1">
        <v>5.0337830617431974E-2</v>
      </c>
      <c r="L621" s="4">
        <f>co2data[[#This Row],[Quadratic Trend]]+co2data[[#This Row],[Cycle Co2]]</f>
        <v>388.34106103656444</v>
      </c>
      <c r="M621" s="4">
        <f>co2data[[#This Row],[Co2]]-co2data[[#This Row],[Quadratic Trend]]-co2data[[#This Row],[Cycle Co2]]</f>
        <v>-3.9110610365644334</v>
      </c>
      <c r="N621" s="4">
        <f>AVERAGEIF(co2data[Month],co2data[Month],co2data[High Frequency])</f>
        <v>-3.4480093341772475</v>
      </c>
      <c r="O621" s="4">
        <f>co2data[[#This Row],[S0]]-AVERAGE($N$2:$N$13)</f>
        <v>-3.4471907314001289</v>
      </c>
      <c r="P621" s="4">
        <f>co2data[[#This Row],[Co2]]-co2data[[#This Row],[Seasonal]]</f>
        <v>387.87719073140016</v>
      </c>
    </row>
    <row r="622" spans="1:16" x14ac:dyDescent="0.3">
      <c r="A622" s="1">
        <v>2009</v>
      </c>
      <c r="B622" s="1">
        <v>11</v>
      </c>
      <c r="C622" s="6">
        <v>2009.875</v>
      </c>
      <c r="D622" s="6">
        <f>co2data[[#This Row],[DecDate]]^2</f>
        <v>4039597.515625</v>
      </c>
      <c r="E622" s="2">
        <f>DATE(co2data[[#This Row],[Year]],co2data[[#This Row],[Month]],15)</f>
        <v>40132</v>
      </c>
      <c r="F622" s="1">
        <v>386.02</v>
      </c>
      <c r="G622" s="1">
        <f>$U$17+$U$18*co2data[[#This Row],[DecDate]]</f>
        <v>387.16147620901211</v>
      </c>
      <c r="H622" s="4">
        <f>$U$36+$U$37*co2data[[#This Row],[DecDate]]+$U$38*co2data[[#This Row],[DecDate2]]</f>
        <v>388.85250534873194</v>
      </c>
      <c r="I622" s="4">
        <f>co2data[[#This Row],[Co2]]-co2data[[#This Row],[Quadratic Trend]]</f>
        <v>-2.8325053487319565</v>
      </c>
      <c r="J622">
        <f t="shared" si="9"/>
        <v>-0.24605969678064482</v>
      </c>
      <c r="K622" s="1">
        <v>6.786678018075884E-2</v>
      </c>
      <c r="L622" s="4">
        <f>co2data[[#This Row],[Quadratic Trend]]+co2data[[#This Row],[Cycle Co2]]</f>
        <v>388.60644565195128</v>
      </c>
      <c r="M622" s="4">
        <f>co2data[[#This Row],[Co2]]-co2data[[#This Row],[Quadratic Trend]]-co2data[[#This Row],[Cycle Co2]]</f>
        <v>-2.5864456519513115</v>
      </c>
      <c r="N622" s="4">
        <f>AVERAGEIF(co2data[Month],co2data[Month],co2data[High Frequency])</f>
        <v>-2.2829904186651309</v>
      </c>
      <c r="O622" s="4">
        <f>co2data[[#This Row],[S0]]-AVERAGE($N$2:$N$13)</f>
        <v>-2.2821718158880122</v>
      </c>
      <c r="P622" s="4">
        <f>co2data[[#This Row],[Co2]]-co2data[[#This Row],[Seasonal]]</f>
        <v>388.30217181588802</v>
      </c>
    </row>
    <row r="623" spans="1:16" x14ac:dyDescent="0.3">
      <c r="A623" s="1">
        <v>2009</v>
      </c>
      <c r="B623" s="1">
        <v>12</v>
      </c>
      <c r="C623" s="6">
        <v>2009.9583333333335</v>
      </c>
      <c r="D623" s="6">
        <f>co2data[[#This Row],[DecDate]]^2</f>
        <v>4039932.5017361119</v>
      </c>
      <c r="E623" s="2">
        <f>DATE(co2data[[#This Row],[Year]],co2data[[#This Row],[Month]],15)</f>
        <v>40162</v>
      </c>
      <c r="F623" s="1">
        <v>387.42</v>
      </c>
      <c r="G623" s="1">
        <f>$U$17+$U$18*co2data[[#This Row],[DecDate]]</f>
        <v>387.2915145785837</v>
      </c>
      <c r="H623" s="4">
        <f>$U$36+$U$37*co2data[[#This Row],[DecDate]]+$U$38*co2data[[#This Row],[DecDate2]]</f>
        <v>389.02769046529284</v>
      </c>
      <c r="I623" s="4">
        <f>co2data[[#This Row],[Co2]]-co2data[[#This Row],[Quadratic Trend]]</f>
        <v>-1.6076904652928192</v>
      </c>
      <c r="J623">
        <f t="shared" si="9"/>
        <v>-0.26662942870544926</v>
      </c>
      <c r="K623" s="1">
        <v>8.0778912695245536E-2</v>
      </c>
      <c r="L623" s="4">
        <f>co2data[[#This Row],[Quadratic Trend]]+co2data[[#This Row],[Cycle Co2]]</f>
        <v>388.76106103658736</v>
      </c>
      <c r="M623" s="4">
        <f>co2data[[#This Row],[Co2]]-co2data[[#This Row],[Quadratic Trend]]-co2data[[#This Row],[Cycle Co2]]</f>
        <v>-1.3410610365873699</v>
      </c>
      <c r="N623" s="4">
        <f>AVERAGEIF(co2data[Month],co2data[Month],co2data[High Frequency])</f>
        <v>-1.0548815493936836</v>
      </c>
      <c r="O623" s="4">
        <f>co2data[[#This Row],[S0]]-AVERAGE($N$2:$N$13)</f>
        <v>-1.054062946616565</v>
      </c>
      <c r="P623" s="4">
        <f>co2data[[#This Row],[Co2]]-co2data[[#This Row],[Seasonal]]</f>
        <v>388.47406294661658</v>
      </c>
    </row>
    <row r="624" spans="1:16" x14ac:dyDescent="0.3">
      <c r="A624" s="1">
        <v>2010</v>
      </c>
      <c r="B624" s="1">
        <v>1</v>
      </c>
      <c r="C624" s="6">
        <v>2010.0416666666667</v>
      </c>
      <c r="D624" s="6">
        <f>co2data[[#This Row],[DecDate]]^2</f>
        <v>4040267.5017361115</v>
      </c>
      <c r="E624" s="2">
        <f>DATE(co2data[[#This Row],[Year]],co2data[[#This Row],[Month]],15)</f>
        <v>40193</v>
      </c>
      <c r="F624" s="1">
        <v>388.7</v>
      </c>
      <c r="G624" s="1">
        <f>$U$17+$U$18*co2data[[#This Row],[DecDate]]</f>
        <v>387.42155294815484</v>
      </c>
      <c r="H624" s="4">
        <f>$U$36+$U$37*co2data[[#This Row],[DecDate]]+$U$38*co2data[[#This Row],[DecDate2]]</f>
        <v>389.20305367549008</v>
      </c>
      <c r="I624" s="4">
        <f>co2data[[#This Row],[Co2]]-co2data[[#This Row],[Quadratic Trend]]</f>
        <v>-0.50305367549009361</v>
      </c>
      <c r="J624">
        <f t="shared" si="9"/>
        <v>-0.38660802353655299</v>
      </c>
      <c r="K624" s="1">
        <v>9.522807431475136E-2</v>
      </c>
      <c r="L624" s="4">
        <f>co2data[[#This Row],[Quadratic Trend]]+co2data[[#This Row],[Cycle Co2]]</f>
        <v>388.81644565195353</v>
      </c>
      <c r="M624" s="4">
        <f>co2data[[#This Row],[Co2]]-co2data[[#This Row],[Quadratic Trend]]-co2data[[#This Row],[Cycle Co2]]</f>
        <v>-0.11644565195354062</v>
      </c>
      <c r="N624" s="4">
        <f>AVERAGEIF(co2data[Month],co2data[Month],co2data[High Frequency])</f>
        <v>7.1953736839272886E-3</v>
      </c>
      <c r="O624" s="4">
        <f>co2data[[#This Row],[S0]]-AVERAGE($N$2:$N$13)</f>
        <v>8.0139764610459747E-3</v>
      </c>
      <c r="P624" s="4">
        <f>co2data[[#This Row],[Co2]]-co2data[[#This Row],[Seasonal]]</f>
        <v>388.69198602353896</v>
      </c>
    </row>
    <row r="625" spans="1:16" x14ac:dyDescent="0.3">
      <c r="A625" s="1">
        <v>2010</v>
      </c>
      <c r="B625" s="1">
        <v>2</v>
      </c>
      <c r="C625" s="6">
        <v>2010.125</v>
      </c>
      <c r="D625" s="6">
        <f>co2data[[#This Row],[DecDate]]^2</f>
        <v>4040602.515625</v>
      </c>
      <c r="E625" s="2">
        <f>DATE(co2data[[#This Row],[Year]],co2data[[#This Row],[Month]],15)</f>
        <v>40224</v>
      </c>
      <c r="F625" s="1">
        <v>390.2</v>
      </c>
      <c r="G625" s="1">
        <f>$U$17+$U$18*co2data[[#This Row],[DecDate]]</f>
        <v>387.55159131772598</v>
      </c>
      <c r="H625" s="4">
        <f>$U$36+$U$37*co2data[[#This Row],[DecDate]]+$U$38*co2data[[#This Row],[DecDate2]]</f>
        <v>389.37859497938916</v>
      </c>
      <c r="I625" s="4">
        <f>co2data[[#This Row],[Co2]]-co2data[[#This Row],[Quadratic Trend]]</f>
        <v>0.82140502061082543</v>
      </c>
      <c r="J625">
        <f t="shared" si="9"/>
        <v>-0.53753394281464861</v>
      </c>
      <c r="K625" s="1">
        <v>0.10736811119312242</v>
      </c>
      <c r="L625" s="4">
        <f>co2data[[#This Row],[Quadratic Trend]]+co2data[[#This Row],[Cycle Co2]]</f>
        <v>388.8410610365745</v>
      </c>
      <c r="M625" s="4">
        <f>co2data[[#This Row],[Co2]]-co2data[[#This Row],[Quadratic Trend]]-co2data[[#This Row],[Cycle Co2]]</f>
        <v>1.358938963425474</v>
      </c>
      <c r="N625" s="4">
        <f>AVERAGEIF(co2data[Month],co2data[Month],co2data[High Frequency])</f>
        <v>0.80215691214584883</v>
      </c>
      <c r="O625" s="4">
        <f>co2data[[#This Row],[S0]]-AVERAGE($N$2:$N$13)</f>
        <v>0.80297551492296748</v>
      </c>
      <c r="P625" s="4">
        <f>co2data[[#This Row],[Co2]]-co2data[[#This Row],[Seasonal]]</f>
        <v>389.397024485077</v>
      </c>
    </row>
    <row r="626" spans="1:16" x14ac:dyDescent="0.3">
      <c r="A626" s="1">
        <v>2010</v>
      </c>
      <c r="B626" s="1">
        <v>3</v>
      </c>
      <c r="C626" s="6">
        <v>2010.2083333333335</v>
      </c>
      <c r="D626" s="6">
        <f>co2data[[#This Row],[DecDate]]^2</f>
        <v>4040937.5434027785</v>
      </c>
      <c r="E626" s="2">
        <f>DATE(co2data[[#This Row],[Year]],co2data[[#This Row],[Month]],15)</f>
        <v>40252</v>
      </c>
      <c r="F626" s="1">
        <v>391.17</v>
      </c>
      <c r="G626" s="1">
        <f>$U$17+$U$18*co2data[[#This Row],[DecDate]]</f>
        <v>387.68162968729757</v>
      </c>
      <c r="H626" s="4">
        <f>$U$36+$U$37*co2data[[#This Row],[DecDate]]+$U$38*co2data[[#This Row],[DecDate2]]</f>
        <v>389.5543143769537</v>
      </c>
      <c r="I626" s="4">
        <f>co2data[[#This Row],[Co2]]-co2data[[#This Row],[Quadratic Trend]]</f>
        <v>1.6156856230463177</v>
      </c>
      <c r="J626">
        <f t="shared" si="9"/>
        <v>-0.65633026346170287</v>
      </c>
      <c r="K626" s="1">
        <v>0.10489133102264463</v>
      </c>
      <c r="L626" s="4">
        <f>co2data[[#This Row],[Quadratic Trend]]+co2data[[#This Row],[Cycle Co2]]</f>
        <v>388.89798411349199</v>
      </c>
      <c r="M626" s="4">
        <f>co2data[[#This Row],[Co2]]-co2data[[#This Row],[Quadratic Trend]]-co2data[[#This Row],[Cycle Co2]]</f>
        <v>2.2720158865080204</v>
      </c>
      <c r="N626" s="4">
        <f>AVERAGEIF(co2data[Month],co2data[Month],co2data[High Frequency])</f>
        <v>1.6915543480425499</v>
      </c>
      <c r="O626" s="4">
        <f>co2data[[#This Row],[S0]]-AVERAGE($N$2:$N$13)</f>
        <v>1.6923729508196685</v>
      </c>
      <c r="P626" s="4">
        <f>co2data[[#This Row],[Co2]]-co2data[[#This Row],[Seasonal]]</f>
        <v>389.47762704918034</v>
      </c>
    </row>
    <row r="627" spans="1:16" x14ac:dyDescent="0.3">
      <c r="A627" s="1">
        <v>2010</v>
      </c>
      <c r="B627" s="1">
        <v>4</v>
      </c>
      <c r="C627" s="6">
        <v>2010.2916666666667</v>
      </c>
      <c r="D627" s="6">
        <f>co2data[[#This Row],[DecDate]]^2</f>
        <v>4041272.585069445</v>
      </c>
      <c r="E627" s="2">
        <f>DATE(co2data[[#This Row],[Year]],co2data[[#This Row],[Month]],15)</f>
        <v>40283</v>
      </c>
      <c r="F627" s="1">
        <v>392.46</v>
      </c>
      <c r="G627" s="1">
        <f>$U$17+$U$18*co2data[[#This Row],[DecDate]]</f>
        <v>387.81166805686871</v>
      </c>
      <c r="H627" s="4">
        <f>$U$36+$U$37*co2data[[#This Row],[DecDate]]+$U$38*co2data[[#This Row],[DecDate2]]</f>
        <v>389.73021186820552</v>
      </c>
      <c r="I627" s="4">
        <f>co2data[[#This Row],[Co2]]-co2data[[#This Row],[Quadratic Trend]]</f>
        <v>2.7297881317944643</v>
      </c>
      <c r="J627">
        <f t="shared" si="9"/>
        <v>-0.63992006239967103</v>
      </c>
      <c r="K627" s="1">
        <v>0.1062592722648826</v>
      </c>
      <c r="L627" s="4">
        <f>co2data[[#This Row],[Quadratic Trend]]+co2data[[#This Row],[Cycle Co2]]</f>
        <v>389.09029180580586</v>
      </c>
      <c r="M627" s="4">
        <f>co2data[[#This Row],[Co2]]-co2data[[#This Row],[Quadratic Trend]]-co2data[[#This Row],[Cycle Co2]]</f>
        <v>3.3697081941941356</v>
      </c>
      <c r="N627" s="4">
        <f>AVERAGEIF(co2data[Month],co2data[Month],co2data[High Frequency])</f>
        <v>2.8344005018881528</v>
      </c>
      <c r="O627" s="4">
        <f>co2data[[#This Row],[S0]]-AVERAGE($N$2:$N$13)</f>
        <v>2.8352191046652715</v>
      </c>
      <c r="P627" s="4">
        <f>co2data[[#This Row],[Co2]]-co2data[[#This Row],[Seasonal]]</f>
        <v>389.62478089533471</v>
      </c>
    </row>
    <row r="628" spans="1:16" x14ac:dyDescent="0.3">
      <c r="A628" s="1">
        <v>2010</v>
      </c>
      <c r="B628" s="1">
        <v>5</v>
      </c>
      <c r="C628" s="6">
        <v>2010.375</v>
      </c>
      <c r="D628" s="6">
        <f>co2data[[#This Row],[DecDate]]^2</f>
        <v>4041607.640625</v>
      </c>
      <c r="E628" s="2">
        <f>DATE(co2data[[#This Row],[Year]],co2data[[#This Row],[Month]],15)</f>
        <v>40313</v>
      </c>
      <c r="F628" s="1">
        <v>393</v>
      </c>
      <c r="G628" s="1">
        <f>$U$17+$U$18*co2data[[#This Row],[DecDate]]</f>
        <v>387.94170642643985</v>
      </c>
      <c r="H628" s="4">
        <f>$U$36+$U$37*co2data[[#This Row],[DecDate]]+$U$38*co2data[[#This Row],[DecDate2]]</f>
        <v>389.90628745312279</v>
      </c>
      <c r="I628" s="4">
        <f>co2data[[#This Row],[Co2]]-co2data[[#This Row],[Quadratic Trend]]</f>
        <v>3.0937125468772138</v>
      </c>
      <c r="J628">
        <f t="shared" si="9"/>
        <v>-0.48984180116869208</v>
      </c>
      <c r="K628" s="1">
        <v>0.13608731953520786</v>
      </c>
      <c r="L628" s="4">
        <f>co2data[[#This Row],[Quadratic Trend]]+co2data[[#This Row],[Cycle Co2]]</f>
        <v>389.41644565195412</v>
      </c>
      <c r="M628" s="4">
        <f>co2data[[#This Row],[Co2]]-co2data[[#This Row],[Quadratic Trend]]-co2data[[#This Row],[Cycle Co2]]</f>
        <v>3.5835543480459058</v>
      </c>
      <c r="N628" s="4">
        <f>AVERAGEIF(co2data[Month],co2data[Month],co2data[High Frequency])</f>
        <v>3.1805287070170616</v>
      </c>
      <c r="O628" s="4">
        <f>co2data[[#This Row],[S0]]-AVERAGE($N$2:$N$13)</f>
        <v>3.1813473097941802</v>
      </c>
      <c r="P628" s="4">
        <f>co2data[[#This Row],[Co2]]-co2data[[#This Row],[Seasonal]]</f>
        <v>389.81865269020579</v>
      </c>
    </row>
    <row r="629" spans="1:16" x14ac:dyDescent="0.3">
      <c r="A629" s="1">
        <v>2010</v>
      </c>
      <c r="B629" s="1">
        <v>6</v>
      </c>
      <c r="C629" s="6">
        <v>2010.4583333333335</v>
      </c>
      <c r="D629" s="6">
        <f>co2data[[#This Row],[DecDate]]^2</f>
        <v>4041942.710069445</v>
      </c>
      <c r="E629" s="2">
        <f>DATE(co2data[[#This Row],[Year]],co2data[[#This Row],[Month]],15)</f>
        <v>40344</v>
      </c>
      <c r="F629" s="1">
        <v>392.15</v>
      </c>
      <c r="G629" s="1">
        <f>$U$17+$U$18*co2data[[#This Row],[DecDate]]</f>
        <v>388.07174479601099</v>
      </c>
      <c r="H629" s="4">
        <f>$U$36+$U$37*co2data[[#This Row],[DecDate]]+$U$38*co2data[[#This Row],[DecDate2]]</f>
        <v>390.08254113172006</v>
      </c>
      <c r="I629" s="4">
        <f>co2data[[#This Row],[Co2]]-co2data[[#This Row],[Quadratic Trend]]</f>
        <v>2.067458868279914</v>
      </c>
      <c r="J629">
        <f t="shared" si="9"/>
        <v>-0.3760954797682049</v>
      </c>
      <c r="K629" s="1">
        <v>0.10745239591053912</v>
      </c>
      <c r="L629" s="4">
        <f>co2data[[#This Row],[Quadratic Trend]]+co2data[[#This Row],[Cycle Co2]]</f>
        <v>389.70644565195187</v>
      </c>
      <c r="M629" s="4">
        <f>co2data[[#This Row],[Co2]]-co2data[[#This Row],[Quadratic Trend]]-co2data[[#This Row],[Cycle Co2]]</f>
        <v>2.443554348048119</v>
      </c>
      <c r="N629" s="4">
        <f>AVERAGEIF(co2data[Month],co2data[Month],co2data[High Frequency])</f>
        <v>2.3803748608627524</v>
      </c>
      <c r="O629" s="4">
        <f>co2data[[#This Row],[S0]]-AVERAGE($N$2:$N$13)</f>
        <v>2.3811934636398711</v>
      </c>
      <c r="P629" s="4">
        <f>co2data[[#This Row],[Co2]]-co2data[[#This Row],[Seasonal]]</f>
        <v>389.7688065363601</v>
      </c>
    </row>
    <row r="630" spans="1:16" x14ac:dyDescent="0.3">
      <c r="A630" s="1">
        <v>2010</v>
      </c>
      <c r="B630" s="1">
        <v>7</v>
      </c>
      <c r="C630" s="6">
        <v>2010.5416666666667</v>
      </c>
      <c r="D630" s="6">
        <f>co2data[[#This Row],[DecDate]]^2</f>
        <v>4042277.793402778</v>
      </c>
      <c r="E630" s="2">
        <f>DATE(co2data[[#This Row],[Year]],co2data[[#This Row],[Month]],15)</f>
        <v>40374</v>
      </c>
      <c r="F630" s="1">
        <v>390.2</v>
      </c>
      <c r="G630" s="1">
        <f>$U$17+$U$18*co2data[[#This Row],[DecDate]]</f>
        <v>388.20178316558213</v>
      </c>
      <c r="H630" s="4">
        <f>$U$36+$U$37*co2data[[#This Row],[DecDate]]+$U$38*co2data[[#This Row],[DecDate2]]</f>
        <v>390.25897290399735</v>
      </c>
      <c r="I630" s="4">
        <f>co2data[[#This Row],[Co2]]-co2data[[#This Row],[Quadratic Trend]]</f>
        <v>-5.8972903997357662E-2</v>
      </c>
      <c r="J630">
        <f t="shared" si="9"/>
        <v>-0.25175802127346114</v>
      </c>
      <c r="K630" s="1">
        <v>0.10112373216011591</v>
      </c>
      <c r="L630" s="4">
        <f>co2data[[#This Row],[Quadratic Trend]]+co2data[[#This Row],[Cycle Co2]]</f>
        <v>390.00721488272387</v>
      </c>
      <c r="M630" s="4">
        <f>co2data[[#This Row],[Co2]]-co2data[[#This Row],[Quadratic Trend]]-co2data[[#This Row],[Cycle Co2]]</f>
        <v>0.19278511727610348</v>
      </c>
      <c r="N630" s="4">
        <f>AVERAGEIF(co2data[Month],co2data[Month],co2data[High Frequency])</f>
        <v>0.68088768137521938</v>
      </c>
      <c r="O630" s="4">
        <f>co2data[[#This Row],[S0]]-AVERAGE($N$2:$N$13)</f>
        <v>0.68170628415233803</v>
      </c>
      <c r="P630" s="4">
        <f>co2data[[#This Row],[Co2]]-co2data[[#This Row],[Seasonal]]</f>
        <v>389.51829371584768</v>
      </c>
    </row>
    <row r="631" spans="1:16" x14ac:dyDescent="0.3">
      <c r="A631" s="1">
        <v>2010</v>
      </c>
      <c r="B631" s="1">
        <v>8</v>
      </c>
      <c r="C631" s="6">
        <v>2010.625</v>
      </c>
      <c r="D631" s="6">
        <f>co2data[[#This Row],[DecDate]]^2</f>
        <v>4042612.890625</v>
      </c>
      <c r="E631" s="2">
        <f>DATE(co2data[[#This Row],[Year]],co2data[[#This Row],[Month]],15)</f>
        <v>40405</v>
      </c>
      <c r="F631" s="1">
        <v>388.35</v>
      </c>
      <c r="G631" s="1">
        <f>$U$17+$U$18*co2data[[#This Row],[DecDate]]</f>
        <v>388.33182153515327</v>
      </c>
      <c r="H631" s="4">
        <f>$U$36+$U$37*co2data[[#This Row],[DecDate]]+$U$38*co2data[[#This Row],[DecDate2]]</f>
        <v>390.43558276995464</v>
      </c>
      <c r="I631" s="4">
        <f>co2data[[#This Row],[Co2]]-co2data[[#This Row],[Quadratic Trend]]</f>
        <v>-2.0855827699546126</v>
      </c>
      <c r="J631">
        <f t="shared" si="9"/>
        <v>-0.18529096414878793</v>
      </c>
      <c r="K631" s="1">
        <v>8.0178251360861263E-2</v>
      </c>
      <c r="L631" s="4">
        <f>co2data[[#This Row],[Quadratic Trend]]+co2data[[#This Row],[Cycle Co2]]</f>
        <v>390.25029180580583</v>
      </c>
      <c r="M631" s="4">
        <f>co2data[[#This Row],[Co2]]-co2data[[#This Row],[Quadratic Trend]]-co2data[[#This Row],[Cycle Co2]]</f>
        <v>-1.9002918058058247</v>
      </c>
      <c r="N631" s="4">
        <f>AVERAGEIF(co2data[Month],co2data[Month],co2data[High Frequency])</f>
        <v>-1.5319969340082413</v>
      </c>
      <c r="O631" s="4">
        <f>co2data[[#This Row],[S0]]-AVERAGE($N$2:$N$13)</f>
        <v>-1.5311783312311227</v>
      </c>
      <c r="P631" s="4">
        <f>co2data[[#This Row],[Co2]]-co2data[[#This Row],[Seasonal]]</f>
        <v>389.88117833123113</v>
      </c>
    </row>
    <row r="632" spans="1:16" x14ac:dyDescent="0.3">
      <c r="A632" s="1">
        <v>2010</v>
      </c>
      <c r="B632" s="1">
        <v>9</v>
      </c>
      <c r="C632" s="6">
        <v>2010.7083333333335</v>
      </c>
      <c r="D632" s="6">
        <f>co2data[[#This Row],[DecDate]]^2</f>
        <v>4042948.0017361119</v>
      </c>
      <c r="E632" s="2">
        <f>DATE(co2data[[#This Row],[Year]],co2data[[#This Row],[Month]],15)</f>
        <v>40436</v>
      </c>
      <c r="F632" s="1">
        <v>386.85</v>
      </c>
      <c r="G632" s="1">
        <f>$U$17+$U$18*co2data[[#This Row],[DecDate]]</f>
        <v>388.46185990472486</v>
      </c>
      <c r="H632" s="4">
        <f>$U$36+$U$37*co2data[[#This Row],[DecDate]]+$U$38*co2data[[#This Row],[DecDate2]]</f>
        <v>390.61237072958465</v>
      </c>
      <c r="I632" s="4">
        <f>co2data[[#This Row],[Co2]]-co2data[[#This Row],[Quadratic Trend]]</f>
        <v>-3.7623707295846316</v>
      </c>
      <c r="J632">
        <f t="shared" si="9"/>
        <v>-0.17746353916118096</v>
      </c>
      <c r="K632" s="1">
        <v>7.3846722743535709E-2</v>
      </c>
      <c r="L632" s="4">
        <f>co2data[[#This Row],[Quadratic Trend]]+co2data[[#This Row],[Cycle Co2]]</f>
        <v>390.43490719042347</v>
      </c>
      <c r="M632" s="4">
        <f>co2data[[#This Row],[Co2]]-co2data[[#This Row],[Quadratic Trend]]-co2data[[#This Row],[Cycle Co2]]</f>
        <v>-3.5849071904234506</v>
      </c>
      <c r="N632" s="4">
        <f>AVERAGEIF(co2data[Month],co2data[Month],co2data[High Frequency])</f>
        <v>-3.2690433820966329</v>
      </c>
      <c r="O632" s="4">
        <f>co2data[[#This Row],[S0]]-AVERAGE($N$2:$N$13)</f>
        <v>-3.2682247793195143</v>
      </c>
      <c r="P632" s="4">
        <f>co2data[[#This Row],[Co2]]-co2data[[#This Row],[Seasonal]]</f>
        <v>390.11822477931952</v>
      </c>
    </row>
    <row r="633" spans="1:16" x14ac:dyDescent="0.3">
      <c r="A633" s="1">
        <v>2010</v>
      </c>
      <c r="B633" s="1">
        <v>10</v>
      </c>
      <c r="C633" s="6">
        <v>2010.7916666666667</v>
      </c>
      <c r="D633" s="6">
        <f>co2data[[#This Row],[DecDate]]^2</f>
        <v>4043283.1267361115</v>
      </c>
      <c r="E633" s="2">
        <f>DATE(co2data[[#This Row],[Year]],co2data[[#This Row],[Month]],15)</f>
        <v>40466</v>
      </c>
      <c r="F633" s="1">
        <v>387.24</v>
      </c>
      <c r="G633" s="1">
        <f>$U$17+$U$18*co2data[[#This Row],[DecDate]]</f>
        <v>388.591898274296</v>
      </c>
      <c r="H633" s="4">
        <f>$U$36+$U$37*co2data[[#This Row],[DecDate]]+$U$38*co2data[[#This Row],[DecDate2]]</f>
        <v>390.7893367828874</v>
      </c>
      <c r="I633" s="4">
        <f>co2data[[#This Row],[Co2]]-co2data[[#This Row],[Quadratic Trend]]</f>
        <v>-3.5493367828873943</v>
      </c>
      <c r="J633">
        <f t="shared" si="9"/>
        <v>-0.19442959246617</v>
      </c>
      <c r="K633" s="1">
        <v>5.212914630815229E-2</v>
      </c>
      <c r="L633" s="4">
        <f>co2data[[#This Row],[Quadratic Trend]]+co2data[[#This Row],[Cycle Co2]]</f>
        <v>390.59490719042122</v>
      </c>
      <c r="M633" s="4">
        <f>co2data[[#This Row],[Co2]]-co2data[[#This Row],[Quadratic Trend]]-co2data[[#This Row],[Cycle Co2]]</f>
        <v>-3.3549071904212244</v>
      </c>
      <c r="N633" s="4">
        <f>AVERAGEIF(co2data[Month],co2data[Month],co2data[High Frequency])</f>
        <v>-3.4480093341772475</v>
      </c>
      <c r="O633" s="4">
        <f>co2data[[#This Row],[S0]]-AVERAGE($N$2:$N$13)</f>
        <v>-3.4471907314001289</v>
      </c>
      <c r="P633" s="4">
        <f>co2data[[#This Row],[Co2]]-co2data[[#This Row],[Seasonal]]</f>
        <v>390.68719073140016</v>
      </c>
    </row>
    <row r="634" spans="1:16" x14ac:dyDescent="0.3">
      <c r="A634" s="1">
        <v>2010</v>
      </c>
      <c r="B634" s="1">
        <v>11</v>
      </c>
      <c r="C634" s="6">
        <v>2010.875</v>
      </c>
      <c r="D634" s="6">
        <f>co2data[[#This Row],[DecDate]]^2</f>
        <v>4043618.265625</v>
      </c>
      <c r="E634" s="2">
        <f>DATE(co2data[[#This Row],[Year]],co2data[[#This Row],[Month]],15)</f>
        <v>40497</v>
      </c>
      <c r="F634" s="1">
        <v>388.67</v>
      </c>
      <c r="G634" s="1">
        <f>$U$17+$U$18*co2data[[#This Row],[DecDate]]</f>
        <v>388.72193664386714</v>
      </c>
      <c r="H634" s="4">
        <f>$U$36+$U$37*co2data[[#This Row],[DecDate]]+$U$38*co2data[[#This Row],[DecDate2]]</f>
        <v>390.96648092986288</v>
      </c>
      <c r="I634" s="4">
        <f>co2data[[#This Row],[Co2]]-co2data[[#This Row],[Quadratic Trend]]</f>
        <v>-2.2964809298628666</v>
      </c>
      <c r="J634">
        <f t="shared" si="9"/>
        <v>-0.2384968163703215</v>
      </c>
      <c r="K634" s="1">
        <v>1.3487060516245205E-2</v>
      </c>
      <c r="L634" s="4">
        <f>co2data[[#This Row],[Quadratic Trend]]+co2data[[#This Row],[Cycle Co2]]</f>
        <v>390.72798411349254</v>
      </c>
      <c r="M634" s="4">
        <f>co2data[[#This Row],[Co2]]-co2data[[#This Row],[Quadratic Trend]]-co2data[[#This Row],[Cycle Co2]]</f>
        <v>-2.057984113492545</v>
      </c>
      <c r="N634" s="4">
        <f>AVERAGEIF(co2data[Month],co2data[Month],co2data[High Frequency])</f>
        <v>-2.2829904186651309</v>
      </c>
      <c r="O634" s="4">
        <f>co2data[[#This Row],[S0]]-AVERAGE($N$2:$N$13)</f>
        <v>-2.2821718158880122</v>
      </c>
      <c r="P634" s="4">
        <f>co2data[[#This Row],[Co2]]-co2data[[#This Row],[Seasonal]]</f>
        <v>390.95217181588805</v>
      </c>
    </row>
    <row r="635" spans="1:16" x14ac:dyDescent="0.3">
      <c r="A635" s="1">
        <v>2010</v>
      </c>
      <c r="B635" s="1">
        <v>12</v>
      </c>
      <c r="C635" s="6">
        <v>2010.9583333333335</v>
      </c>
      <c r="D635" s="6">
        <f>co2data[[#This Row],[DecDate]]^2</f>
        <v>4043953.4184027785</v>
      </c>
      <c r="E635" s="2">
        <f>DATE(co2data[[#This Row],[Year]],co2data[[#This Row],[Month]],15)</f>
        <v>40527</v>
      </c>
      <c r="F635" s="1">
        <v>389.79</v>
      </c>
      <c r="G635" s="1">
        <f>$U$17+$U$18*co2data[[#This Row],[DecDate]]</f>
        <v>388.85197501343873</v>
      </c>
      <c r="H635" s="4">
        <f>$U$36+$U$37*co2data[[#This Row],[DecDate]]+$U$38*co2data[[#This Row],[DecDate2]]</f>
        <v>391.14380317052564</v>
      </c>
      <c r="I635" s="4">
        <f>co2data[[#This Row],[Co2]]-co2data[[#This Row],[Quadratic Trend]]</f>
        <v>-1.353803170525623</v>
      </c>
      <c r="J635">
        <f t="shared" si="9"/>
        <v>-0.3588959801049677</v>
      </c>
      <c r="K635" s="1">
        <v>-2.0795346321899823E-3</v>
      </c>
      <c r="L635" s="4">
        <f>co2data[[#This Row],[Quadratic Trend]]+co2data[[#This Row],[Cycle Co2]]</f>
        <v>390.78490719042065</v>
      </c>
      <c r="M635" s="4">
        <f>co2data[[#This Row],[Co2]]-co2data[[#This Row],[Quadratic Trend]]-co2data[[#This Row],[Cycle Co2]]</f>
        <v>-0.99490719042065534</v>
      </c>
      <c r="N635" s="4">
        <f>AVERAGEIF(co2data[Month],co2data[Month],co2data[High Frequency])</f>
        <v>-1.0548815493936836</v>
      </c>
      <c r="O635" s="4">
        <f>co2data[[#This Row],[S0]]-AVERAGE($N$2:$N$13)</f>
        <v>-1.054062946616565</v>
      </c>
      <c r="P635" s="4">
        <f>co2data[[#This Row],[Co2]]-co2data[[#This Row],[Seasonal]]</f>
        <v>390.84406294661659</v>
      </c>
    </row>
    <row r="636" spans="1:16" x14ac:dyDescent="0.3">
      <c r="A636" s="1">
        <v>2011</v>
      </c>
      <c r="B636" s="1">
        <v>1</v>
      </c>
      <c r="C636" s="6">
        <v>2011.0416666666667</v>
      </c>
      <c r="D636" s="6">
        <f>co2data[[#This Row],[DecDate]]^2</f>
        <v>4044288.585069445</v>
      </c>
      <c r="E636" s="2">
        <f>DATE(co2data[[#This Row],[Year]],co2data[[#This Row],[Month]],15)</f>
        <v>40558</v>
      </c>
      <c r="F636" s="1">
        <v>391.33</v>
      </c>
      <c r="G636" s="1">
        <f>$U$17+$U$18*co2data[[#This Row],[DecDate]]</f>
        <v>388.98201338300987</v>
      </c>
      <c r="H636" s="4">
        <f>$U$36+$U$37*co2data[[#This Row],[DecDate]]+$U$38*co2data[[#This Row],[DecDate2]]</f>
        <v>391.32130350486113</v>
      </c>
      <c r="I636" s="4">
        <f>co2data[[#This Row],[Co2]]-co2data[[#This Row],[Quadratic Trend]]</f>
        <v>8.6964951388495138E-3</v>
      </c>
      <c r="J636">
        <f t="shared" si="9"/>
        <v>-0.50870400674703065</v>
      </c>
      <c r="K636" s="1">
        <v>-1.3801408367922497E-2</v>
      </c>
      <c r="L636" s="4">
        <f>co2data[[#This Row],[Quadratic Trend]]+co2data[[#This Row],[Cycle Co2]]</f>
        <v>390.81259949811408</v>
      </c>
      <c r="M636" s="4">
        <f>co2data[[#This Row],[Co2]]-co2data[[#This Row],[Quadratic Trend]]-co2data[[#This Row],[Cycle Co2]]</f>
        <v>0.51740050188588016</v>
      </c>
      <c r="N636" s="4">
        <f>AVERAGEIF(co2data[Month],co2data[Month],co2data[High Frequency])</f>
        <v>7.1953736839272886E-3</v>
      </c>
      <c r="O636" s="4">
        <f>co2data[[#This Row],[S0]]-AVERAGE($N$2:$N$13)</f>
        <v>8.0139764610459747E-3</v>
      </c>
      <c r="P636" s="4">
        <f>co2data[[#This Row],[Co2]]-co2data[[#This Row],[Seasonal]]</f>
        <v>391.32198602353895</v>
      </c>
    </row>
    <row r="637" spans="1:16" x14ac:dyDescent="0.3">
      <c r="A637" s="1">
        <v>2011</v>
      </c>
      <c r="B637" s="1">
        <v>2</v>
      </c>
      <c r="C637" s="6">
        <v>2011.125</v>
      </c>
      <c r="D637" s="6">
        <f>co2data[[#This Row],[DecDate]]^2</f>
        <v>4044623.765625</v>
      </c>
      <c r="E637" s="2">
        <f>DATE(co2data[[#This Row],[Year]],co2data[[#This Row],[Month]],15)</f>
        <v>40589</v>
      </c>
      <c r="F637" s="1">
        <v>391.86</v>
      </c>
      <c r="G637" s="1">
        <f>$U$17+$U$18*co2data[[#This Row],[DecDate]]</f>
        <v>389.11205175258101</v>
      </c>
      <c r="H637" s="4">
        <f>$U$36+$U$37*co2data[[#This Row],[DecDate]]+$U$38*co2data[[#This Row],[DecDate2]]</f>
        <v>391.49898193286936</v>
      </c>
      <c r="I637" s="4">
        <f>co2data[[#This Row],[Co2]]-co2data[[#This Row],[Quadratic Trend]]</f>
        <v>0.36101806713065798</v>
      </c>
      <c r="J637">
        <f t="shared" si="9"/>
        <v>-0.69176705014210538</v>
      </c>
      <c r="K637" s="1">
        <v>-3.014009915248643E-2</v>
      </c>
      <c r="L637" s="4">
        <f>co2data[[#This Row],[Quadratic Trend]]+co2data[[#This Row],[Cycle Co2]]</f>
        <v>390.80721488272724</v>
      </c>
      <c r="M637" s="4">
        <f>co2data[[#This Row],[Co2]]-co2data[[#This Row],[Quadratic Trend]]-co2data[[#This Row],[Cycle Co2]]</f>
        <v>1.0527851172727634</v>
      </c>
      <c r="N637" s="4">
        <f>AVERAGEIF(co2data[Month],co2data[Month],co2data[High Frequency])</f>
        <v>0.80215691214584883</v>
      </c>
      <c r="O637" s="4">
        <f>co2data[[#This Row],[S0]]-AVERAGE($N$2:$N$13)</f>
        <v>0.80297551492296748</v>
      </c>
      <c r="P637" s="4">
        <f>co2data[[#This Row],[Co2]]-co2data[[#This Row],[Seasonal]]</f>
        <v>391.05702448507702</v>
      </c>
    </row>
    <row r="638" spans="1:16" x14ac:dyDescent="0.3">
      <c r="A638" s="1">
        <v>2011</v>
      </c>
      <c r="B638" s="1">
        <v>3</v>
      </c>
      <c r="C638" s="6">
        <v>2011.2083333333335</v>
      </c>
      <c r="D638" s="6">
        <f>co2data[[#This Row],[DecDate]]^2</f>
        <v>4044958.960069445</v>
      </c>
      <c r="E638" s="2">
        <f>DATE(co2data[[#This Row],[Year]],co2data[[#This Row],[Month]],15)</f>
        <v>40617</v>
      </c>
      <c r="F638" s="1">
        <v>392.6</v>
      </c>
      <c r="G638" s="1">
        <f>$U$17+$U$18*co2data[[#This Row],[DecDate]]</f>
        <v>389.2420901221526</v>
      </c>
      <c r="H638" s="4">
        <f>$U$36+$U$37*co2data[[#This Row],[DecDate]]+$U$38*co2data[[#This Row],[DecDate2]]</f>
        <v>391.67683845455031</v>
      </c>
      <c r="I638" s="4">
        <f>co2data[[#This Row],[Co2]]-co2data[[#This Row],[Quadratic Trend]]</f>
        <v>0.92316154544971596</v>
      </c>
      <c r="J638">
        <f t="shared" si="9"/>
        <v>-0.81346972567481024</v>
      </c>
      <c r="K638" s="1">
        <v>-4.1864837755125658E-2</v>
      </c>
      <c r="L638" s="4">
        <f>co2data[[#This Row],[Quadratic Trend]]+co2data[[#This Row],[Cycle Co2]]</f>
        <v>390.86336872887551</v>
      </c>
      <c r="M638" s="4">
        <f>co2data[[#This Row],[Co2]]-co2data[[#This Row],[Quadratic Trend]]-co2data[[#This Row],[Cycle Co2]]</f>
        <v>1.7366312711245262</v>
      </c>
      <c r="N638" s="4">
        <f>AVERAGEIF(co2data[Month],co2data[Month],co2data[High Frequency])</f>
        <v>1.6915543480425499</v>
      </c>
      <c r="O638" s="4">
        <f>co2data[[#This Row],[S0]]-AVERAGE($N$2:$N$13)</f>
        <v>1.6923729508196685</v>
      </c>
      <c r="P638" s="4">
        <f>co2data[[#This Row],[Co2]]-co2data[[#This Row],[Seasonal]]</f>
        <v>390.90762704918035</v>
      </c>
    </row>
    <row r="639" spans="1:16" x14ac:dyDescent="0.3">
      <c r="A639" s="1">
        <v>2011</v>
      </c>
      <c r="B639" s="1">
        <v>4</v>
      </c>
      <c r="C639" s="6">
        <v>2011.2916666666667</v>
      </c>
      <c r="D639" s="6">
        <f>co2data[[#This Row],[DecDate]]^2</f>
        <v>4045294.168402778</v>
      </c>
      <c r="E639" s="2">
        <f>DATE(co2data[[#This Row],[Year]],co2data[[#This Row],[Month]],15)</f>
        <v>40648</v>
      </c>
      <c r="F639" s="1">
        <v>393.25</v>
      </c>
      <c r="G639" s="1">
        <f>$U$17+$U$18*co2data[[#This Row],[DecDate]]</f>
        <v>389.37212849172374</v>
      </c>
      <c r="H639" s="4">
        <f>$U$36+$U$37*co2data[[#This Row],[DecDate]]+$U$38*co2data[[#This Row],[DecDate2]]</f>
        <v>391.85487306991854</v>
      </c>
      <c r="I639" s="4">
        <f>co2data[[#This Row],[Co2]]-co2data[[#This Row],[Quadratic Trend]]</f>
        <v>1.3951269300814602</v>
      </c>
      <c r="J639">
        <f t="shared" si="9"/>
        <v>-0.82611972565339242</v>
      </c>
      <c r="K639" s="1">
        <v>-2.897562417581832E-2</v>
      </c>
      <c r="L639" s="4">
        <f>co2data[[#This Row],[Quadratic Trend]]+co2data[[#This Row],[Cycle Co2]]</f>
        <v>391.02875334426517</v>
      </c>
      <c r="M639" s="4">
        <f>co2data[[#This Row],[Co2]]-co2data[[#This Row],[Quadratic Trend]]-co2data[[#This Row],[Cycle Co2]]</f>
        <v>2.2212466557348525</v>
      </c>
      <c r="N639" s="4">
        <f>AVERAGEIF(co2data[Month],co2data[Month],co2data[High Frequency])</f>
        <v>2.8344005018881528</v>
      </c>
      <c r="O639" s="4">
        <f>co2data[[#This Row],[S0]]-AVERAGE($N$2:$N$13)</f>
        <v>2.8352191046652715</v>
      </c>
      <c r="P639" s="4">
        <f>co2data[[#This Row],[Co2]]-co2data[[#This Row],[Seasonal]]</f>
        <v>390.41478089533473</v>
      </c>
    </row>
    <row r="640" spans="1:16" x14ac:dyDescent="0.3">
      <c r="A640" s="1">
        <v>2011</v>
      </c>
      <c r="B640" s="1">
        <v>5</v>
      </c>
      <c r="C640" s="6">
        <v>2011.375</v>
      </c>
      <c r="D640" s="6">
        <f>co2data[[#This Row],[DecDate]]^2</f>
        <v>4045629.390625</v>
      </c>
      <c r="E640" s="2">
        <f>DATE(co2data[[#This Row],[Year]],co2data[[#This Row],[Month]],15)</f>
        <v>40678</v>
      </c>
      <c r="F640" s="1">
        <v>394.19</v>
      </c>
      <c r="G640" s="1">
        <f>$U$17+$U$18*co2data[[#This Row],[DecDate]]</f>
        <v>389.50216686129488</v>
      </c>
      <c r="H640" s="4">
        <f>$U$36+$U$37*co2data[[#This Row],[DecDate]]+$U$38*co2data[[#This Row],[DecDate2]]</f>
        <v>392.0330857789595</v>
      </c>
      <c r="I640" s="4">
        <f>co2data[[#This Row],[Co2]]-co2data[[#This Row],[Quadratic Trend]]</f>
        <v>2.1569142210404948</v>
      </c>
      <c r="J640">
        <f t="shared" si="9"/>
        <v>-0.77048628084652537</v>
      </c>
      <c r="K640" s="1">
        <v>-4.8395535337667578E-2</v>
      </c>
      <c r="L640" s="4">
        <f>co2data[[#This Row],[Quadratic Trend]]+co2data[[#This Row],[Cycle Co2]]</f>
        <v>391.26259949811299</v>
      </c>
      <c r="M640" s="4">
        <f>co2data[[#This Row],[Co2]]-co2data[[#This Row],[Quadratic Trend]]-co2data[[#This Row],[Cycle Co2]]</f>
        <v>2.9274005018870204</v>
      </c>
      <c r="N640" s="4">
        <f>AVERAGEIF(co2data[Month],co2data[Month],co2data[High Frequency])</f>
        <v>3.1805287070170616</v>
      </c>
      <c r="O640" s="4">
        <f>co2data[[#This Row],[S0]]-AVERAGE($N$2:$N$13)</f>
        <v>3.1813473097941802</v>
      </c>
      <c r="P640" s="4">
        <f>co2data[[#This Row],[Co2]]-co2data[[#This Row],[Seasonal]]</f>
        <v>391.00865269020579</v>
      </c>
    </row>
    <row r="641" spans="1:16" x14ac:dyDescent="0.3">
      <c r="A641" s="1">
        <v>2011</v>
      </c>
      <c r="B641" s="1">
        <v>6</v>
      </c>
      <c r="C641" s="6">
        <v>2011.4583333333335</v>
      </c>
      <c r="D641" s="6">
        <f>co2data[[#This Row],[DecDate]]^2</f>
        <v>4045964.6267361119</v>
      </c>
      <c r="E641" s="2">
        <f>DATE(co2data[[#This Row],[Year]],co2data[[#This Row],[Month]],15)</f>
        <v>40709</v>
      </c>
      <c r="F641" s="1">
        <v>393.74</v>
      </c>
      <c r="G641" s="1">
        <f>$U$17+$U$18*co2data[[#This Row],[DecDate]]</f>
        <v>389.63220523086648</v>
      </c>
      <c r="H641" s="4">
        <f>$U$36+$U$37*co2data[[#This Row],[DecDate]]+$U$38*co2data[[#This Row],[DecDate2]]</f>
        <v>392.2114765816732</v>
      </c>
      <c r="I641" s="4">
        <f>co2data[[#This Row],[Co2]]-co2data[[#This Row],[Quadratic Trend]]</f>
        <v>1.528523418326813</v>
      </c>
      <c r="J641">
        <f t="shared" si="9"/>
        <v>-0.70349246817784206</v>
      </c>
      <c r="K641" s="1">
        <v>-7.473995585602744E-2</v>
      </c>
      <c r="L641" s="4">
        <f>co2data[[#This Row],[Quadratic Trend]]+co2data[[#This Row],[Cycle Co2]]</f>
        <v>391.50798411349535</v>
      </c>
      <c r="M641" s="4">
        <f>co2data[[#This Row],[Co2]]-co2data[[#This Row],[Quadratic Trend]]-co2data[[#This Row],[Cycle Co2]]</f>
        <v>2.2320158865046551</v>
      </c>
      <c r="N641" s="4">
        <f>AVERAGEIF(co2data[Month],co2data[Month],co2data[High Frequency])</f>
        <v>2.3803748608627524</v>
      </c>
      <c r="O641" s="4">
        <f>co2data[[#This Row],[S0]]-AVERAGE($N$2:$N$13)</f>
        <v>2.3811934636398711</v>
      </c>
      <c r="P641" s="4">
        <f>co2data[[#This Row],[Co2]]-co2data[[#This Row],[Seasonal]]</f>
        <v>391.35880653636013</v>
      </c>
    </row>
    <row r="642" spans="1:16" x14ac:dyDescent="0.3">
      <c r="A642" s="1">
        <v>2011</v>
      </c>
      <c r="B642" s="1">
        <v>7</v>
      </c>
      <c r="C642" s="6">
        <v>2011.5416666666667</v>
      </c>
      <c r="D642" s="6">
        <f>co2data[[#This Row],[DecDate]]^2</f>
        <v>4046299.8767361115</v>
      </c>
      <c r="E642" s="2">
        <f>DATE(co2data[[#This Row],[Year]],co2data[[#This Row],[Month]],15)</f>
        <v>40739</v>
      </c>
      <c r="F642" s="1">
        <v>392.51</v>
      </c>
      <c r="G642" s="1">
        <f>$U$17+$U$18*co2data[[#This Row],[DecDate]]</f>
        <v>389.76224360043761</v>
      </c>
      <c r="H642" s="4">
        <f>$U$36+$U$37*co2data[[#This Row],[DecDate]]+$U$38*co2data[[#This Row],[DecDate2]]</f>
        <v>392.3900454780669</v>
      </c>
      <c r="I642" s="4">
        <f>co2data[[#This Row],[Co2]]-co2data[[#This Row],[Quadratic Trend]]</f>
        <v>0.11995452193309575</v>
      </c>
      <c r="J642">
        <f t="shared" si="9"/>
        <v>-0.62590751841601722</v>
      </c>
      <c r="K642" s="1">
        <v>-6.3393501115530784E-2</v>
      </c>
      <c r="L642" s="4">
        <f>co2data[[#This Row],[Quadratic Trend]]+co2data[[#This Row],[Cycle Co2]]</f>
        <v>391.7641379596509</v>
      </c>
      <c r="M642" s="4">
        <f>co2data[[#This Row],[Co2]]-co2data[[#This Row],[Quadratic Trend]]-co2data[[#This Row],[Cycle Co2]]</f>
        <v>0.74586204034911296</v>
      </c>
      <c r="N642" s="4">
        <f>AVERAGEIF(co2data[Month],co2data[Month],co2data[High Frequency])</f>
        <v>0.68088768137521938</v>
      </c>
      <c r="O642" s="4">
        <f>co2data[[#This Row],[S0]]-AVERAGE($N$2:$N$13)</f>
        <v>0.68170628415233803</v>
      </c>
      <c r="P642" s="4">
        <f>co2data[[#This Row],[Co2]]-co2data[[#This Row],[Seasonal]]</f>
        <v>391.82829371584768</v>
      </c>
    </row>
    <row r="643" spans="1:16" x14ac:dyDescent="0.3">
      <c r="A643" s="1">
        <v>2011</v>
      </c>
      <c r="B643" s="1">
        <v>8</v>
      </c>
      <c r="C643" s="6">
        <v>2011.625</v>
      </c>
      <c r="D643" s="6">
        <f>co2data[[#This Row],[DecDate]]^2</f>
        <v>4046635.140625</v>
      </c>
      <c r="E643" s="2">
        <f>DATE(co2data[[#This Row],[Year]],co2data[[#This Row],[Month]],15)</f>
        <v>40770</v>
      </c>
      <c r="F643" s="1">
        <v>390.13</v>
      </c>
      <c r="G643" s="1">
        <f>$U$17+$U$18*co2data[[#This Row],[DecDate]]</f>
        <v>389.89228197000875</v>
      </c>
      <c r="H643" s="4">
        <f>$U$36+$U$37*co2data[[#This Row],[DecDate]]+$U$38*co2data[[#This Row],[DecDate2]]</f>
        <v>392.56879246813332</v>
      </c>
      <c r="I643" s="4">
        <f>co2data[[#This Row],[Co2]]-co2data[[#This Row],[Quadratic Trend]]</f>
        <v>-2.4387924681333288</v>
      </c>
      <c r="J643">
        <f t="shared" si="9"/>
        <v>-0.61003912386929815</v>
      </c>
      <c r="K643" s="1">
        <v>-6.666386342386553E-2</v>
      </c>
      <c r="L643" s="4">
        <f>co2data[[#This Row],[Quadratic Trend]]+co2data[[#This Row],[Cycle Co2]]</f>
        <v>391.95875334426404</v>
      </c>
      <c r="M643" s="4">
        <f>co2data[[#This Row],[Co2]]-co2data[[#This Row],[Quadratic Trend]]-co2data[[#This Row],[Cycle Co2]]</f>
        <v>-1.8287533442640307</v>
      </c>
      <c r="N643" s="4">
        <f>AVERAGEIF(co2data[Month],co2data[Month],co2data[High Frequency])</f>
        <v>-1.5319969340082413</v>
      </c>
      <c r="O643" s="4">
        <f>co2data[[#This Row],[S0]]-AVERAGE($N$2:$N$13)</f>
        <v>-1.5311783312311227</v>
      </c>
      <c r="P643" s="4">
        <f>co2data[[#This Row],[Co2]]-co2data[[#This Row],[Seasonal]]</f>
        <v>391.6611783312311</v>
      </c>
    </row>
    <row r="644" spans="1:16" x14ac:dyDescent="0.3">
      <c r="A644" s="1">
        <v>2011</v>
      </c>
      <c r="B644" s="1">
        <v>9</v>
      </c>
      <c r="C644" s="6">
        <v>2011.7083333333335</v>
      </c>
      <c r="D644" s="6">
        <f>co2data[[#This Row],[DecDate]]^2</f>
        <v>4046970.4184027785</v>
      </c>
      <c r="E644" s="2">
        <f>DATE(co2data[[#This Row],[Year]],co2data[[#This Row],[Month]],15)</f>
        <v>40801</v>
      </c>
      <c r="F644" s="1">
        <v>389.08</v>
      </c>
      <c r="G644" s="1">
        <f>$U$17+$U$18*co2data[[#This Row],[DecDate]]</f>
        <v>390.02232033957989</v>
      </c>
      <c r="H644" s="4">
        <f>$U$36+$U$37*co2data[[#This Row],[DecDate]]+$U$38*co2data[[#This Row],[DecDate2]]</f>
        <v>392.74771755187976</v>
      </c>
      <c r="I644" s="4">
        <f>co2data[[#This Row],[Co2]]-co2data[[#This Row],[Quadratic Trend]]</f>
        <v>-3.6677175518797753</v>
      </c>
      <c r="J644">
        <f t="shared" si="9"/>
        <v>-0.59357959223000134</v>
      </c>
      <c r="K644" s="1">
        <v>-5.6858735088741508E-2</v>
      </c>
      <c r="L644" s="4">
        <f>co2data[[#This Row],[Quadratic Trend]]+co2data[[#This Row],[Cycle Co2]]</f>
        <v>392.15413795964974</v>
      </c>
      <c r="M644" s="4">
        <f>co2data[[#This Row],[Co2]]-co2data[[#This Row],[Quadratic Trend]]-co2data[[#This Row],[Cycle Co2]]</f>
        <v>-3.0741379596497742</v>
      </c>
      <c r="N644" s="4">
        <f>AVERAGEIF(co2data[Month],co2data[Month],co2data[High Frequency])</f>
        <v>-3.2690433820966329</v>
      </c>
      <c r="O644" s="4">
        <f>co2data[[#This Row],[S0]]-AVERAGE($N$2:$N$13)</f>
        <v>-3.2682247793195143</v>
      </c>
      <c r="P644" s="4">
        <f>co2data[[#This Row],[Co2]]-co2data[[#This Row],[Seasonal]]</f>
        <v>392.34822477931948</v>
      </c>
    </row>
    <row r="645" spans="1:16" x14ac:dyDescent="0.3">
      <c r="A645" s="1">
        <v>2011</v>
      </c>
      <c r="B645" s="1">
        <v>10</v>
      </c>
      <c r="C645" s="6">
        <v>2011.7916666666667</v>
      </c>
      <c r="D645" s="6">
        <f>co2data[[#This Row],[DecDate]]^2</f>
        <v>4047305.710069445</v>
      </c>
      <c r="E645" s="2">
        <f>DATE(co2data[[#This Row],[Year]],co2data[[#This Row],[Month]],15)</f>
        <v>40831</v>
      </c>
      <c r="F645" s="1">
        <v>389</v>
      </c>
      <c r="G645" s="1">
        <f>$U$17+$U$18*co2data[[#This Row],[DecDate]]</f>
        <v>390.15235870915103</v>
      </c>
      <c r="H645" s="4">
        <f>$U$36+$U$37*co2data[[#This Row],[DecDate]]+$U$38*co2data[[#This Row],[DecDate2]]</f>
        <v>392.9268207293062</v>
      </c>
      <c r="I645" s="4">
        <f>co2data[[#This Row],[Co2]]-co2data[[#This Row],[Quadratic Trend]]</f>
        <v>-3.9268207293062005</v>
      </c>
      <c r="J645">
        <f t="shared" si="9"/>
        <v>-0.49729815426735074</v>
      </c>
      <c r="K645" s="1">
        <v>-4.4747346879367586E-2</v>
      </c>
      <c r="L645" s="4">
        <f>co2data[[#This Row],[Quadratic Trend]]+co2data[[#This Row],[Cycle Co2]]</f>
        <v>392.42952257503885</v>
      </c>
      <c r="M645" s="4">
        <f>co2data[[#This Row],[Co2]]-co2data[[#This Row],[Quadratic Trend]]-co2data[[#This Row],[Cycle Co2]]</f>
        <v>-3.4295225750388498</v>
      </c>
      <c r="N645" s="4">
        <f>AVERAGEIF(co2data[Month],co2data[Month],co2data[High Frequency])</f>
        <v>-3.4480093341772475</v>
      </c>
      <c r="O645" s="4">
        <f>co2data[[#This Row],[S0]]-AVERAGE($N$2:$N$13)</f>
        <v>-3.4471907314001289</v>
      </c>
      <c r="P645" s="4">
        <f>co2data[[#This Row],[Co2]]-co2data[[#This Row],[Seasonal]]</f>
        <v>392.44719073140016</v>
      </c>
    </row>
    <row r="646" spans="1:16" x14ac:dyDescent="0.3">
      <c r="A646" s="1">
        <v>2011</v>
      </c>
      <c r="B646" s="1">
        <v>11</v>
      </c>
      <c r="C646" s="6">
        <v>2011.875</v>
      </c>
      <c r="D646" s="6">
        <f>co2data[[#This Row],[DecDate]]^2</f>
        <v>4047641.015625</v>
      </c>
      <c r="E646" s="2">
        <f>DATE(co2data[[#This Row],[Year]],co2data[[#This Row],[Month]],15)</f>
        <v>40862</v>
      </c>
      <c r="F646" s="1">
        <v>390.28</v>
      </c>
      <c r="G646" s="1">
        <f>$U$17+$U$18*co2data[[#This Row],[DecDate]]</f>
        <v>390.28239707872217</v>
      </c>
      <c r="H646" s="4">
        <f>$U$36+$U$37*co2data[[#This Row],[DecDate]]+$U$38*co2data[[#This Row],[DecDate2]]</f>
        <v>393.1061020003981</v>
      </c>
      <c r="I646" s="4">
        <f>co2data[[#This Row],[Co2]]-co2data[[#This Row],[Quadratic Trend]]</f>
        <v>-2.826102000398123</v>
      </c>
      <c r="J646">
        <f t="shared" si="9"/>
        <v>-0.40811788690386336</v>
      </c>
      <c r="K646" s="1">
        <v>-3.6483544949603056E-2</v>
      </c>
      <c r="L646" s="4">
        <f>co2data[[#This Row],[Quadratic Trend]]+co2data[[#This Row],[Cycle Co2]]</f>
        <v>392.69798411349421</v>
      </c>
      <c r="M646" s="4">
        <f>co2data[[#This Row],[Co2]]-co2data[[#This Row],[Quadratic Trend]]-co2data[[#This Row],[Cycle Co2]]</f>
        <v>-2.4179841134942595</v>
      </c>
      <c r="N646" s="4">
        <f>AVERAGEIF(co2data[Month],co2data[Month],co2data[High Frequency])</f>
        <v>-2.2829904186651309</v>
      </c>
      <c r="O646" s="4">
        <f>co2data[[#This Row],[S0]]-AVERAGE($N$2:$N$13)</f>
        <v>-2.2821718158880122</v>
      </c>
      <c r="P646" s="4">
        <f>co2data[[#This Row],[Co2]]-co2data[[#This Row],[Seasonal]]</f>
        <v>392.56217181588801</v>
      </c>
    </row>
    <row r="647" spans="1:16" x14ac:dyDescent="0.3">
      <c r="A647" s="1">
        <v>2011</v>
      </c>
      <c r="B647" s="1">
        <v>12</v>
      </c>
      <c r="C647" s="6">
        <v>2011.9583333333335</v>
      </c>
      <c r="D647" s="6">
        <f>co2data[[#This Row],[DecDate]]^2</f>
        <v>4047976.335069445</v>
      </c>
      <c r="E647" s="2">
        <f>DATE(co2data[[#This Row],[Year]],co2data[[#This Row],[Month]],15)</f>
        <v>40892</v>
      </c>
      <c r="F647" s="1">
        <v>391.86</v>
      </c>
      <c r="G647" s="1">
        <f>$U$17+$U$18*co2data[[#This Row],[DecDate]]</f>
        <v>390.41243544829376</v>
      </c>
      <c r="H647" s="4">
        <f>$U$36+$U$37*co2data[[#This Row],[DecDate]]+$U$38*co2data[[#This Row],[DecDate2]]</f>
        <v>393.28556136517</v>
      </c>
      <c r="I647" s="4">
        <f>co2data[[#This Row],[Co2]]-co2data[[#This Row],[Quadratic Trend]]</f>
        <v>-1.4255613651699832</v>
      </c>
      <c r="J647">
        <f t="shared" si="9"/>
        <v>-0.47065417475492777</v>
      </c>
      <c r="K647" s="1">
        <v>-1.591348314558428E-2</v>
      </c>
      <c r="L647" s="4">
        <f>co2data[[#This Row],[Quadratic Trend]]+co2data[[#This Row],[Cycle Co2]]</f>
        <v>392.81490719041506</v>
      </c>
      <c r="M647" s="4">
        <f>co2data[[#This Row],[Co2]]-co2data[[#This Row],[Quadratic Trend]]-co2data[[#This Row],[Cycle Co2]]</f>
        <v>-0.95490719041505545</v>
      </c>
      <c r="N647" s="4">
        <f>AVERAGEIF(co2data[Month],co2data[Month],co2data[High Frequency])</f>
        <v>-1.0548815493936836</v>
      </c>
      <c r="O647" s="4">
        <f>co2data[[#This Row],[S0]]-AVERAGE($N$2:$N$13)</f>
        <v>-1.054062946616565</v>
      </c>
      <c r="P647" s="4">
        <f>co2data[[#This Row],[Co2]]-co2data[[#This Row],[Seasonal]]</f>
        <v>392.91406294661658</v>
      </c>
    </row>
    <row r="648" spans="1:16" x14ac:dyDescent="0.3">
      <c r="A648" s="1">
        <v>2012</v>
      </c>
      <c r="B648" s="1">
        <v>1</v>
      </c>
      <c r="C648" s="6">
        <v>2012.0416666666667</v>
      </c>
      <c r="D648" s="6">
        <f>co2data[[#This Row],[DecDate]]^2</f>
        <v>4048311.668402778</v>
      </c>
      <c r="E648" s="2">
        <f>DATE(co2data[[#This Row],[Year]],co2data[[#This Row],[Month]],15)</f>
        <v>40923</v>
      </c>
      <c r="F648" s="1">
        <v>393.12</v>
      </c>
      <c r="G648" s="1">
        <f>$U$17+$U$18*co2data[[#This Row],[DecDate]]</f>
        <v>390.5424738178649</v>
      </c>
      <c r="H648" s="4">
        <f>$U$36+$U$37*co2data[[#This Row],[DecDate]]+$U$38*co2data[[#This Row],[DecDate2]]</f>
        <v>393.4651988236219</v>
      </c>
      <c r="I648" s="4">
        <f>co2data[[#This Row],[Co2]]-co2data[[#This Row],[Quadratic Trend]]</f>
        <v>-0.34519882362189946</v>
      </c>
      <c r="J648">
        <f t="shared" si="9"/>
        <v>-0.60259932551396722</v>
      </c>
      <c r="K648" s="1">
        <v>-1.0729469159640801E-2</v>
      </c>
      <c r="L648" s="4">
        <f>co2data[[#This Row],[Quadratic Trend]]+co2data[[#This Row],[Cycle Co2]]</f>
        <v>392.86259949810795</v>
      </c>
      <c r="M648" s="4">
        <f>co2data[[#This Row],[Co2]]-co2data[[#This Row],[Quadratic Trend]]-co2data[[#This Row],[Cycle Co2]]</f>
        <v>0.25740050189206776</v>
      </c>
      <c r="N648" s="4">
        <f>AVERAGEIF(co2data[Month],co2data[Month],co2data[High Frequency])</f>
        <v>7.1953736839272886E-3</v>
      </c>
      <c r="O648" s="4">
        <f>co2data[[#This Row],[S0]]-AVERAGE($N$2:$N$13)</f>
        <v>8.0139764610459747E-3</v>
      </c>
      <c r="P648" s="4">
        <f>co2data[[#This Row],[Co2]]-co2data[[#This Row],[Seasonal]]</f>
        <v>393.11198602353898</v>
      </c>
    </row>
    <row r="649" spans="1:16" x14ac:dyDescent="0.3">
      <c r="A649" s="1">
        <v>2012</v>
      </c>
      <c r="B649" s="1">
        <v>2</v>
      </c>
      <c r="C649" s="6">
        <v>2012.125</v>
      </c>
      <c r="D649" s="6">
        <f>co2data[[#This Row],[DecDate]]^2</f>
        <v>4048647.015625</v>
      </c>
      <c r="E649" s="2">
        <f>DATE(co2data[[#This Row],[Year]],co2data[[#This Row],[Month]],15)</f>
        <v>40954</v>
      </c>
      <c r="F649" s="1">
        <v>393.86</v>
      </c>
      <c r="G649" s="1">
        <f>$U$17+$U$18*co2data[[#This Row],[DecDate]]</f>
        <v>390.67251218743604</v>
      </c>
      <c r="H649" s="4">
        <f>$U$36+$U$37*co2data[[#This Row],[DecDate]]+$U$38*co2data[[#This Row],[DecDate2]]</f>
        <v>393.64501437575382</v>
      </c>
      <c r="I649" s="4">
        <f>co2data[[#This Row],[Co2]]-co2data[[#This Row],[Quadratic Trend]]</f>
        <v>0.21498562424619649</v>
      </c>
      <c r="J649">
        <f t="shared" ref="J649:K712" si="10">AVERAGE(I643:I655)</f>
        <v>-0.79164564687217243</v>
      </c>
      <c r="K649" s="1">
        <v>-1.0162272222524357E-2</v>
      </c>
      <c r="L649" s="4">
        <f>co2data[[#This Row],[Quadratic Trend]]+co2data[[#This Row],[Cycle Co2]]</f>
        <v>392.85336872888166</v>
      </c>
      <c r="M649" s="4">
        <f>co2data[[#This Row],[Co2]]-co2data[[#This Row],[Quadratic Trend]]-co2data[[#This Row],[Cycle Co2]]</f>
        <v>1.0066312711183689</v>
      </c>
      <c r="N649" s="4">
        <f>AVERAGEIF(co2data[Month],co2data[Month],co2data[High Frequency])</f>
        <v>0.80215691214584883</v>
      </c>
      <c r="O649" s="4">
        <f>co2data[[#This Row],[S0]]-AVERAGE($N$2:$N$13)</f>
        <v>0.80297551492296748</v>
      </c>
      <c r="P649" s="4">
        <f>co2data[[#This Row],[Co2]]-co2data[[#This Row],[Seasonal]]</f>
        <v>393.05702448507702</v>
      </c>
    </row>
    <row r="650" spans="1:16" x14ac:dyDescent="0.3">
      <c r="A650" s="1">
        <v>2012</v>
      </c>
      <c r="B650" s="1">
        <v>3</v>
      </c>
      <c r="C650" s="6">
        <v>2012.2083333333335</v>
      </c>
      <c r="D650" s="6">
        <f>co2data[[#This Row],[DecDate]]^2</f>
        <v>4048982.3767361119</v>
      </c>
      <c r="E650" s="2">
        <f>DATE(co2data[[#This Row],[Year]],co2data[[#This Row],[Month]],15)</f>
        <v>40983</v>
      </c>
      <c r="F650" s="1">
        <v>394.4</v>
      </c>
      <c r="G650" s="1">
        <f>$U$17+$U$18*co2data[[#This Row],[DecDate]]</f>
        <v>390.80255055700763</v>
      </c>
      <c r="H650" s="4">
        <f>$U$36+$U$37*co2data[[#This Row],[DecDate]]+$U$38*co2data[[#This Row],[DecDate2]]</f>
        <v>393.82500802155846</v>
      </c>
      <c r="I650" s="4">
        <f>co2data[[#This Row],[Co2]]-co2data[[#This Row],[Quadratic Trend]]</f>
        <v>0.57499197844151695</v>
      </c>
      <c r="J650">
        <f t="shared" si="10"/>
        <v>-0.89625467729107933</v>
      </c>
      <c r="K650" s="1">
        <v>4.0349228113654669E-4</v>
      </c>
      <c r="L650" s="4">
        <f>co2data[[#This Row],[Quadratic Trend]]+co2data[[#This Row],[Cycle Co2]]</f>
        <v>392.92875334426736</v>
      </c>
      <c r="M650" s="4">
        <f>co2data[[#This Row],[Co2]]-co2data[[#This Row],[Quadratic Trend]]-co2data[[#This Row],[Cycle Co2]]</f>
        <v>1.4712466557325963</v>
      </c>
      <c r="N650" s="4">
        <f>AVERAGEIF(co2data[Month],co2data[Month],co2data[High Frequency])</f>
        <v>1.6915543480425499</v>
      </c>
      <c r="O650" s="4">
        <f>co2data[[#This Row],[S0]]-AVERAGE($N$2:$N$13)</f>
        <v>1.6923729508196685</v>
      </c>
      <c r="P650" s="4">
        <f>co2data[[#This Row],[Co2]]-co2data[[#This Row],[Seasonal]]</f>
        <v>392.7076270491803</v>
      </c>
    </row>
    <row r="651" spans="1:16" x14ac:dyDescent="0.3">
      <c r="A651" s="1">
        <v>2012</v>
      </c>
      <c r="B651" s="1">
        <v>4</v>
      </c>
      <c r="C651" s="6">
        <v>2012.2916666666667</v>
      </c>
      <c r="D651" s="6">
        <f>co2data[[#This Row],[DecDate]]^2</f>
        <v>4049317.7517361115</v>
      </c>
      <c r="E651" s="2">
        <f>DATE(co2data[[#This Row],[Year]],co2data[[#This Row],[Month]],15)</f>
        <v>41014</v>
      </c>
      <c r="F651" s="1">
        <v>396.18</v>
      </c>
      <c r="G651" s="1">
        <f>$U$17+$U$18*co2data[[#This Row],[DecDate]]</f>
        <v>390.93258892657877</v>
      </c>
      <c r="H651" s="4">
        <f>$U$36+$U$37*co2data[[#This Row],[DecDate]]+$U$38*co2data[[#This Row],[DecDate2]]</f>
        <v>394.00517976103583</v>
      </c>
      <c r="I651" s="4">
        <f>co2data[[#This Row],[Co2]]-co2data[[#This Row],[Quadratic Trend]]</f>
        <v>2.1748202389641733</v>
      </c>
      <c r="J651">
        <f t="shared" si="10"/>
        <v>-0.92488795523278733</v>
      </c>
      <c r="K651" s="1">
        <v>1.2506285889816563E-2</v>
      </c>
      <c r="L651" s="4">
        <f>co2data[[#This Row],[Quadratic Trend]]+co2data[[#This Row],[Cycle Co2]]</f>
        <v>393.08029180580303</v>
      </c>
      <c r="M651" s="4">
        <f>co2data[[#This Row],[Co2]]-co2data[[#This Row],[Quadratic Trend]]-co2data[[#This Row],[Cycle Co2]]</f>
        <v>3.0997081941969604</v>
      </c>
      <c r="N651" s="4">
        <f>AVERAGEIF(co2data[Month],co2data[Month],co2data[High Frequency])</f>
        <v>2.8344005018881528</v>
      </c>
      <c r="O651" s="4">
        <f>co2data[[#This Row],[S0]]-AVERAGE($N$2:$N$13)</f>
        <v>2.8352191046652715</v>
      </c>
      <c r="P651" s="4">
        <f>co2data[[#This Row],[Co2]]-co2data[[#This Row],[Seasonal]]</f>
        <v>393.34478089533474</v>
      </c>
    </row>
    <row r="652" spans="1:16" x14ac:dyDescent="0.3">
      <c r="A652" s="1">
        <v>2012</v>
      </c>
      <c r="B652" s="1">
        <v>5</v>
      </c>
      <c r="C652" s="6">
        <v>2012.375</v>
      </c>
      <c r="D652" s="6">
        <f>co2data[[#This Row],[DecDate]]^2</f>
        <v>4049653.140625</v>
      </c>
      <c r="E652" s="2">
        <f>DATE(co2data[[#This Row],[Year]],co2data[[#This Row],[Month]],15)</f>
        <v>41044</v>
      </c>
      <c r="F652" s="1">
        <v>396.74</v>
      </c>
      <c r="G652" s="1">
        <f>$U$17+$U$18*co2data[[#This Row],[DecDate]]</f>
        <v>391.06262729614991</v>
      </c>
      <c r="H652" s="4">
        <f>$U$36+$U$37*co2data[[#This Row],[DecDate]]+$U$38*co2data[[#This Row],[DecDate2]]</f>
        <v>394.18552959419321</v>
      </c>
      <c r="I652" s="4">
        <f>co2data[[#This Row],[Co2]]-co2data[[#This Row],[Quadratic Trend]]</f>
        <v>2.5544704058067964</v>
      </c>
      <c r="J652">
        <f t="shared" si="10"/>
        <v>-0.79908394223519963</v>
      </c>
      <c r="K652" s="1">
        <v>1.614610860350257E-2</v>
      </c>
      <c r="L652" s="4">
        <f>co2data[[#This Row],[Quadratic Trend]]+co2data[[#This Row],[Cycle Co2]]</f>
        <v>393.38644565195801</v>
      </c>
      <c r="M652" s="4">
        <f>co2data[[#This Row],[Co2]]-co2data[[#This Row],[Quadratic Trend]]-co2data[[#This Row],[Cycle Co2]]</f>
        <v>3.353554348041996</v>
      </c>
      <c r="N652" s="4">
        <f>AVERAGEIF(co2data[Month],co2data[Month],co2data[High Frequency])</f>
        <v>3.1805287070170616</v>
      </c>
      <c r="O652" s="4">
        <f>co2data[[#This Row],[S0]]-AVERAGE($N$2:$N$13)</f>
        <v>3.1813473097941802</v>
      </c>
      <c r="P652" s="4">
        <f>co2data[[#This Row],[Co2]]-co2data[[#This Row],[Seasonal]]</f>
        <v>393.5586526902058</v>
      </c>
    </row>
    <row r="653" spans="1:16" x14ac:dyDescent="0.3">
      <c r="A653" s="1">
        <v>2012</v>
      </c>
      <c r="B653" s="1">
        <v>6</v>
      </c>
      <c r="C653" s="6">
        <v>2012.4583333333335</v>
      </c>
      <c r="D653" s="6">
        <f>co2data[[#This Row],[DecDate]]^2</f>
        <v>4049988.5434027785</v>
      </c>
      <c r="E653" s="2">
        <f>DATE(co2data[[#This Row],[Year]],co2data[[#This Row],[Month]],15)</f>
        <v>41075</v>
      </c>
      <c r="F653" s="1">
        <v>395.71</v>
      </c>
      <c r="G653" s="1">
        <f>$U$17+$U$18*co2data[[#This Row],[DecDate]]</f>
        <v>391.19266566572151</v>
      </c>
      <c r="H653" s="4">
        <f>$U$36+$U$37*co2data[[#This Row],[DecDate]]+$U$38*co2data[[#This Row],[DecDate2]]</f>
        <v>394.36605752102332</v>
      </c>
      <c r="I653" s="4">
        <f>co2data[[#This Row],[Co2]]-co2data[[#This Row],[Quadratic Trend]]</f>
        <v>1.3439424789766576</v>
      </c>
      <c r="J653">
        <f t="shared" si="10"/>
        <v>-0.66730417676097453</v>
      </c>
      <c r="K653" s="1">
        <v>-9.8473188548461659E-4</v>
      </c>
      <c r="L653" s="4">
        <f>co2data[[#This Row],[Quadratic Trend]]+co2data[[#This Row],[Cycle Co2]]</f>
        <v>393.69875334426234</v>
      </c>
      <c r="M653" s="4">
        <f>co2data[[#This Row],[Co2]]-co2data[[#This Row],[Quadratic Trend]]-co2data[[#This Row],[Cycle Co2]]</f>
        <v>2.0112466557376321</v>
      </c>
      <c r="N653" s="4">
        <f>AVERAGEIF(co2data[Month],co2data[Month],co2data[High Frequency])</f>
        <v>2.3803748608627524</v>
      </c>
      <c r="O653" s="4">
        <f>co2data[[#This Row],[S0]]-AVERAGE($N$2:$N$13)</f>
        <v>2.3811934636398711</v>
      </c>
      <c r="P653" s="4">
        <f>co2data[[#This Row],[Co2]]-co2data[[#This Row],[Seasonal]]</f>
        <v>393.3288065363601</v>
      </c>
    </row>
    <row r="654" spans="1:16" x14ac:dyDescent="0.3">
      <c r="A654" s="1">
        <v>2012</v>
      </c>
      <c r="B654" s="1">
        <v>7</v>
      </c>
      <c r="C654" s="6">
        <v>2012.5416666666667</v>
      </c>
      <c r="D654" s="6">
        <f>co2data[[#This Row],[DecDate]]^2</f>
        <v>4050323.960069445</v>
      </c>
      <c r="E654" s="2">
        <f>DATE(co2data[[#This Row],[Year]],co2data[[#This Row],[Month]],15)</f>
        <v>41105</v>
      </c>
      <c r="F654" s="1">
        <v>394.36</v>
      </c>
      <c r="G654" s="1">
        <f>$U$17+$U$18*co2data[[#This Row],[DecDate]]</f>
        <v>391.32270403529265</v>
      </c>
      <c r="H654" s="4">
        <f>$U$36+$U$37*co2data[[#This Row],[DecDate]]+$U$38*co2data[[#This Row],[DecDate2]]</f>
        <v>394.54676354154071</v>
      </c>
      <c r="I654" s="4">
        <f>co2data[[#This Row],[Co2]]-co2data[[#This Row],[Quadratic Trend]]</f>
        <v>-0.18676354154069941</v>
      </c>
      <c r="J654">
        <f t="shared" si="10"/>
        <v>-0.56416404342437632</v>
      </c>
      <c r="K654" s="1">
        <v>-4.2708509617778723E-3</v>
      </c>
      <c r="L654" s="4">
        <f>co2data[[#This Row],[Quadratic Trend]]+co2data[[#This Row],[Cycle Co2]]</f>
        <v>393.98259949811631</v>
      </c>
      <c r="M654" s="4">
        <f>co2data[[#This Row],[Co2]]-co2data[[#This Row],[Quadratic Trend]]-co2data[[#This Row],[Cycle Co2]]</f>
        <v>0.37740050188367691</v>
      </c>
      <c r="N654" s="4">
        <f>AVERAGEIF(co2data[Month],co2data[Month],co2data[High Frequency])</f>
        <v>0.68088768137521938</v>
      </c>
      <c r="O654" s="4">
        <f>co2data[[#This Row],[S0]]-AVERAGE($N$2:$N$13)</f>
        <v>0.68170628415233803</v>
      </c>
      <c r="P654" s="4">
        <f>co2data[[#This Row],[Co2]]-co2data[[#This Row],[Seasonal]]</f>
        <v>393.6782937158477</v>
      </c>
    </row>
    <row r="655" spans="1:16" x14ac:dyDescent="0.3">
      <c r="A655" s="1">
        <v>2012</v>
      </c>
      <c r="B655" s="1">
        <v>8</v>
      </c>
      <c r="C655" s="6">
        <v>2012.625</v>
      </c>
      <c r="D655" s="6">
        <f>co2data[[#This Row],[DecDate]]^2</f>
        <v>4050659.390625</v>
      </c>
      <c r="E655" s="2">
        <f>DATE(co2data[[#This Row],[Year]],co2data[[#This Row],[Month]],15)</f>
        <v>41136</v>
      </c>
      <c r="F655" s="1">
        <v>392.39</v>
      </c>
      <c r="G655" s="1">
        <f>$U$17+$U$18*co2data[[#This Row],[DecDate]]</f>
        <v>391.45274240486378</v>
      </c>
      <c r="H655" s="4">
        <f>$U$36+$U$37*co2data[[#This Row],[DecDate]]+$U$38*co2data[[#This Row],[DecDate2]]</f>
        <v>394.72764765572356</v>
      </c>
      <c r="I655" s="4">
        <f>co2data[[#This Row],[Co2]]-co2data[[#This Row],[Quadratic Trend]]</f>
        <v>-2.3376476557235719</v>
      </c>
      <c r="J655">
        <f t="shared" si="10"/>
        <v>-0.46197123453365607</v>
      </c>
      <c r="K655" s="1">
        <v>3.2108282977172174E-3</v>
      </c>
      <c r="L655" s="4">
        <f>co2data[[#This Row],[Quadratic Trend]]+co2data[[#This Row],[Cycle Co2]]</f>
        <v>394.26567642118988</v>
      </c>
      <c r="M655" s="4">
        <f>co2data[[#This Row],[Co2]]-co2data[[#This Row],[Quadratic Trend]]-co2data[[#This Row],[Cycle Co2]]</f>
        <v>-1.8756764211899157</v>
      </c>
      <c r="N655" s="4">
        <f>AVERAGEIF(co2data[Month],co2data[Month],co2data[High Frequency])</f>
        <v>-1.5319969340082413</v>
      </c>
      <c r="O655" s="4">
        <f>co2data[[#This Row],[S0]]-AVERAGE($N$2:$N$13)</f>
        <v>-1.5311783312311227</v>
      </c>
      <c r="P655" s="4">
        <f>co2data[[#This Row],[Co2]]-co2data[[#This Row],[Seasonal]]</f>
        <v>393.92117833123109</v>
      </c>
    </row>
    <row r="656" spans="1:16" x14ac:dyDescent="0.3">
      <c r="A656" s="1">
        <v>2012</v>
      </c>
      <c r="B656" s="1">
        <v>9</v>
      </c>
      <c r="C656" s="6">
        <v>2012.7083333333335</v>
      </c>
      <c r="D656" s="6">
        <f>co2data[[#This Row],[DecDate]]^2</f>
        <v>4050994.835069445</v>
      </c>
      <c r="E656" s="2">
        <f>DATE(co2data[[#This Row],[Year]],co2data[[#This Row],[Month]],15)</f>
        <v>41167</v>
      </c>
      <c r="F656" s="1">
        <v>391.11</v>
      </c>
      <c r="G656" s="1">
        <f>$U$17+$U$18*co2data[[#This Row],[DecDate]]</f>
        <v>391.58278077443538</v>
      </c>
      <c r="H656" s="4">
        <f>$U$36+$U$37*co2data[[#This Row],[DecDate]]+$U$38*co2data[[#This Row],[DecDate2]]</f>
        <v>394.90870986357913</v>
      </c>
      <c r="I656" s="4">
        <f>co2data[[#This Row],[Co2]]-co2data[[#This Row],[Quadratic Trend]]</f>
        <v>-3.7987098635791199</v>
      </c>
      <c r="J656">
        <f t="shared" si="10"/>
        <v>-0.36841805778056352</v>
      </c>
      <c r="K656" s="1">
        <v>1.8383382816064463E-2</v>
      </c>
      <c r="L656" s="4">
        <f>co2data[[#This Row],[Quadratic Trend]]+co2data[[#This Row],[Cycle Co2]]</f>
        <v>394.54029180579857</v>
      </c>
      <c r="M656" s="4">
        <f>co2data[[#This Row],[Co2]]-co2data[[#This Row],[Quadratic Trend]]-co2data[[#This Row],[Cycle Co2]]</f>
        <v>-3.4302918057985563</v>
      </c>
      <c r="N656" s="4">
        <f>AVERAGEIF(co2data[Month],co2data[Month],co2data[High Frequency])</f>
        <v>-3.2690433820966329</v>
      </c>
      <c r="O656" s="4">
        <f>co2data[[#This Row],[S0]]-AVERAGE($N$2:$N$13)</f>
        <v>-3.2682247793195143</v>
      </c>
      <c r="P656" s="4">
        <f>co2data[[#This Row],[Co2]]-co2data[[#This Row],[Seasonal]]</f>
        <v>394.37822477931951</v>
      </c>
    </row>
    <row r="657" spans="1:16" x14ac:dyDescent="0.3">
      <c r="A657" s="1">
        <v>2012</v>
      </c>
      <c r="B657" s="1">
        <v>10</v>
      </c>
      <c r="C657" s="6">
        <v>2012.7916666666667</v>
      </c>
      <c r="D657" s="6">
        <f>co2data[[#This Row],[DecDate]]^2</f>
        <v>4051330.293402778</v>
      </c>
      <c r="E657" s="2">
        <f>DATE(co2data[[#This Row],[Year]],co2data[[#This Row],[Month]],15)</f>
        <v>41197</v>
      </c>
      <c r="F657" s="1">
        <v>391.05</v>
      </c>
      <c r="G657" s="1">
        <f>$U$17+$U$18*co2data[[#This Row],[DecDate]]</f>
        <v>391.71281914400652</v>
      </c>
      <c r="H657" s="4">
        <f>$U$36+$U$37*co2data[[#This Row],[DecDate]]+$U$38*co2data[[#This Row],[DecDate2]]</f>
        <v>395.08995016512199</v>
      </c>
      <c r="I657" s="4">
        <f>co2data[[#This Row],[Co2]]-co2data[[#This Row],[Quadratic Trend]]</f>
        <v>-4.0399501651219794</v>
      </c>
      <c r="J657">
        <f t="shared" si="10"/>
        <v>-0.24119682085796074</v>
      </c>
      <c r="K657" s="1">
        <v>1.4323735670204426E-2</v>
      </c>
      <c r="L657" s="4">
        <f>co2data[[#This Row],[Quadratic Trend]]+co2data[[#This Row],[Cycle Co2]]</f>
        <v>394.84875334426403</v>
      </c>
      <c r="M657" s="4">
        <f>co2data[[#This Row],[Co2]]-co2data[[#This Row],[Quadratic Trend]]-co2data[[#This Row],[Cycle Co2]]</f>
        <v>-3.7987533442640187</v>
      </c>
      <c r="N657" s="4">
        <f>AVERAGEIF(co2data[Month],co2data[Month],co2data[High Frequency])</f>
        <v>-3.4480093341772475</v>
      </c>
      <c r="O657" s="4">
        <f>co2data[[#This Row],[S0]]-AVERAGE($N$2:$N$13)</f>
        <v>-3.4471907314001289</v>
      </c>
      <c r="P657" s="4">
        <f>co2data[[#This Row],[Co2]]-co2data[[#This Row],[Seasonal]]</f>
        <v>394.49719073140017</v>
      </c>
    </row>
    <row r="658" spans="1:16" x14ac:dyDescent="0.3">
      <c r="A658" s="1">
        <v>2012</v>
      </c>
      <c r="B658" s="1">
        <v>11</v>
      </c>
      <c r="C658" s="6">
        <v>2012.875</v>
      </c>
      <c r="D658" s="6">
        <f>co2data[[#This Row],[DecDate]]^2</f>
        <v>4051665.765625</v>
      </c>
      <c r="E658" s="2">
        <f>DATE(co2data[[#This Row],[Year]],co2data[[#This Row],[Month]],15)</f>
        <v>41228</v>
      </c>
      <c r="F658" s="1">
        <v>392.98</v>
      </c>
      <c r="G658" s="1">
        <f>$U$17+$U$18*co2data[[#This Row],[DecDate]]</f>
        <v>391.84285751357766</v>
      </c>
      <c r="H658" s="4">
        <f>$U$36+$U$37*co2data[[#This Row],[DecDate]]+$U$38*co2data[[#This Row],[DecDate2]]</f>
        <v>395.27136856033758</v>
      </c>
      <c r="I658" s="4">
        <f>co2data[[#This Row],[Co2]]-co2data[[#This Row],[Quadratic Trend]]</f>
        <v>-2.2913685603375598</v>
      </c>
      <c r="J658">
        <f t="shared" si="10"/>
        <v>-0.145692139149914</v>
      </c>
      <c r="K658" s="1">
        <v>-8.9681131398847667E-3</v>
      </c>
      <c r="L658" s="4">
        <f>co2data[[#This Row],[Quadratic Trend]]+co2data[[#This Row],[Cycle Co2]]</f>
        <v>395.12567642118768</v>
      </c>
      <c r="M658" s="4">
        <f>co2data[[#This Row],[Co2]]-co2data[[#This Row],[Quadratic Trend]]-co2data[[#This Row],[Cycle Co2]]</f>
        <v>-2.1456764211876456</v>
      </c>
      <c r="N658" s="4">
        <f>AVERAGEIF(co2data[Month],co2data[Month],co2data[High Frequency])</f>
        <v>-2.2829904186651309</v>
      </c>
      <c r="O658" s="4">
        <f>co2data[[#This Row],[S0]]-AVERAGE($N$2:$N$13)</f>
        <v>-2.2821718158880122</v>
      </c>
      <c r="P658" s="4">
        <f>co2data[[#This Row],[Co2]]-co2data[[#This Row],[Seasonal]]</f>
        <v>395.26217181588805</v>
      </c>
    </row>
    <row r="659" spans="1:16" x14ac:dyDescent="0.3">
      <c r="A659" s="1">
        <v>2012</v>
      </c>
      <c r="B659" s="1">
        <v>12</v>
      </c>
      <c r="C659" s="6">
        <v>2012.9583333333335</v>
      </c>
      <c r="D659" s="6">
        <f>co2data[[#This Row],[DecDate]]^2</f>
        <v>4052001.2517361119</v>
      </c>
      <c r="E659" s="2">
        <f>DATE(co2data[[#This Row],[Year]],co2data[[#This Row],[Month]],15)</f>
        <v>41258</v>
      </c>
      <c r="F659" s="1">
        <v>394.34</v>
      </c>
      <c r="G659" s="1">
        <f>$U$17+$U$18*co2data[[#This Row],[DecDate]]</f>
        <v>391.97289588314879</v>
      </c>
      <c r="H659" s="4">
        <f>$U$36+$U$37*co2data[[#This Row],[DecDate]]+$U$38*co2data[[#This Row],[DecDate2]]</f>
        <v>395.45296504923317</v>
      </c>
      <c r="I659" s="4">
        <f>co2data[[#This Row],[Co2]]-co2data[[#This Row],[Quadratic Trend]]</f>
        <v>-1.1129650492331962</v>
      </c>
      <c r="J659">
        <f t="shared" si="10"/>
        <v>-0.18421170496410555</v>
      </c>
      <c r="K659" s="1">
        <v>-2.610754822956585E-2</v>
      </c>
      <c r="L659" s="4">
        <f>co2data[[#This Row],[Quadratic Trend]]+co2data[[#This Row],[Cycle Co2]]</f>
        <v>395.26875334426904</v>
      </c>
      <c r="M659" s="4">
        <f>co2data[[#This Row],[Co2]]-co2data[[#This Row],[Quadratic Trend]]-co2data[[#This Row],[Cycle Co2]]</f>
        <v>-0.92875334426909062</v>
      </c>
      <c r="N659" s="4">
        <f>AVERAGEIF(co2data[Month],co2data[Month],co2data[High Frequency])</f>
        <v>-1.0548815493936836</v>
      </c>
      <c r="O659" s="4">
        <f>co2data[[#This Row],[S0]]-AVERAGE($N$2:$N$13)</f>
        <v>-1.054062946616565</v>
      </c>
      <c r="P659" s="4">
        <f>co2data[[#This Row],[Co2]]-co2data[[#This Row],[Seasonal]]</f>
        <v>395.39406294661654</v>
      </c>
    </row>
    <row r="660" spans="1:16" x14ac:dyDescent="0.3">
      <c r="A660" s="1">
        <v>2013</v>
      </c>
      <c r="B660" s="1">
        <v>1</v>
      </c>
      <c r="C660" s="6">
        <v>2013.0416666666667</v>
      </c>
      <c r="D660" s="6">
        <f>co2data[[#This Row],[DecDate]]^2</f>
        <v>4052336.7517361115</v>
      </c>
      <c r="E660" s="2">
        <f>DATE(co2data[[#This Row],[Year]],co2data[[#This Row],[Month]],15)</f>
        <v>41289</v>
      </c>
      <c r="F660" s="1">
        <v>395.55</v>
      </c>
      <c r="G660" s="1">
        <f>$U$17+$U$18*co2data[[#This Row],[DecDate]]</f>
        <v>392.10293425271993</v>
      </c>
      <c r="H660" s="4">
        <f>$U$36+$U$37*co2data[[#This Row],[DecDate]]+$U$38*co2data[[#This Row],[DecDate2]]</f>
        <v>395.63473963179422</v>
      </c>
      <c r="I660" s="4">
        <f>co2data[[#This Row],[Co2]]-co2data[[#This Row],[Quadratic Trend]]</f>
        <v>-8.4739631794207071E-2</v>
      </c>
      <c r="J660">
        <f t="shared" si="10"/>
        <v>-0.24214013368571422</v>
      </c>
      <c r="K660" s="1">
        <v>-4.70945695988607E-2</v>
      </c>
      <c r="L660" s="4">
        <f>co2data[[#This Row],[Quadratic Trend]]+co2data[[#This Row],[Cycle Co2]]</f>
        <v>395.3925994981085</v>
      </c>
      <c r="M660" s="4">
        <f>co2data[[#This Row],[Co2]]-co2data[[#This Row],[Quadratic Trend]]-co2data[[#This Row],[Cycle Co2]]</f>
        <v>0.15740050189150714</v>
      </c>
      <c r="N660" s="4">
        <f>AVERAGEIF(co2data[Month],co2data[Month],co2data[High Frequency])</f>
        <v>7.1953736839272886E-3</v>
      </c>
      <c r="O660" s="4">
        <f>co2data[[#This Row],[S0]]-AVERAGE($N$2:$N$13)</f>
        <v>8.0139764610459747E-3</v>
      </c>
      <c r="P660" s="4">
        <f>co2data[[#This Row],[Co2]]-co2data[[#This Row],[Seasonal]]</f>
        <v>395.54198602353898</v>
      </c>
    </row>
    <row r="661" spans="1:16" x14ac:dyDescent="0.3">
      <c r="A661" s="1">
        <v>2013</v>
      </c>
      <c r="B661" s="1">
        <v>2</v>
      </c>
      <c r="C661" s="6">
        <v>2013.125</v>
      </c>
      <c r="D661" s="6">
        <f>co2data[[#This Row],[DecDate]]^2</f>
        <v>4052672.265625</v>
      </c>
      <c r="E661" s="2">
        <f>DATE(co2data[[#This Row],[Year]],co2data[[#This Row],[Month]],15)</f>
        <v>41320</v>
      </c>
      <c r="F661" s="1">
        <v>396.8</v>
      </c>
      <c r="G661" s="1">
        <f>$U$17+$U$18*co2data[[#This Row],[DecDate]]</f>
        <v>392.23297262229107</v>
      </c>
      <c r="H661" s="4">
        <f>$U$36+$U$37*co2data[[#This Row],[DecDate]]+$U$38*co2data[[#This Row],[DecDate2]]</f>
        <v>395.81669230804255</v>
      </c>
      <c r="I661" s="4">
        <f>co2data[[#This Row],[Co2]]-co2data[[#This Row],[Quadratic Trend]]</f>
        <v>0.9833076919574637</v>
      </c>
      <c r="J661">
        <f t="shared" si="10"/>
        <v>-0.35947742531418325</v>
      </c>
      <c r="K661" s="1">
        <v>-5.808302340159361E-2</v>
      </c>
      <c r="L661" s="4">
        <f>co2data[[#This Row],[Quadratic Trend]]+co2data[[#This Row],[Cycle Co2]]</f>
        <v>395.45721488272835</v>
      </c>
      <c r="M661" s="4">
        <f>co2data[[#This Row],[Co2]]-co2data[[#This Row],[Quadratic Trend]]-co2data[[#This Row],[Cycle Co2]]</f>
        <v>1.342785117271647</v>
      </c>
      <c r="N661" s="4">
        <f>AVERAGEIF(co2data[Month],co2data[Month],co2data[High Frequency])</f>
        <v>0.80215691214584883</v>
      </c>
      <c r="O661" s="4">
        <f>co2data[[#This Row],[S0]]-AVERAGE($N$2:$N$13)</f>
        <v>0.80297551492296748</v>
      </c>
      <c r="P661" s="4">
        <f>co2data[[#This Row],[Co2]]-co2data[[#This Row],[Seasonal]]</f>
        <v>395.99702448507702</v>
      </c>
    </row>
    <row r="662" spans="1:16" x14ac:dyDescent="0.3">
      <c r="A662" s="1">
        <v>2013</v>
      </c>
      <c r="B662" s="1">
        <v>3</v>
      </c>
      <c r="C662" s="6">
        <v>2013.2083333333335</v>
      </c>
      <c r="D662" s="6">
        <f>co2data[[#This Row],[DecDate]]^2</f>
        <v>4053007.7934027785</v>
      </c>
      <c r="E662" s="2">
        <f>DATE(co2data[[#This Row],[Year]],co2data[[#This Row],[Month]],15)</f>
        <v>41348</v>
      </c>
      <c r="F662" s="1">
        <v>397.43</v>
      </c>
      <c r="G662" s="1">
        <f>$U$17+$U$18*co2data[[#This Row],[DecDate]]</f>
        <v>392.36301099186267</v>
      </c>
      <c r="H662" s="4">
        <f>$U$36+$U$37*co2data[[#This Row],[DecDate]]+$U$38*co2data[[#This Row],[DecDate2]]</f>
        <v>395.99882307796361</v>
      </c>
      <c r="I662" s="4">
        <f>co2data[[#This Row],[Co2]]-co2data[[#This Row],[Quadratic Trend]]</f>
        <v>1.4311769220363999</v>
      </c>
      <c r="J662">
        <f t="shared" si="10"/>
        <v>-0.46006973369622106</v>
      </c>
      <c r="K662" s="1">
        <v>-6.3688294253171046E-2</v>
      </c>
      <c r="L662" s="4">
        <f>co2data[[#This Row],[Quadratic Trend]]+co2data[[#This Row],[Cycle Co2]]</f>
        <v>395.53875334426738</v>
      </c>
      <c r="M662" s="4">
        <f>co2data[[#This Row],[Co2]]-co2data[[#This Row],[Quadratic Trend]]-co2data[[#This Row],[Cycle Co2]]</f>
        <v>1.8912466557326209</v>
      </c>
      <c r="N662" s="4">
        <f>AVERAGEIF(co2data[Month],co2data[Month],co2data[High Frequency])</f>
        <v>1.6915543480425499</v>
      </c>
      <c r="O662" s="4">
        <f>co2data[[#This Row],[S0]]-AVERAGE($N$2:$N$13)</f>
        <v>1.6923729508196685</v>
      </c>
      <c r="P662" s="4">
        <f>co2data[[#This Row],[Co2]]-co2data[[#This Row],[Seasonal]]</f>
        <v>395.73762704918033</v>
      </c>
    </row>
    <row r="663" spans="1:16" x14ac:dyDescent="0.3">
      <c r="A663" s="1">
        <v>2013</v>
      </c>
      <c r="B663" s="1">
        <v>4</v>
      </c>
      <c r="C663" s="6">
        <v>2013.2916666666667</v>
      </c>
      <c r="D663" s="6">
        <f>co2data[[#This Row],[DecDate]]^2</f>
        <v>4053343.335069445</v>
      </c>
      <c r="E663" s="2">
        <f>DATE(co2data[[#This Row],[Year]],co2data[[#This Row],[Month]],15)</f>
        <v>41379</v>
      </c>
      <c r="F663" s="1">
        <v>398.41</v>
      </c>
      <c r="G663" s="1">
        <f>$U$17+$U$18*co2data[[#This Row],[DecDate]]</f>
        <v>392.4930493614338</v>
      </c>
      <c r="H663" s="4">
        <f>$U$36+$U$37*co2data[[#This Row],[DecDate]]+$U$38*co2data[[#This Row],[DecDate2]]</f>
        <v>396.18113194156467</v>
      </c>
      <c r="I663" s="4">
        <f>co2data[[#This Row],[Co2]]-co2data[[#This Row],[Quadratic Trend]]</f>
        <v>2.2288680584353529</v>
      </c>
      <c r="J663">
        <f t="shared" si="10"/>
        <v>-0.44314782806316089</v>
      </c>
      <c r="K663" s="1">
        <v>-6.7756535999733733E-2</v>
      </c>
      <c r="L663" s="4">
        <f>co2data[[#This Row],[Quadratic Trend]]+co2data[[#This Row],[Cycle Co2]]</f>
        <v>395.73798411350151</v>
      </c>
      <c r="M663" s="4">
        <f>co2data[[#This Row],[Co2]]-co2data[[#This Row],[Quadratic Trend]]-co2data[[#This Row],[Cycle Co2]]</f>
        <v>2.6720158864985137</v>
      </c>
      <c r="N663" s="4">
        <f>AVERAGEIF(co2data[Month],co2data[Month],co2data[High Frequency])</f>
        <v>2.8344005018881528</v>
      </c>
      <c r="O663" s="4">
        <f>co2data[[#This Row],[S0]]-AVERAGE($N$2:$N$13)</f>
        <v>2.8352191046652715</v>
      </c>
      <c r="P663" s="4">
        <f>co2data[[#This Row],[Co2]]-co2data[[#This Row],[Seasonal]]</f>
        <v>395.57478089533475</v>
      </c>
    </row>
    <row r="664" spans="1:16" x14ac:dyDescent="0.3">
      <c r="A664" s="1">
        <v>2013</v>
      </c>
      <c r="B664" s="1">
        <v>5</v>
      </c>
      <c r="C664" s="6">
        <v>2013.375</v>
      </c>
      <c r="D664" s="6">
        <f>co2data[[#This Row],[DecDate]]^2</f>
        <v>4053678.890625</v>
      </c>
      <c r="E664" s="2">
        <f>DATE(co2data[[#This Row],[Year]],co2data[[#This Row],[Month]],15)</f>
        <v>41409</v>
      </c>
      <c r="F664" s="1">
        <v>399.78</v>
      </c>
      <c r="G664" s="1">
        <f>$U$17+$U$18*co2data[[#This Row],[DecDate]]</f>
        <v>392.62308773100494</v>
      </c>
      <c r="H664" s="4">
        <f>$U$36+$U$37*co2data[[#This Row],[DecDate]]+$U$38*co2data[[#This Row],[DecDate2]]</f>
        <v>396.36361889883119</v>
      </c>
      <c r="I664" s="4">
        <f>co2data[[#This Row],[Co2]]-co2data[[#This Row],[Quadratic Trend]]</f>
        <v>3.4163811011687812</v>
      </c>
      <c r="J664">
        <f t="shared" si="10"/>
        <v>-0.30948093918310893</v>
      </c>
      <c r="K664" s="1">
        <v>-5.2595440948982754E-2</v>
      </c>
      <c r="L664" s="4">
        <f>co2data[[#This Row],[Quadratic Trend]]+co2data[[#This Row],[Cycle Co2]]</f>
        <v>396.05413795964807</v>
      </c>
      <c r="M664" s="4">
        <f>co2data[[#This Row],[Co2]]-co2data[[#This Row],[Quadratic Trend]]-co2data[[#This Row],[Cycle Co2]]</f>
        <v>3.7258620403518901</v>
      </c>
      <c r="N664" s="4">
        <f>AVERAGEIF(co2data[Month],co2data[Month],co2data[High Frequency])</f>
        <v>3.1805287070170616</v>
      </c>
      <c r="O664" s="4">
        <f>co2data[[#This Row],[S0]]-AVERAGE($N$2:$N$13)</f>
        <v>3.1813473097941802</v>
      </c>
      <c r="P664" s="4">
        <f>co2data[[#This Row],[Co2]]-co2data[[#This Row],[Seasonal]]</f>
        <v>396.59865269020577</v>
      </c>
    </row>
    <row r="665" spans="1:16" x14ac:dyDescent="0.3">
      <c r="A665" s="1">
        <v>2013</v>
      </c>
      <c r="B665" s="1">
        <v>6</v>
      </c>
      <c r="C665" s="6">
        <v>2013.4583333333335</v>
      </c>
      <c r="D665" s="6">
        <f>co2data[[#This Row],[DecDate]]^2</f>
        <v>4054014.460069445</v>
      </c>
      <c r="E665" s="2">
        <f>DATE(co2data[[#This Row],[Year]],co2data[[#This Row],[Month]],15)</f>
        <v>41440</v>
      </c>
      <c r="F665" s="1">
        <v>398.6</v>
      </c>
      <c r="G665" s="1">
        <f>$U$17+$U$18*co2data[[#This Row],[DecDate]]</f>
        <v>392.75312610057654</v>
      </c>
      <c r="H665" s="4">
        <f>$U$36+$U$37*co2data[[#This Row],[DecDate]]+$U$38*co2data[[#This Row],[DecDate2]]</f>
        <v>396.54628394977772</v>
      </c>
      <c r="I665" s="4">
        <f>co2data[[#This Row],[Co2]]-co2data[[#This Row],[Quadratic Trend]]</f>
        <v>2.053716050222306</v>
      </c>
      <c r="J665">
        <f t="shared" si="10"/>
        <v>-0.19522291320991877</v>
      </c>
      <c r="K665" s="1">
        <v>-6.5128086023981874E-2</v>
      </c>
      <c r="L665" s="4">
        <f>co2data[[#This Row],[Quadratic Trend]]+co2data[[#This Row],[Cycle Co2]]</f>
        <v>396.35106103656778</v>
      </c>
      <c r="M665" s="4">
        <f>co2data[[#This Row],[Co2]]-co2data[[#This Row],[Quadratic Trend]]-co2data[[#This Row],[Cycle Co2]]</f>
        <v>2.2489389634322245</v>
      </c>
      <c r="N665" s="4">
        <f>AVERAGEIF(co2data[Month],co2data[Month],co2data[High Frequency])</f>
        <v>2.3803748608627524</v>
      </c>
      <c r="O665" s="4">
        <f>co2data[[#This Row],[S0]]-AVERAGE($N$2:$N$13)</f>
        <v>2.3811934636398711</v>
      </c>
      <c r="P665" s="4">
        <f>co2data[[#This Row],[Co2]]-co2data[[#This Row],[Seasonal]]</f>
        <v>396.21880653636015</v>
      </c>
    </row>
    <row r="666" spans="1:16" x14ac:dyDescent="0.3">
      <c r="A666" s="1">
        <v>2013</v>
      </c>
      <c r="B666" s="1">
        <v>7</v>
      </c>
      <c r="C666" s="6">
        <v>2013.5416666666667</v>
      </c>
      <c r="D666" s="6">
        <f>co2data[[#This Row],[DecDate]]^2</f>
        <v>4054350.043402778</v>
      </c>
      <c r="E666" s="2">
        <f>DATE(co2data[[#This Row],[Year]],co2data[[#This Row],[Month]],15)</f>
        <v>41470</v>
      </c>
      <c r="F666" s="1">
        <v>397.32</v>
      </c>
      <c r="G666" s="1">
        <f>$U$17+$U$18*co2data[[#This Row],[DecDate]]</f>
        <v>392.88316447014768</v>
      </c>
      <c r="H666" s="4">
        <f>$U$36+$U$37*co2data[[#This Row],[DecDate]]+$U$38*co2data[[#This Row],[DecDate2]]</f>
        <v>396.72912709440425</v>
      </c>
      <c r="I666" s="4">
        <f>co2data[[#This Row],[Co2]]-co2data[[#This Row],[Quadratic Trend]]</f>
        <v>0.59087290559574512</v>
      </c>
      <c r="J666">
        <f t="shared" si="10"/>
        <v>-0.10806605783588671</v>
      </c>
      <c r="K666" s="1">
        <v>-2.7662163532436539E-2</v>
      </c>
      <c r="L666" s="4">
        <f>co2data[[#This Row],[Quadratic Trend]]+co2data[[#This Row],[Cycle Co2]]</f>
        <v>396.62106103656834</v>
      </c>
      <c r="M666" s="4">
        <f>co2data[[#This Row],[Co2]]-co2data[[#This Row],[Quadratic Trend]]-co2data[[#This Row],[Cycle Co2]]</f>
        <v>0.69893896343163187</v>
      </c>
      <c r="N666" s="4">
        <f>AVERAGEIF(co2data[Month],co2data[Month],co2data[High Frequency])</f>
        <v>0.68088768137521938</v>
      </c>
      <c r="O666" s="4">
        <f>co2data[[#This Row],[S0]]-AVERAGE($N$2:$N$13)</f>
        <v>0.68170628415233803</v>
      </c>
      <c r="P666" s="4">
        <f>co2data[[#This Row],[Co2]]-co2data[[#This Row],[Seasonal]]</f>
        <v>396.63829371584768</v>
      </c>
    </row>
    <row r="667" spans="1:16" x14ac:dyDescent="0.3">
      <c r="A667" s="1">
        <v>2013</v>
      </c>
      <c r="B667" s="1">
        <v>8</v>
      </c>
      <c r="C667" s="6">
        <v>2013.625</v>
      </c>
      <c r="D667" s="6">
        <f>co2data[[#This Row],[DecDate]]^2</f>
        <v>4054685.640625</v>
      </c>
      <c r="E667" s="2">
        <f>DATE(co2data[[#This Row],[Year]],co2data[[#This Row],[Month]],15)</f>
        <v>41501</v>
      </c>
      <c r="F667" s="1">
        <v>395.2</v>
      </c>
      <c r="G667" s="1">
        <f>$U$17+$U$18*co2data[[#This Row],[DecDate]]</f>
        <v>393.01320283971882</v>
      </c>
      <c r="H667" s="4">
        <f>$U$36+$U$37*co2data[[#This Row],[DecDate]]+$U$38*co2data[[#This Row],[DecDate2]]</f>
        <v>396.91214833271079</v>
      </c>
      <c r="I667" s="4">
        <f>co2data[[#This Row],[Co2]]-co2data[[#This Row],[Quadratic Trend]]</f>
        <v>-1.7121483327107967</v>
      </c>
      <c r="J667">
        <f t="shared" si="10"/>
        <v>-0.10185652690829819</v>
      </c>
      <c r="K667" s="1">
        <v>-4.0966904243564403E-2</v>
      </c>
      <c r="L667" s="4">
        <f>co2data[[#This Row],[Quadratic Trend]]+co2data[[#This Row],[Cycle Co2]]</f>
        <v>396.81029180580248</v>
      </c>
      <c r="M667" s="4">
        <f>co2data[[#This Row],[Co2]]-co2data[[#This Row],[Quadratic Trend]]-co2data[[#This Row],[Cycle Co2]]</f>
        <v>-1.6102918058024984</v>
      </c>
      <c r="N667" s="4">
        <f>AVERAGEIF(co2data[Month],co2data[Month],co2data[High Frequency])</f>
        <v>-1.5319969340082413</v>
      </c>
      <c r="O667" s="4">
        <f>co2data[[#This Row],[S0]]-AVERAGE($N$2:$N$13)</f>
        <v>-1.5311783312311227</v>
      </c>
      <c r="P667" s="4">
        <f>co2data[[#This Row],[Co2]]-co2data[[#This Row],[Seasonal]]</f>
        <v>396.73117833123109</v>
      </c>
    </row>
    <row r="668" spans="1:16" x14ac:dyDescent="0.3">
      <c r="A668" s="1">
        <v>2013</v>
      </c>
      <c r="B668" s="1">
        <v>9</v>
      </c>
      <c r="C668" s="6">
        <v>2013.7083333333335</v>
      </c>
      <c r="D668" s="6">
        <f>co2data[[#This Row],[DecDate]]^2</f>
        <v>4055021.2517361119</v>
      </c>
      <c r="E668" s="2">
        <f>DATE(co2data[[#This Row],[Year]],co2data[[#This Row],[Month]],15)</f>
        <v>41532</v>
      </c>
      <c r="F668" s="1">
        <v>393.45</v>
      </c>
      <c r="G668" s="1">
        <f>$U$17+$U$18*co2data[[#This Row],[DecDate]]</f>
        <v>393.14324120929041</v>
      </c>
      <c r="H668" s="4">
        <f>$U$36+$U$37*co2data[[#This Row],[DecDate]]+$U$38*co2data[[#This Row],[DecDate2]]</f>
        <v>397.09534766469005</v>
      </c>
      <c r="I668" s="4">
        <f>co2data[[#This Row],[Co2]]-co2data[[#This Row],[Quadratic Trend]]</f>
        <v>-3.645347664690064</v>
      </c>
      <c r="J668">
        <f t="shared" si="10"/>
        <v>-5.6594320425469608E-2</v>
      </c>
      <c r="K668" s="1">
        <v>-1.1196154311220358E-2</v>
      </c>
      <c r="L668" s="4">
        <f>co2data[[#This Row],[Quadratic Trend]]+co2data[[#This Row],[Cycle Co2]]</f>
        <v>397.03875334426459</v>
      </c>
      <c r="M668" s="4">
        <f>co2data[[#This Row],[Co2]]-co2data[[#This Row],[Quadratic Trend]]-co2data[[#This Row],[Cycle Co2]]</f>
        <v>-3.5887533442645942</v>
      </c>
      <c r="N668" s="4">
        <f>AVERAGEIF(co2data[Month],co2data[Month],co2data[High Frequency])</f>
        <v>-3.2690433820966329</v>
      </c>
      <c r="O668" s="4">
        <f>co2data[[#This Row],[S0]]-AVERAGE($N$2:$N$13)</f>
        <v>-3.2682247793195143</v>
      </c>
      <c r="P668" s="4">
        <f>co2data[[#This Row],[Co2]]-co2data[[#This Row],[Seasonal]]</f>
        <v>396.71822477931948</v>
      </c>
    </row>
    <row r="669" spans="1:16" x14ac:dyDescent="0.3">
      <c r="A669" s="1">
        <v>2013</v>
      </c>
      <c r="B669" s="1">
        <v>10</v>
      </c>
      <c r="C669" s="6">
        <v>2013.7916666666667</v>
      </c>
      <c r="D669" s="6">
        <f>co2data[[#This Row],[DecDate]]^2</f>
        <v>4055356.8767361115</v>
      </c>
      <c r="E669" s="2">
        <f>DATE(co2data[[#This Row],[Year]],co2data[[#This Row],[Month]],15)</f>
        <v>41562</v>
      </c>
      <c r="F669" s="1">
        <v>393.7</v>
      </c>
      <c r="G669" s="1">
        <f>$U$17+$U$18*co2data[[#This Row],[DecDate]]</f>
        <v>393.27327957886155</v>
      </c>
      <c r="H669" s="4">
        <f>$U$36+$U$37*co2data[[#This Row],[DecDate]]+$U$38*co2data[[#This Row],[DecDate2]]</f>
        <v>397.27872509034933</v>
      </c>
      <c r="I669" s="4">
        <f>co2data[[#This Row],[Co2]]-co2data[[#This Row],[Quadratic Trend]]</f>
        <v>-3.5787250903493373</v>
      </c>
      <c r="J669">
        <f t="shared" si="10"/>
        <v>6.3874407765327906E-2</v>
      </c>
      <c r="K669" s="1">
        <v>7.8039324184504969E-3</v>
      </c>
      <c r="L669" s="4">
        <f>co2data[[#This Row],[Quadratic Trend]]+co2data[[#This Row],[Cycle Co2]]</f>
        <v>397.34259949811468</v>
      </c>
      <c r="M669" s="4">
        <f>co2data[[#This Row],[Co2]]-co2data[[#This Row],[Quadratic Trend]]-co2data[[#This Row],[Cycle Co2]]</f>
        <v>-3.6425994981146652</v>
      </c>
      <c r="N669" s="4">
        <f>AVERAGEIF(co2data[Month],co2data[Month],co2data[High Frequency])</f>
        <v>-3.4480093341772475</v>
      </c>
      <c r="O669" s="4">
        <f>co2data[[#This Row],[S0]]-AVERAGE($N$2:$N$13)</f>
        <v>-3.4471907314001289</v>
      </c>
      <c r="P669" s="4">
        <f>co2data[[#This Row],[Co2]]-co2data[[#This Row],[Seasonal]]</f>
        <v>397.14719073140014</v>
      </c>
    </row>
    <row r="670" spans="1:16" x14ac:dyDescent="0.3">
      <c r="A670" s="1">
        <v>2013</v>
      </c>
      <c r="B670" s="1">
        <v>11</v>
      </c>
      <c r="C670" s="6">
        <v>2013.875</v>
      </c>
      <c r="D670" s="6">
        <f>co2data[[#This Row],[DecDate]]^2</f>
        <v>4055692.515625</v>
      </c>
      <c r="E670" s="2">
        <f>DATE(co2data[[#This Row],[Year]],co2data[[#This Row],[Month]],15)</f>
        <v>41593</v>
      </c>
      <c r="F670" s="1">
        <v>395.16</v>
      </c>
      <c r="G670" s="1">
        <f>$U$17+$U$18*co2data[[#This Row],[DecDate]]</f>
        <v>393.40331794843269</v>
      </c>
      <c r="H670" s="4">
        <f>$U$36+$U$37*co2data[[#This Row],[DecDate]]+$U$38*co2data[[#This Row],[DecDate2]]</f>
        <v>397.46228060968133</v>
      </c>
      <c r="I670" s="4">
        <f>co2data[[#This Row],[Co2]]-co2data[[#This Row],[Quadratic Trend]]</f>
        <v>-2.3022806096813042</v>
      </c>
      <c r="J670">
        <f t="shared" si="10"/>
        <v>0.1395496576646495</v>
      </c>
      <c r="K670" s="1">
        <v>2.2956432868507588E-2</v>
      </c>
      <c r="L670" s="4">
        <f>co2data[[#This Row],[Quadratic Trend]]+co2data[[#This Row],[Cycle Co2]]</f>
        <v>397.60183026734597</v>
      </c>
      <c r="M670" s="4">
        <f>co2data[[#This Row],[Co2]]-co2data[[#This Row],[Quadratic Trend]]-co2data[[#This Row],[Cycle Co2]]</f>
        <v>-2.4418302673459538</v>
      </c>
      <c r="N670" s="4">
        <f>AVERAGEIF(co2data[Month],co2data[Month],co2data[High Frequency])</f>
        <v>-2.2829904186651309</v>
      </c>
      <c r="O670" s="4">
        <f>co2data[[#This Row],[S0]]-AVERAGE($N$2:$N$13)</f>
        <v>-2.2821718158880122</v>
      </c>
      <c r="P670" s="4">
        <f>co2data[[#This Row],[Co2]]-co2data[[#This Row],[Seasonal]]</f>
        <v>397.44217181588806</v>
      </c>
    </row>
    <row r="671" spans="1:16" x14ac:dyDescent="0.3">
      <c r="A671" s="1">
        <v>2013</v>
      </c>
      <c r="B671" s="1">
        <v>12</v>
      </c>
      <c r="C671" s="6">
        <v>2013.9583333333335</v>
      </c>
      <c r="D671" s="6">
        <f>co2data[[#This Row],[DecDate]]^2</f>
        <v>4056028.1684027785</v>
      </c>
      <c r="E671" s="2">
        <f>DATE(co2data[[#This Row],[Year]],co2data[[#This Row],[Month]],15)</f>
        <v>41623</v>
      </c>
      <c r="F671" s="1">
        <v>396.84</v>
      </c>
      <c r="G671" s="1">
        <f>$U$17+$U$18*co2data[[#This Row],[DecDate]]</f>
        <v>393.53335631800428</v>
      </c>
      <c r="H671" s="4">
        <f>$U$36+$U$37*co2data[[#This Row],[DecDate]]+$U$38*co2data[[#This Row],[DecDate2]]</f>
        <v>397.64601422268606</v>
      </c>
      <c r="I671" s="4">
        <f>co2data[[#This Row],[Co2]]-co2data[[#This Row],[Quadratic Trend]]</f>
        <v>-0.80601422268608758</v>
      </c>
      <c r="J671">
        <f t="shared" si="10"/>
        <v>6.8892967732923499E-2</v>
      </c>
      <c r="K671" s="1">
        <v>2.3492116269737642E-2</v>
      </c>
      <c r="L671" s="4">
        <f>co2data[[#This Row],[Quadratic Trend]]+co2data[[#This Row],[Cycle Co2]]</f>
        <v>397.71490719041901</v>
      </c>
      <c r="M671" s="4">
        <f>co2data[[#This Row],[Co2]]-co2data[[#This Row],[Quadratic Trend]]-co2data[[#This Row],[Cycle Co2]]</f>
        <v>-0.8749071904190111</v>
      </c>
      <c r="N671" s="4">
        <f>AVERAGEIF(co2data[Month],co2data[Month],co2data[High Frequency])</f>
        <v>-1.0548815493936836</v>
      </c>
      <c r="O671" s="4">
        <f>co2data[[#This Row],[S0]]-AVERAGE($N$2:$N$13)</f>
        <v>-1.054062946616565</v>
      </c>
      <c r="P671" s="4">
        <f>co2data[[#This Row],[Co2]]-co2data[[#This Row],[Seasonal]]</f>
        <v>397.89406294661654</v>
      </c>
    </row>
    <row r="672" spans="1:16" x14ac:dyDescent="0.3">
      <c r="A672" s="1">
        <v>2014</v>
      </c>
      <c r="B672" s="1">
        <v>1</v>
      </c>
      <c r="C672" s="6">
        <v>2014.0416666666667</v>
      </c>
      <c r="D672" s="6">
        <f>co2data[[#This Row],[DecDate]]^2</f>
        <v>4056363.835069445</v>
      </c>
      <c r="E672" s="2">
        <f>DATE(co2data[[#This Row],[Year]],co2data[[#This Row],[Month]],15)</f>
        <v>41654</v>
      </c>
      <c r="F672" s="1">
        <v>397.85</v>
      </c>
      <c r="G672" s="1">
        <f>$U$17+$U$18*co2data[[#This Row],[DecDate]]</f>
        <v>393.66339468757542</v>
      </c>
      <c r="H672" s="4">
        <f>$U$36+$U$37*co2data[[#This Row],[DecDate]]+$U$38*co2data[[#This Row],[DecDate2]]</f>
        <v>397.8299259293708</v>
      </c>
      <c r="I672" s="4">
        <f>co2data[[#This Row],[Co2]]-co2data[[#This Row],[Quadratic Trend]]</f>
        <v>2.0074070629220842E-2</v>
      </c>
      <c r="J672">
        <f t="shared" si="10"/>
        <v>-7.6557200490837057E-2</v>
      </c>
      <c r="K672" s="1">
        <v>2.0949444160584699E-2</v>
      </c>
      <c r="L672" s="4">
        <f>co2data[[#This Row],[Quadratic Trend]]+co2data[[#This Row],[Cycle Co2]]</f>
        <v>397.75336872887999</v>
      </c>
      <c r="M672" s="4">
        <f>co2data[[#This Row],[Co2]]-co2data[[#This Row],[Quadratic Trend]]-co2data[[#This Row],[Cycle Co2]]</f>
        <v>9.6631271120057899E-2</v>
      </c>
      <c r="N672" s="4">
        <f>AVERAGEIF(co2data[Month],co2data[Month],co2data[High Frequency])</f>
        <v>7.1953736839272886E-3</v>
      </c>
      <c r="O672" s="4">
        <f>co2data[[#This Row],[S0]]-AVERAGE($N$2:$N$13)</f>
        <v>8.0139764610459747E-3</v>
      </c>
      <c r="P672" s="4">
        <f>co2data[[#This Row],[Co2]]-co2data[[#This Row],[Seasonal]]</f>
        <v>397.84198602353899</v>
      </c>
    </row>
    <row r="673" spans="1:16" x14ac:dyDescent="0.3">
      <c r="A673" s="1">
        <v>2014</v>
      </c>
      <c r="B673" s="1">
        <v>2</v>
      </c>
      <c r="C673" s="6">
        <v>2014.125</v>
      </c>
      <c r="D673" s="6">
        <f>co2data[[#This Row],[DecDate]]^2</f>
        <v>4056699.515625</v>
      </c>
      <c r="E673" s="2">
        <f>DATE(co2data[[#This Row],[Year]],co2data[[#This Row],[Month]],15)</f>
        <v>41685</v>
      </c>
      <c r="F673" s="1">
        <v>398.01</v>
      </c>
      <c r="G673" s="1">
        <f>$U$17+$U$18*co2data[[#This Row],[DecDate]]</f>
        <v>393.79343305714656</v>
      </c>
      <c r="H673" s="4">
        <f>$U$36+$U$37*co2data[[#This Row],[DecDate]]+$U$38*co2data[[#This Row],[DecDate2]]</f>
        <v>398.01401572973555</v>
      </c>
      <c r="I673" s="4">
        <f>co2data[[#This Row],[Co2]]-co2data[[#This Row],[Quadratic Trend]]</f>
        <v>-4.015729735556306E-3</v>
      </c>
      <c r="J673">
        <f t="shared" si="10"/>
        <v>-0.28295469315991811</v>
      </c>
      <c r="K673" s="1">
        <v>3.5328416541070634E-2</v>
      </c>
      <c r="L673" s="4">
        <f>co2data[[#This Row],[Quadratic Trend]]+co2data[[#This Row],[Cycle Co2]]</f>
        <v>397.73106103657562</v>
      </c>
      <c r="M673" s="4">
        <f>co2data[[#This Row],[Co2]]-co2data[[#This Row],[Quadratic Trend]]-co2data[[#This Row],[Cycle Co2]]</f>
        <v>0.27893896342436181</v>
      </c>
      <c r="N673" s="4">
        <f>AVERAGEIF(co2data[Month],co2data[Month],co2data[High Frequency])</f>
        <v>0.80215691214584883</v>
      </c>
      <c r="O673" s="4">
        <f>co2data[[#This Row],[S0]]-AVERAGE($N$2:$N$13)</f>
        <v>0.80297551492296748</v>
      </c>
      <c r="P673" s="4">
        <f>co2data[[#This Row],[Co2]]-co2data[[#This Row],[Seasonal]]</f>
        <v>397.207024485077</v>
      </c>
    </row>
    <row r="674" spans="1:16" x14ac:dyDescent="0.3">
      <c r="A674" s="1">
        <v>2014</v>
      </c>
      <c r="B674" s="1">
        <v>3</v>
      </c>
      <c r="C674" s="6">
        <v>2014.2083333333335</v>
      </c>
      <c r="D674" s="6">
        <f>co2data[[#This Row],[DecDate]]^2</f>
        <v>4057035.210069445</v>
      </c>
      <c r="E674" s="2">
        <f>DATE(co2data[[#This Row],[Year]],co2data[[#This Row],[Month]],15)</f>
        <v>41713</v>
      </c>
      <c r="F674" s="1">
        <v>399.77</v>
      </c>
      <c r="G674" s="1">
        <f>$U$17+$U$18*co2data[[#This Row],[DecDate]]</f>
        <v>393.92347142671815</v>
      </c>
      <c r="H674" s="4">
        <f>$U$36+$U$37*co2data[[#This Row],[DecDate]]+$U$38*co2data[[#This Row],[DecDate2]]</f>
        <v>398.19828362376575</v>
      </c>
      <c r="I674" s="4">
        <f>co2data[[#This Row],[Co2]]-co2data[[#This Row],[Quadratic Trend]]</f>
        <v>1.5717163762342352</v>
      </c>
      <c r="J674">
        <f t="shared" si="10"/>
        <v>-0.45337643335123912</v>
      </c>
      <c r="K674" s="1">
        <v>4.1244418026558191E-2</v>
      </c>
      <c r="L674" s="4">
        <f>co2data[[#This Row],[Quadratic Trend]]+co2data[[#This Row],[Cycle Co2]]</f>
        <v>397.74490719041449</v>
      </c>
      <c r="M674" s="4">
        <f>co2data[[#This Row],[Co2]]-co2data[[#This Row],[Quadratic Trend]]-co2data[[#This Row],[Cycle Co2]]</f>
        <v>2.0250928095854741</v>
      </c>
      <c r="N674" s="4">
        <f>AVERAGEIF(co2data[Month],co2data[Month],co2data[High Frequency])</f>
        <v>1.6915543480425499</v>
      </c>
      <c r="O674" s="4">
        <f>co2data[[#This Row],[S0]]-AVERAGE($N$2:$N$13)</f>
        <v>1.6923729508196685</v>
      </c>
      <c r="P674" s="4">
        <f>co2data[[#This Row],[Co2]]-co2data[[#This Row],[Seasonal]]</f>
        <v>398.07762704918031</v>
      </c>
    </row>
    <row r="675" spans="1:16" x14ac:dyDescent="0.3">
      <c r="A675" s="1">
        <v>2014</v>
      </c>
      <c r="B675" s="1">
        <v>4</v>
      </c>
      <c r="C675" s="6">
        <v>2014.2916666666667</v>
      </c>
      <c r="D675" s="6">
        <f>co2data[[#This Row],[DecDate]]^2</f>
        <v>4057370.918402778</v>
      </c>
      <c r="E675" s="2">
        <f>DATE(co2data[[#This Row],[Year]],co2data[[#This Row],[Month]],15)</f>
        <v>41744</v>
      </c>
      <c r="F675" s="1">
        <v>401.38</v>
      </c>
      <c r="G675" s="1">
        <f>$U$17+$U$18*co2data[[#This Row],[DecDate]]</f>
        <v>394.05350979628929</v>
      </c>
      <c r="H675" s="4">
        <f>$U$36+$U$37*co2data[[#This Row],[DecDate]]+$U$38*co2data[[#This Row],[DecDate2]]</f>
        <v>398.38272961148323</v>
      </c>
      <c r="I675" s="4">
        <f>co2data[[#This Row],[Co2]]-co2data[[#This Row],[Quadratic Trend]]</f>
        <v>2.9972703885167675</v>
      </c>
      <c r="J675">
        <f t="shared" si="10"/>
        <v>-0.43936088260382505</v>
      </c>
      <c r="K675" s="1">
        <v>5.7158987078603327E-2</v>
      </c>
      <c r="L675" s="4">
        <f>co2data[[#This Row],[Quadratic Trend]]+co2data[[#This Row],[Cycle Co2]]</f>
        <v>397.94336872887942</v>
      </c>
      <c r="M675" s="4">
        <f>co2data[[#This Row],[Co2]]-co2data[[#This Row],[Quadratic Trend]]-co2data[[#This Row],[Cycle Co2]]</f>
        <v>3.4366312711205924</v>
      </c>
      <c r="N675" s="4">
        <f>AVERAGEIF(co2data[Month],co2data[Month],co2data[High Frequency])</f>
        <v>2.8344005018881528</v>
      </c>
      <c r="O675" s="4">
        <f>co2data[[#This Row],[S0]]-AVERAGE($N$2:$N$13)</f>
        <v>2.8352191046652715</v>
      </c>
      <c r="P675" s="4">
        <f>co2data[[#This Row],[Co2]]-co2data[[#This Row],[Seasonal]]</f>
        <v>398.54478089533472</v>
      </c>
    </row>
    <row r="676" spans="1:16" x14ac:dyDescent="0.3">
      <c r="A676" s="1">
        <v>2014</v>
      </c>
      <c r="B676" s="1">
        <v>5</v>
      </c>
      <c r="C676" s="6">
        <v>2014.375</v>
      </c>
      <c r="D676" s="6">
        <f>co2data[[#This Row],[DecDate]]^2</f>
        <v>4057706.640625</v>
      </c>
      <c r="E676" s="2">
        <f>DATE(co2data[[#This Row],[Year]],co2data[[#This Row],[Month]],15)</f>
        <v>41774</v>
      </c>
      <c r="F676" s="1">
        <v>401.78</v>
      </c>
      <c r="G676" s="1">
        <f>$U$17+$U$18*co2data[[#This Row],[DecDate]]</f>
        <v>394.18354816586043</v>
      </c>
      <c r="H676" s="4">
        <f>$U$36+$U$37*co2data[[#This Row],[DecDate]]+$U$38*co2data[[#This Row],[DecDate2]]</f>
        <v>398.56735369287344</v>
      </c>
      <c r="I676" s="4">
        <f>co2data[[#This Row],[Co2]]-co2data[[#This Row],[Quadratic Trend]]</f>
        <v>3.2126463071265334</v>
      </c>
      <c r="J676">
        <f t="shared" si="10"/>
        <v>-0.34860034860942224</v>
      </c>
      <c r="K676" s="1">
        <v>5.2302892927975263E-2</v>
      </c>
      <c r="L676" s="4">
        <f>co2data[[#This Row],[Quadratic Trend]]+co2data[[#This Row],[Cycle Co2]]</f>
        <v>398.21875334426403</v>
      </c>
      <c r="M676" s="4">
        <f>co2data[[#This Row],[Co2]]-co2data[[#This Row],[Quadratic Trend]]-co2data[[#This Row],[Cycle Co2]]</f>
        <v>3.5612466557359559</v>
      </c>
      <c r="N676" s="4">
        <f>AVERAGEIF(co2data[Month],co2data[Month],co2data[High Frequency])</f>
        <v>3.1805287070170616</v>
      </c>
      <c r="O676" s="4">
        <f>co2data[[#This Row],[S0]]-AVERAGE($N$2:$N$13)</f>
        <v>3.1813473097941802</v>
      </c>
      <c r="P676" s="4">
        <f>co2data[[#This Row],[Co2]]-co2data[[#This Row],[Seasonal]]</f>
        <v>398.59865269020577</v>
      </c>
    </row>
    <row r="677" spans="1:16" x14ac:dyDescent="0.3">
      <c r="A677" s="1">
        <v>2014</v>
      </c>
      <c r="B677" s="1">
        <v>6</v>
      </c>
      <c r="C677" s="6">
        <v>2014.4583333333335</v>
      </c>
      <c r="D677" s="6">
        <f>co2data[[#This Row],[DecDate]]^2</f>
        <v>4058042.3767361119</v>
      </c>
      <c r="E677" s="2">
        <f>DATE(co2data[[#This Row],[Year]],co2data[[#This Row],[Month]],15)</f>
        <v>41805</v>
      </c>
      <c r="F677" s="1">
        <v>401.25</v>
      </c>
      <c r="G677" s="1">
        <f>$U$17+$U$18*co2data[[#This Row],[DecDate]]</f>
        <v>394.31358653543157</v>
      </c>
      <c r="H677" s="4">
        <f>$U$36+$U$37*co2data[[#This Row],[DecDate]]+$U$38*co2data[[#This Row],[DecDate2]]</f>
        <v>398.75215586794366</v>
      </c>
      <c r="I677" s="4">
        <f>co2data[[#This Row],[Co2]]-co2data[[#This Row],[Quadratic Trend]]</f>
        <v>2.4978441320563434</v>
      </c>
      <c r="J677">
        <f t="shared" si="10"/>
        <v>-0.24494098521418331</v>
      </c>
      <c r="K677" s="1">
        <v>4.8214597113126811E-2</v>
      </c>
      <c r="L677" s="4">
        <f>co2data[[#This Row],[Quadratic Trend]]+co2data[[#This Row],[Cycle Co2]]</f>
        <v>398.5072148827295</v>
      </c>
      <c r="M677" s="4">
        <f>co2data[[#This Row],[Co2]]-co2data[[#This Row],[Quadratic Trend]]-co2data[[#This Row],[Cycle Co2]]</f>
        <v>2.7427851172705267</v>
      </c>
      <c r="N677" s="4">
        <f>AVERAGEIF(co2data[Month],co2data[Month],co2data[High Frequency])</f>
        <v>2.3803748608627524</v>
      </c>
      <c r="O677" s="4">
        <f>co2data[[#This Row],[S0]]-AVERAGE($N$2:$N$13)</f>
        <v>2.3811934636398711</v>
      </c>
      <c r="P677" s="4">
        <f>co2data[[#This Row],[Co2]]-co2data[[#This Row],[Seasonal]]</f>
        <v>398.86880653636013</v>
      </c>
    </row>
    <row r="678" spans="1:16" x14ac:dyDescent="0.3">
      <c r="A678" s="1">
        <v>2014</v>
      </c>
      <c r="B678" s="1">
        <v>7</v>
      </c>
      <c r="C678" s="6">
        <v>2014.5416666666667</v>
      </c>
      <c r="D678" s="6">
        <f>co2data[[#This Row],[DecDate]]^2</f>
        <v>4058378.1267361115</v>
      </c>
      <c r="E678" s="2">
        <f>DATE(co2data[[#This Row],[Year]],co2data[[#This Row],[Month]],15)</f>
        <v>41835</v>
      </c>
      <c r="F678" s="1">
        <v>399.1</v>
      </c>
      <c r="G678" s="1">
        <f>$U$17+$U$18*co2data[[#This Row],[DecDate]]</f>
        <v>394.44362490500271</v>
      </c>
      <c r="H678" s="4">
        <f>$U$36+$U$37*co2data[[#This Row],[DecDate]]+$U$38*co2data[[#This Row],[DecDate2]]</f>
        <v>398.9371361366866</v>
      </c>
      <c r="I678" s="4">
        <f>co2data[[#This Row],[Co2]]-co2data[[#This Row],[Quadratic Trend]]</f>
        <v>0.16286386331341873</v>
      </c>
      <c r="J678">
        <f t="shared" si="10"/>
        <v>-0.18838279241866582</v>
      </c>
      <c r="K678" s="1">
        <v>7.4124868864822807E-2</v>
      </c>
      <c r="L678" s="4">
        <f>co2data[[#This Row],[Quadratic Trend]]+co2data[[#This Row],[Cycle Co2]]</f>
        <v>398.74875334426793</v>
      </c>
      <c r="M678" s="4">
        <f>co2data[[#This Row],[Co2]]-co2data[[#This Row],[Quadratic Trend]]-co2data[[#This Row],[Cycle Co2]]</f>
        <v>0.35124665573208458</v>
      </c>
      <c r="N678" s="4">
        <f>AVERAGEIF(co2data[Month],co2data[Month],co2data[High Frequency])</f>
        <v>0.68088768137521938</v>
      </c>
      <c r="O678" s="4">
        <f>co2data[[#This Row],[S0]]-AVERAGE($N$2:$N$13)</f>
        <v>0.68170628415233803</v>
      </c>
      <c r="P678" s="4">
        <f>co2data[[#This Row],[Co2]]-co2data[[#This Row],[Seasonal]]</f>
        <v>398.41829371584771</v>
      </c>
    </row>
    <row r="679" spans="1:16" x14ac:dyDescent="0.3">
      <c r="A679" s="1">
        <v>2014</v>
      </c>
      <c r="B679" s="1">
        <v>8</v>
      </c>
      <c r="C679" s="6">
        <v>2014.625</v>
      </c>
      <c r="D679" s="6">
        <f>co2data[[#This Row],[DecDate]]^2</f>
        <v>4058713.890625</v>
      </c>
      <c r="E679" s="2">
        <f>DATE(co2data[[#This Row],[Year]],co2data[[#This Row],[Month]],15)</f>
        <v>41866</v>
      </c>
      <c r="F679" s="1">
        <v>397.03</v>
      </c>
      <c r="G679" s="1">
        <f>$U$17+$U$18*co2data[[#This Row],[DecDate]]</f>
        <v>394.57366327457385</v>
      </c>
      <c r="H679" s="4">
        <f>$U$36+$U$37*co2data[[#This Row],[DecDate]]+$U$38*co2data[[#This Row],[DecDate2]]</f>
        <v>399.12229449910228</v>
      </c>
      <c r="I679" s="4">
        <f>co2data[[#This Row],[Co2]]-co2data[[#This Row],[Quadratic Trend]]</f>
        <v>-2.0922944991023087</v>
      </c>
      <c r="J679">
        <f t="shared" si="10"/>
        <v>-0.18661807791518797</v>
      </c>
      <c r="K679" s="1">
        <v>8.8495246644614819E-2</v>
      </c>
      <c r="L679" s="4">
        <f>co2data[[#This Row],[Quadratic Trend]]+co2data[[#This Row],[Cycle Co2]]</f>
        <v>398.93567642118711</v>
      </c>
      <c r="M679" s="4">
        <f>co2data[[#This Row],[Co2]]-co2data[[#This Row],[Quadratic Trend]]-co2data[[#This Row],[Cycle Co2]]</f>
        <v>-1.9056764211871207</v>
      </c>
      <c r="N679" s="4">
        <f>AVERAGEIF(co2data[Month],co2data[Month],co2data[High Frequency])</f>
        <v>-1.5319969340082413</v>
      </c>
      <c r="O679" s="4">
        <f>co2data[[#This Row],[S0]]-AVERAGE($N$2:$N$13)</f>
        <v>-1.5311783312311227</v>
      </c>
      <c r="P679" s="4">
        <f>co2data[[#This Row],[Co2]]-co2data[[#This Row],[Seasonal]]</f>
        <v>398.56117833123108</v>
      </c>
    </row>
    <row r="680" spans="1:16" x14ac:dyDescent="0.3">
      <c r="A680" s="1">
        <v>2014</v>
      </c>
      <c r="B680" s="1">
        <v>9</v>
      </c>
      <c r="C680" s="6">
        <v>2014.7083333333335</v>
      </c>
      <c r="D680" s="6">
        <f>co2data[[#This Row],[DecDate]]^2</f>
        <v>4059049.6684027785</v>
      </c>
      <c r="E680" s="2">
        <f>DATE(co2data[[#This Row],[Year]],co2data[[#This Row],[Month]],15)</f>
        <v>41897</v>
      </c>
      <c r="F680" s="1">
        <v>395.38</v>
      </c>
      <c r="G680" s="1">
        <f>$U$17+$U$18*co2data[[#This Row],[DecDate]]</f>
        <v>394.70370164414544</v>
      </c>
      <c r="H680" s="4">
        <f>$U$36+$U$37*co2data[[#This Row],[DecDate]]+$U$38*co2data[[#This Row],[DecDate2]]</f>
        <v>399.30763095519796</v>
      </c>
      <c r="I680" s="4">
        <f>co2data[[#This Row],[Co2]]-co2data[[#This Row],[Quadratic Trend]]</f>
        <v>-3.9276309551979693</v>
      </c>
      <c r="J680">
        <f t="shared" si="10"/>
        <v>-0.10041607247240755</v>
      </c>
      <c r="K680" s="1">
        <v>0.1336334227601777</v>
      </c>
      <c r="L680" s="4">
        <f>co2data[[#This Row],[Quadratic Trend]]+co2data[[#This Row],[Cycle Co2]]</f>
        <v>399.20721488272557</v>
      </c>
      <c r="M680" s="4">
        <f>co2data[[#This Row],[Co2]]-co2data[[#This Row],[Quadratic Trend]]-co2data[[#This Row],[Cycle Co2]]</f>
        <v>-3.8272148827255617</v>
      </c>
      <c r="N680" s="4">
        <f>AVERAGEIF(co2data[Month],co2data[Month],co2data[High Frequency])</f>
        <v>-3.2690433820966329</v>
      </c>
      <c r="O680" s="4">
        <f>co2data[[#This Row],[S0]]-AVERAGE($N$2:$N$13)</f>
        <v>-3.2682247793195143</v>
      </c>
      <c r="P680" s="4">
        <f>co2data[[#This Row],[Co2]]-co2data[[#This Row],[Seasonal]]</f>
        <v>398.64822477931949</v>
      </c>
    </row>
    <row r="681" spans="1:16" x14ac:dyDescent="0.3">
      <c r="A681" s="1">
        <v>2014</v>
      </c>
      <c r="B681" s="1">
        <v>10</v>
      </c>
      <c r="C681" s="6">
        <v>2014.7916666666667</v>
      </c>
      <c r="D681" s="6">
        <f>co2data[[#This Row],[DecDate]]^2</f>
        <v>4059385.460069445</v>
      </c>
      <c r="E681" s="2">
        <f>DATE(co2data[[#This Row],[Year]],co2data[[#This Row],[Month]],15)</f>
        <v>41927</v>
      </c>
      <c r="F681" s="1">
        <v>396.03</v>
      </c>
      <c r="G681" s="1">
        <f>$U$17+$U$18*co2data[[#This Row],[DecDate]]</f>
        <v>394.83374001371658</v>
      </c>
      <c r="H681" s="4">
        <f>$U$36+$U$37*co2data[[#This Row],[DecDate]]+$U$38*co2data[[#This Row],[DecDate2]]</f>
        <v>399.49314550497365</v>
      </c>
      <c r="I681" s="4">
        <f>co2data[[#This Row],[Co2]]-co2data[[#This Row],[Quadratic Trend]]</f>
        <v>-3.4631455049736815</v>
      </c>
      <c r="J681">
        <f t="shared" si="10"/>
        <v>-1.5930622245299182E-2</v>
      </c>
      <c r="K681" s="1">
        <v>0.1187701664422938</v>
      </c>
      <c r="L681" s="4">
        <f>co2data[[#This Row],[Quadratic Trend]]+co2data[[#This Row],[Cycle Co2]]</f>
        <v>399.47721488272833</v>
      </c>
      <c r="M681" s="4">
        <f>co2data[[#This Row],[Co2]]-co2data[[#This Row],[Quadratic Trend]]-co2data[[#This Row],[Cycle Co2]]</f>
        <v>-3.4472148827283822</v>
      </c>
      <c r="N681" s="4">
        <f>AVERAGEIF(co2data[Month],co2data[Month],co2data[High Frequency])</f>
        <v>-3.4480093341772475</v>
      </c>
      <c r="O681" s="4">
        <f>co2data[[#This Row],[S0]]-AVERAGE($N$2:$N$13)</f>
        <v>-3.4471907314001289</v>
      </c>
      <c r="P681" s="4">
        <f>co2data[[#This Row],[Co2]]-co2data[[#This Row],[Seasonal]]</f>
        <v>399.47719073140013</v>
      </c>
    </row>
    <row r="682" spans="1:16" x14ac:dyDescent="0.3">
      <c r="A682" s="1">
        <v>2014</v>
      </c>
      <c r="B682" s="1">
        <v>11</v>
      </c>
      <c r="C682" s="6">
        <v>2014.875</v>
      </c>
      <c r="D682" s="6">
        <f>co2data[[#This Row],[DecDate]]^2</f>
        <v>4059721.265625</v>
      </c>
      <c r="E682" s="2">
        <f>DATE(co2data[[#This Row],[Year]],co2data[[#This Row],[Month]],15)</f>
        <v>41958</v>
      </c>
      <c r="F682" s="1">
        <v>397.28</v>
      </c>
      <c r="G682" s="1">
        <f>$U$17+$U$18*co2data[[#This Row],[DecDate]]</f>
        <v>394.96377838328772</v>
      </c>
      <c r="H682" s="4">
        <f>$U$36+$U$37*co2data[[#This Row],[DecDate]]+$U$38*co2data[[#This Row],[DecDate2]]</f>
        <v>399.67883814842207</v>
      </c>
      <c r="I682" s="4">
        <f>co2data[[#This Row],[Co2]]-co2data[[#This Row],[Quadratic Trend]]</f>
        <v>-2.3988381484221009</v>
      </c>
      <c r="J682">
        <f t="shared" si="10"/>
        <v>-3.1617272327410387E-3</v>
      </c>
      <c r="K682" s="1">
        <v>0.11390547769096308</v>
      </c>
      <c r="L682" s="4">
        <f>co2data[[#This Row],[Quadratic Trend]]+co2data[[#This Row],[Cycle Co2]]</f>
        <v>399.67567642118934</v>
      </c>
      <c r="M682" s="4">
        <f>co2data[[#This Row],[Co2]]-co2data[[#This Row],[Quadratic Trend]]-co2data[[#This Row],[Cycle Co2]]</f>
        <v>-2.3956764211893598</v>
      </c>
      <c r="N682" s="4">
        <f>AVERAGEIF(co2data[Month],co2data[Month],co2data[High Frequency])</f>
        <v>-2.2829904186651309</v>
      </c>
      <c r="O682" s="4">
        <f>co2data[[#This Row],[S0]]-AVERAGE($N$2:$N$13)</f>
        <v>-2.2821718158880122</v>
      </c>
      <c r="P682" s="4">
        <f>co2data[[#This Row],[Co2]]-co2data[[#This Row],[Seasonal]]</f>
        <v>399.56217181588801</v>
      </c>
    </row>
    <row r="683" spans="1:16" x14ac:dyDescent="0.3">
      <c r="A683" s="1">
        <v>2014</v>
      </c>
      <c r="B683" s="1">
        <v>12</v>
      </c>
      <c r="C683" s="6">
        <v>2014.9583333333335</v>
      </c>
      <c r="D683" s="6">
        <f>co2data[[#This Row],[DecDate]]^2</f>
        <v>4060057.085069445</v>
      </c>
      <c r="E683" s="2">
        <f>DATE(co2data[[#This Row],[Year]],co2data[[#This Row],[Month]],15)</f>
        <v>41988</v>
      </c>
      <c r="F683" s="1">
        <v>398.91</v>
      </c>
      <c r="G683" s="1">
        <f>$U$17+$U$18*co2data[[#This Row],[DecDate]]</f>
        <v>395.09381675285931</v>
      </c>
      <c r="H683" s="4">
        <f>$U$36+$U$37*co2data[[#This Row],[DecDate]]+$U$38*co2data[[#This Row],[DecDate2]]</f>
        <v>399.86470888554322</v>
      </c>
      <c r="I683" s="4">
        <f>co2data[[#This Row],[Co2]]-co2data[[#This Row],[Quadratic Trend]]</f>
        <v>-0.95470888554319799</v>
      </c>
      <c r="J683">
        <f t="shared" si="10"/>
        <v>-0.11057092589626685</v>
      </c>
      <c r="K683" s="1">
        <v>0.12365474112157018</v>
      </c>
      <c r="L683" s="4">
        <f>co2data[[#This Row],[Quadratic Trend]]+co2data[[#This Row],[Cycle Co2]]</f>
        <v>399.75413795964698</v>
      </c>
      <c r="M683" s="4">
        <f>co2data[[#This Row],[Co2]]-co2data[[#This Row],[Quadratic Trend]]-co2data[[#This Row],[Cycle Co2]]</f>
        <v>-0.84413795964693117</v>
      </c>
      <c r="N683" s="4">
        <f>AVERAGEIF(co2data[Month],co2data[Month],co2data[High Frequency])</f>
        <v>-1.0548815493936836</v>
      </c>
      <c r="O683" s="4">
        <f>co2data[[#This Row],[S0]]-AVERAGE($N$2:$N$13)</f>
        <v>-1.054062946616565</v>
      </c>
      <c r="P683" s="4">
        <f>co2data[[#This Row],[Co2]]-co2data[[#This Row],[Seasonal]]</f>
        <v>399.96406294661659</v>
      </c>
    </row>
    <row r="684" spans="1:16" x14ac:dyDescent="0.3">
      <c r="A684" s="1">
        <v>2015</v>
      </c>
      <c r="B684" s="1">
        <v>1</v>
      </c>
      <c r="C684" s="6">
        <v>2015.0416666666667</v>
      </c>
      <c r="D684" s="6">
        <f>co2data[[#This Row],[DecDate]]^2</f>
        <v>4060392.918402778</v>
      </c>
      <c r="E684" s="2">
        <f>DATE(co2data[[#This Row],[Year]],co2data[[#This Row],[Month]],15)</f>
        <v>42019</v>
      </c>
      <c r="F684" s="1">
        <v>399.98</v>
      </c>
      <c r="G684" s="1">
        <f>$U$17+$U$18*co2data[[#This Row],[DecDate]]</f>
        <v>395.22385512243045</v>
      </c>
      <c r="H684" s="4">
        <f>$U$36+$U$37*co2data[[#This Row],[DecDate]]+$U$38*co2data[[#This Row],[DecDate2]]</f>
        <v>400.05075771634438</v>
      </c>
      <c r="I684" s="4">
        <f>co2data[[#This Row],[Co2]]-co2data[[#This Row],[Quadratic Trend]]</f>
        <v>-7.0757716344360233E-2</v>
      </c>
      <c r="J684">
        <f t="shared" si="10"/>
        <v>-0.29200437208259716</v>
      </c>
      <c r="K684" s="1">
        <v>0.13032564904180741</v>
      </c>
      <c r="L684" s="4">
        <f>co2data[[#This Row],[Quadratic Trend]]+co2data[[#This Row],[Cycle Co2]]</f>
        <v>399.75875334426178</v>
      </c>
      <c r="M684" s="4">
        <f>co2data[[#This Row],[Co2]]-co2data[[#This Row],[Quadratic Trend]]-co2data[[#This Row],[Cycle Co2]]</f>
        <v>0.22124665573823693</v>
      </c>
      <c r="N684" s="4">
        <f>AVERAGEIF(co2data[Month],co2data[Month],co2data[High Frequency])</f>
        <v>7.1953736839272886E-3</v>
      </c>
      <c r="O684" s="4">
        <f>co2data[[#This Row],[S0]]-AVERAGE($N$2:$N$13)</f>
        <v>8.0139764610459747E-3</v>
      </c>
      <c r="P684" s="4">
        <f>co2data[[#This Row],[Co2]]-co2data[[#This Row],[Seasonal]]</f>
        <v>399.97198602353899</v>
      </c>
    </row>
    <row r="685" spans="1:16" x14ac:dyDescent="0.3">
      <c r="A685" s="1">
        <v>2015</v>
      </c>
      <c r="B685" s="1">
        <v>2</v>
      </c>
      <c r="C685" s="6">
        <v>2015.125</v>
      </c>
      <c r="D685" s="6">
        <f>co2data[[#This Row],[DecDate]]^2</f>
        <v>4060728.765625</v>
      </c>
      <c r="E685" s="2">
        <f>DATE(co2data[[#This Row],[Year]],co2data[[#This Row],[Month]],15)</f>
        <v>42050</v>
      </c>
      <c r="F685" s="1">
        <v>400.28</v>
      </c>
      <c r="G685" s="1">
        <f>$U$17+$U$18*co2data[[#This Row],[DecDate]]</f>
        <v>395.35389349200159</v>
      </c>
      <c r="H685" s="4">
        <f>$U$36+$U$37*co2data[[#This Row],[DecDate]]+$U$38*co2data[[#This Row],[DecDate2]]</f>
        <v>400.23698464082554</v>
      </c>
      <c r="I685" s="4">
        <f>co2data[[#This Row],[Co2]]-co2data[[#This Row],[Quadratic Trend]]</f>
        <v>4.3015359174432888E-2</v>
      </c>
      <c r="J685">
        <f t="shared" si="10"/>
        <v>-0.49130821963732474</v>
      </c>
      <c r="K685" s="1">
        <v>0.14776435529782425</v>
      </c>
      <c r="L685" s="4">
        <f>co2data[[#This Row],[Quadratic Trend]]+co2data[[#This Row],[Cycle Co2]]</f>
        <v>399.74567642118819</v>
      </c>
      <c r="M685" s="4">
        <f>co2data[[#This Row],[Co2]]-co2data[[#This Row],[Quadratic Trend]]-co2data[[#This Row],[Cycle Co2]]</f>
        <v>0.53432357881175763</v>
      </c>
      <c r="N685" s="4">
        <f>AVERAGEIF(co2data[Month],co2data[Month],co2data[High Frequency])</f>
        <v>0.80215691214584883</v>
      </c>
      <c r="O685" s="4">
        <f>co2data[[#This Row],[S0]]-AVERAGE($N$2:$N$13)</f>
        <v>0.80297551492296748</v>
      </c>
      <c r="P685" s="4">
        <f>co2data[[#This Row],[Co2]]-co2data[[#This Row],[Seasonal]]</f>
        <v>399.47702448507698</v>
      </c>
    </row>
    <row r="686" spans="1:16" x14ac:dyDescent="0.3">
      <c r="A686" s="1">
        <v>2015</v>
      </c>
      <c r="B686" s="1">
        <v>3</v>
      </c>
      <c r="C686" s="6">
        <v>2015.2083333333335</v>
      </c>
      <c r="D686" s="6">
        <f>co2data[[#This Row],[DecDate]]^2</f>
        <v>4061064.6267361119</v>
      </c>
      <c r="E686" s="2">
        <f>DATE(co2data[[#This Row],[Year]],co2data[[#This Row],[Month]],15)</f>
        <v>42078</v>
      </c>
      <c r="F686" s="1">
        <v>401.54</v>
      </c>
      <c r="G686" s="1">
        <f>$U$17+$U$18*co2data[[#This Row],[DecDate]]</f>
        <v>395.48393186157318</v>
      </c>
      <c r="H686" s="4">
        <f>$U$36+$U$37*co2data[[#This Row],[DecDate]]+$U$38*co2data[[#This Row],[DecDate2]]</f>
        <v>400.42338965897943</v>
      </c>
      <c r="I686" s="4">
        <f>co2data[[#This Row],[Co2]]-co2data[[#This Row],[Quadratic Trend]]</f>
        <v>1.1166103410205892</v>
      </c>
      <c r="J686">
        <f t="shared" si="10"/>
        <v>-0.63155939163792796</v>
      </c>
      <c r="K686" s="1">
        <v>0.16674009065884271</v>
      </c>
      <c r="L686" s="4">
        <f>co2data[[#This Row],[Quadratic Trend]]+co2data[[#This Row],[Cycle Co2]]</f>
        <v>399.79183026734148</v>
      </c>
      <c r="M686" s="4">
        <f>co2data[[#This Row],[Co2]]-co2data[[#This Row],[Quadratic Trend]]-co2data[[#This Row],[Cycle Co2]]</f>
        <v>1.7481697326585173</v>
      </c>
      <c r="N686" s="4">
        <f>AVERAGEIF(co2data[Month],co2data[Month],co2data[High Frequency])</f>
        <v>1.6915543480425499</v>
      </c>
      <c r="O686" s="4">
        <f>co2data[[#This Row],[S0]]-AVERAGE($N$2:$N$13)</f>
        <v>1.6923729508196685</v>
      </c>
      <c r="P686" s="4">
        <f>co2data[[#This Row],[Co2]]-co2data[[#This Row],[Seasonal]]</f>
        <v>399.84762704918035</v>
      </c>
    </row>
    <row r="687" spans="1:16" x14ac:dyDescent="0.3">
      <c r="A687" s="1">
        <v>2015</v>
      </c>
      <c r="B687" s="1">
        <v>4</v>
      </c>
      <c r="C687" s="6">
        <v>2015.2916666666667</v>
      </c>
      <c r="D687" s="6">
        <f>co2data[[#This Row],[DecDate]]^2</f>
        <v>4061400.5017361115</v>
      </c>
      <c r="E687" s="2">
        <f>DATE(co2data[[#This Row],[Year]],co2data[[#This Row],[Month]],15)</f>
        <v>42109</v>
      </c>
      <c r="F687" s="1">
        <v>403.28</v>
      </c>
      <c r="G687" s="1">
        <f>$U$17+$U$18*co2data[[#This Row],[DecDate]]</f>
        <v>395.61397023114432</v>
      </c>
      <c r="H687" s="4">
        <f>$U$36+$U$37*co2data[[#This Row],[DecDate]]+$U$38*co2data[[#This Row],[DecDate2]]</f>
        <v>400.60997277081333</v>
      </c>
      <c r="I687" s="4">
        <f>co2data[[#This Row],[Co2]]-co2data[[#This Row],[Quadratic Trend]]</f>
        <v>2.670027229186644</v>
      </c>
      <c r="J687">
        <f t="shared" si="10"/>
        <v>-0.59429634962287115</v>
      </c>
      <c r="K687" s="1">
        <v>0.20109900897103847</v>
      </c>
      <c r="L687" s="4">
        <f>co2data[[#This Row],[Quadratic Trend]]+co2data[[#This Row],[Cycle Co2]]</f>
        <v>400.01567642119045</v>
      </c>
      <c r="M687" s="4">
        <f>co2data[[#This Row],[Co2]]-co2data[[#This Row],[Quadratic Trend]]-co2data[[#This Row],[Cycle Co2]]</f>
        <v>3.2643235788095151</v>
      </c>
      <c r="N687" s="4">
        <f>AVERAGEIF(co2data[Month],co2data[Month],co2data[High Frequency])</f>
        <v>2.8344005018881528</v>
      </c>
      <c r="O687" s="4">
        <f>co2data[[#This Row],[S0]]-AVERAGE($N$2:$N$13)</f>
        <v>2.8352191046652715</v>
      </c>
      <c r="P687" s="4">
        <f>co2data[[#This Row],[Co2]]-co2data[[#This Row],[Seasonal]]</f>
        <v>400.4447808953347</v>
      </c>
    </row>
    <row r="688" spans="1:16" x14ac:dyDescent="0.3">
      <c r="A688" s="1">
        <v>2015</v>
      </c>
      <c r="B688" s="1">
        <v>5</v>
      </c>
      <c r="C688" s="6">
        <v>2015.375</v>
      </c>
      <c r="D688" s="6">
        <f>co2data[[#This Row],[DecDate]]^2</f>
        <v>4061736.390625</v>
      </c>
      <c r="E688" s="2">
        <f>DATE(co2data[[#This Row],[Year]],co2data[[#This Row],[Month]],15)</f>
        <v>42139</v>
      </c>
      <c r="F688" s="1">
        <v>403.96</v>
      </c>
      <c r="G688" s="1">
        <f>$U$17+$U$18*co2data[[#This Row],[DecDate]]</f>
        <v>395.74400860071546</v>
      </c>
      <c r="H688" s="4">
        <f>$U$36+$U$37*co2data[[#This Row],[DecDate]]+$U$38*co2data[[#This Row],[DecDate2]]</f>
        <v>400.79673397631996</v>
      </c>
      <c r="I688" s="4">
        <f>co2data[[#This Row],[Co2]]-co2data[[#This Row],[Quadratic Trend]]</f>
        <v>3.1632660236800234</v>
      </c>
      <c r="J688">
        <f t="shared" si="10"/>
        <v>-0.4633652474377466</v>
      </c>
      <c r="K688" s="1">
        <v>0.23314880254209511</v>
      </c>
      <c r="L688" s="4">
        <f>co2data[[#This Row],[Quadratic Trend]]+co2data[[#This Row],[Cycle Co2]]</f>
        <v>400.33336872888219</v>
      </c>
      <c r="M688" s="4">
        <f>co2data[[#This Row],[Co2]]-co2data[[#This Row],[Quadratic Trend]]-co2data[[#This Row],[Cycle Co2]]</f>
        <v>3.6266312711177702</v>
      </c>
      <c r="N688" s="4">
        <f>AVERAGEIF(co2data[Month],co2data[Month],co2data[High Frequency])</f>
        <v>3.1805287070170616</v>
      </c>
      <c r="O688" s="4">
        <f>co2data[[#This Row],[S0]]-AVERAGE($N$2:$N$13)</f>
        <v>3.1813473097941802</v>
      </c>
      <c r="P688" s="4">
        <f>co2data[[#This Row],[Co2]]-co2data[[#This Row],[Seasonal]]</f>
        <v>400.77865269020577</v>
      </c>
    </row>
    <row r="689" spans="1:16" x14ac:dyDescent="0.3">
      <c r="A689" s="1">
        <v>2015</v>
      </c>
      <c r="B689" s="1">
        <v>6</v>
      </c>
      <c r="C689" s="6">
        <v>2015.4583333333335</v>
      </c>
      <c r="D689" s="6">
        <f>co2data[[#This Row],[DecDate]]^2</f>
        <v>4062072.2934027785</v>
      </c>
      <c r="E689" s="2">
        <f>DATE(co2data[[#This Row],[Year]],co2data[[#This Row],[Month]],15)</f>
        <v>42170</v>
      </c>
      <c r="F689" s="1">
        <v>402.8</v>
      </c>
      <c r="G689" s="1">
        <f>$U$17+$U$18*co2data[[#This Row],[DecDate]]</f>
        <v>395.87404697028705</v>
      </c>
      <c r="H689" s="4">
        <f>$U$36+$U$37*co2data[[#This Row],[DecDate]]+$U$38*co2data[[#This Row],[DecDate2]]</f>
        <v>400.98367327549931</v>
      </c>
      <c r="I689" s="4">
        <f>co2data[[#This Row],[Co2]]-co2data[[#This Row],[Quadratic Trend]]</f>
        <v>1.8163267245006978</v>
      </c>
      <c r="J689">
        <f t="shared" si="10"/>
        <v>-0.2987660850831162</v>
      </c>
      <c r="K689" s="1">
        <v>0.28827408675661059</v>
      </c>
      <c r="L689" s="4">
        <f>co2data[[#This Row],[Quadratic Trend]]+co2data[[#This Row],[Cycle Co2]]</f>
        <v>400.6849071904162</v>
      </c>
      <c r="M689" s="4">
        <f>co2data[[#This Row],[Co2]]-co2data[[#This Row],[Quadratic Trend]]-co2data[[#This Row],[Cycle Co2]]</f>
        <v>2.115092809583814</v>
      </c>
      <c r="N689" s="4">
        <f>AVERAGEIF(co2data[Month],co2data[Month],co2data[High Frequency])</f>
        <v>2.3803748608627524</v>
      </c>
      <c r="O689" s="4">
        <f>co2data[[#This Row],[S0]]-AVERAGE($N$2:$N$13)</f>
        <v>2.3811934636398711</v>
      </c>
      <c r="P689" s="4">
        <f>co2data[[#This Row],[Co2]]-co2data[[#This Row],[Seasonal]]</f>
        <v>400.41880653636014</v>
      </c>
    </row>
    <row r="690" spans="1:16" x14ac:dyDescent="0.3">
      <c r="A690" s="1">
        <v>2015</v>
      </c>
      <c r="B690" s="1">
        <v>7</v>
      </c>
      <c r="C690" s="6">
        <v>2015.5416666666667</v>
      </c>
      <c r="D690" s="6">
        <f>co2data[[#This Row],[DecDate]]^2</f>
        <v>4062408.210069445</v>
      </c>
      <c r="E690" s="2">
        <f>DATE(co2data[[#This Row],[Year]],co2data[[#This Row],[Month]],15)</f>
        <v>42200</v>
      </c>
      <c r="F690" s="1">
        <v>401.31</v>
      </c>
      <c r="G690" s="1">
        <f>$U$17+$U$18*co2data[[#This Row],[DecDate]]</f>
        <v>396.00408533985819</v>
      </c>
      <c r="H690" s="4">
        <f>$U$36+$U$37*co2data[[#This Row],[DecDate]]+$U$38*co2data[[#This Row],[DecDate2]]</f>
        <v>401.17079066836595</v>
      </c>
      <c r="I690" s="4">
        <f>co2data[[#This Row],[Co2]]-co2data[[#This Row],[Quadratic Trend]]</f>
        <v>0.13920933163404925</v>
      </c>
      <c r="J690">
        <f t="shared" si="10"/>
        <v>-0.20511424717437002</v>
      </c>
      <c r="K690" s="1">
        <v>0.32109024622999571</v>
      </c>
      <c r="L690" s="4">
        <f>co2data[[#This Row],[Quadratic Trend]]+co2data[[#This Row],[Cycle Co2]]</f>
        <v>400.96567642119157</v>
      </c>
      <c r="M690" s="4">
        <f>co2data[[#This Row],[Co2]]-co2data[[#This Row],[Quadratic Trend]]-co2data[[#This Row],[Cycle Co2]]</f>
        <v>0.34432357880841924</v>
      </c>
      <c r="N690" s="4">
        <f>AVERAGEIF(co2data[Month],co2data[Month],co2data[High Frequency])</f>
        <v>0.68088768137521938</v>
      </c>
      <c r="O690" s="4">
        <f>co2data[[#This Row],[S0]]-AVERAGE($N$2:$N$13)</f>
        <v>0.68170628415233803</v>
      </c>
      <c r="P690" s="4">
        <f>co2data[[#This Row],[Co2]]-co2data[[#This Row],[Seasonal]]</f>
        <v>400.62829371584769</v>
      </c>
    </row>
    <row r="691" spans="1:16" x14ac:dyDescent="0.3">
      <c r="A691" s="1">
        <v>2015</v>
      </c>
      <c r="B691" s="1">
        <v>8</v>
      </c>
      <c r="C691" s="6">
        <v>2015.625</v>
      </c>
      <c r="D691" s="6">
        <f>co2data[[#This Row],[DecDate]]^2</f>
        <v>4062744.140625</v>
      </c>
      <c r="E691" s="2">
        <f>DATE(co2data[[#This Row],[Year]],co2data[[#This Row],[Month]],15)</f>
        <v>42231</v>
      </c>
      <c r="F691" s="1">
        <v>398.93</v>
      </c>
      <c r="G691" s="1">
        <f>$U$17+$U$18*co2data[[#This Row],[DecDate]]</f>
        <v>396.13412370942933</v>
      </c>
      <c r="H691" s="4">
        <f>$U$36+$U$37*co2data[[#This Row],[DecDate]]+$U$38*co2data[[#This Row],[DecDate2]]</f>
        <v>401.35808615489805</v>
      </c>
      <c r="I691" s="4">
        <f>co2data[[#This Row],[Co2]]-co2data[[#This Row],[Quadratic Trend]]</f>
        <v>-2.4280861548980397</v>
      </c>
      <c r="J691">
        <f t="shared" si="10"/>
        <v>-7.3948195249403603E-2</v>
      </c>
      <c r="K691" s="1">
        <v>0.3762126655776219</v>
      </c>
      <c r="L691" s="4">
        <f>co2data[[#This Row],[Quadratic Trend]]+co2data[[#This Row],[Cycle Co2]]</f>
        <v>401.28413795964866</v>
      </c>
      <c r="M691" s="4">
        <f>co2data[[#This Row],[Co2]]-co2data[[#This Row],[Quadratic Trend]]-co2data[[#This Row],[Cycle Co2]]</f>
        <v>-2.3541379596486363</v>
      </c>
      <c r="N691" s="4">
        <f>AVERAGEIF(co2data[Month],co2data[Month],co2data[High Frequency])</f>
        <v>-1.5319969340082413</v>
      </c>
      <c r="O691" s="4">
        <f>co2data[[#This Row],[S0]]-AVERAGE($N$2:$N$13)</f>
        <v>-1.5311783312311227</v>
      </c>
      <c r="P691" s="4">
        <f>co2data[[#This Row],[Co2]]-co2data[[#This Row],[Seasonal]]</f>
        <v>400.46117833123111</v>
      </c>
    </row>
    <row r="692" spans="1:16" x14ac:dyDescent="0.3">
      <c r="A692" s="1">
        <v>2015</v>
      </c>
      <c r="B692" s="1">
        <v>9</v>
      </c>
      <c r="C692" s="6">
        <v>2015.7083333333335</v>
      </c>
      <c r="D692" s="6">
        <f>co2data[[#This Row],[DecDate]]^2</f>
        <v>4063080.085069445</v>
      </c>
      <c r="E692" s="2">
        <f>DATE(co2data[[#This Row],[Year]],co2data[[#This Row],[Month]],15)</f>
        <v>42262</v>
      </c>
      <c r="F692" s="1">
        <v>397.63</v>
      </c>
      <c r="G692" s="1">
        <f>$U$17+$U$18*co2data[[#This Row],[DecDate]]</f>
        <v>396.26416207900047</v>
      </c>
      <c r="H692" s="4">
        <f>$U$36+$U$37*co2data[[#This Row],[DecDate]]+$U$38*co2data[[#This Row],[DecDate2]]</f>
        <v>401.54555973511015</v>
      </c>
      <c r="I692" s="4">
        <f>co2data[[#This Row],[Co2]]-co2data[[#This Row],[Quadratic Trend]]</f>
        <v>-3.9155597351101505</v>
      </c>
      <c r="J692">
        <f t="shared" si="10"/>
        <v>9.165514761486275E-2</v>
      </c>
      <c r="K692" s="1">
        <v>0.42979519095333979</v>
      </c>
      <c r="L692" s="4">
        <f>co2data[[#This Row],[Quadratic Trend]]+co2data[[#This Row],[Cycle Co2]]</f>
        <v>401.637214882725</v>
      </c>
      <c r="M692" s="4">
        <f>co2data[[#This Row],[Co2]]-co2data[[#This Row],[Quadratic Trend]]-co2data[[#This Row],[Cycle Co2]]</f>
        <v>-4.0072148827250134</v>
      </c>
      <c r="N692" s="4">
        <f>AVERAGEIF(co2data[Month],co2data[Month],co2data[High Frequency])</f>
        <v>-3.2690433820966329</v>
      </c>
      <c r="O692" s="4">
        <f>co2data[[#This Row],[S0]]-AVERAGE($N$2:$N$13)</f>
        <v>-3.2682247793195143</v>
      </c>
      <c r="P692" s="4">
        <f>co2data[[#This Row],[Co2]]-co2data[[#This Row],[Seasonal]]</f>
        <v>400.89822477931949</v>
      </c>
    </row>
    <row r="693" spans="1:16" x14ac:dyDescent="0.3">
      <c r="A693" s="1">
        <v>2015</v>
      </c>
      <c r="B693" s="1">
        <v>10</v>
      </c>
      <c r="C693" s="6">
        <v>2015.7916666666667</v>
      </c>
      <c r="D693" s="6">
        <f>co2data[[#This Row],[DecDate]]^2</f>
        <v>4063416.043402778</v>
      </c>
      <c r="E693" s="2">
        <f>DATE(co2data[[#This Row],[Year]],co2data[[#This Row],[Month]],15)</f>
        <v>42292</v>
      </c>
      <c r="F693" s="1">
        <v>398.29</v>
      </c>
      <c r="G693" s="1">
        <f>$U$17+$U$18*co2data[[#This Row],[DecDate]]</f>
        <v>396.39420044857161</v>
      </c>
      <c r="H693" s="4">
        <f>$U$36+$U$37*co2data[[#This Row],[DecDate]]+$U$38*co2data[[#This Row],[DecDate2]]</f>
        <v>401.73321140900225</v>
      </c>
      <c r="I693" s="4">
        <f>co2data[[#This Row],[Co2]]-co2data[[#This Row],[Quadratic Trend]]</f>
        <v>-3.443211409002231</v>
      </c>
      <c r="J693">
        <f t="shared" si="10"/>
        <v>0.35861885834093787</v>
      </c>
      <c r="K693" s="1">
        <v>0.44106859158791423</v>
      </c>
      <c r="L693" s="4">
        <f>co2data[[#This Row],[Quadratic Trend]]+co2data[[#This Row],[Cycle Co2]]</f>
        <v>402.0918302673432</v>
      </c>
      <c r="M693" s="4">
        <f>co2data[[#This Row],[Co2]]-co2data[[#This Row],[Quadratic Trend]]-co2data[[#This Row],[Cycle Co2]]</f>
        <v>-3.8018302673431688</v>
      </c>
      <c r="N693" s="4">
        <f>AVERAGEIF(co2data[Month],co2data[Month],co2data[High Frequency])</f>
        <v>-3.4480093341772475</v>
      </c>
      <c r="O693" s="4">
        <f>co2data[[#This Row],[S0]]-AVERAGE($N$2:$N$13)</f>
        <v>-3.4471907314001289</v>
      </c>
      <c r="P693" s="4">
        <f>co2data[[#This Row],[Co2]]-co2data[[#This Row],[Seasonal]]</f>
        <v>401.73719073140018</v>
      </c>
    </row>
    <row r="694" spans="1:16" x14ac:dyDescent="0.3">
      <c r="A694" s="1">
        <v>2015</v>
      </c>
      <c r="B694" s="1">
        <v>11</v>
      </c>
      <c r="C694" s="6">
        <v>2015.875</v>
      </c>
      <c r="D694" s="6">
        <f>co2data[[#This Row],[DecDate]]^2</f>
        <v>4063752.015625</v>
      </c>
      <c r="E694" s="2">
        <f>DATE(co2data[[#This Row],[Year]],co2data[[#This Row],[Month]],15)</f>
        <v>42323</v>
      </c>
      <c r="F694" s="1">
        <v>400.16</v>
      </c>
      <c r="G694" s="1">
        <f>$U$17+$U$18*co2data[[#This Row],[DecDate]]</f>
        <v>396.52423881814275</v>
      </c>
      <c r="H694" s="4">
        <f>$U$36+$U$37*co2data[[#This Row],[DecDate]]+$U$38*co2data[[#This Row],[DecDate2]]</f>
        <v>401.92104117656709</v>
      </c>
      <c r="I694" s="4">
        <f>co2data[[#This Row],[Co2]]-co2data[[#This Row],[Quadratic Trend]]</f>
        <v>-1.7610411765670619</v>
      </c>
      <c r="J694">
        <f t="shared" si="10"/>
        <v>0.51232755231400851</v>
      </c>
      <c r="K694" s="1">
        <v>0.445417482865965</v>
      </c>
      <c r="L694" s="4">
        <f>co2data[[#This Row],[Quadratic Trend]]+co2data[[#This Row],[Cycle Co2]]</f>
        <v>402.43336872888108</v>
      </c>
      <c r="M694" s="4">
        <f>co2data[[#This Row],[Co2]]-co2data[[#This Row],[Quadratic Trend]]-co2data[[#This Row],[Cycle Co2]]</f>
        <v>-2.2733687288810707</v>
      </c>
      <c r="N694" s="4">
        <f>AVERAGEIF(co2data[Month],co2data[Month],co2data[High Frequency])</f>
        <v>-2.2829904186651309</v>
      </c>
      <c r="O694" s="4">
        <f>co2data[[#This Row],[S0]]-AVERAGE($N$2:$N$13)</f>
        <v>-2.2821718158880122</v>
      </c>
      <c r="P694" s="4">
        <f>co2data[[#This Row],[Co2]]-co2data[[#This Row],[Seasonal]]</f>
        <v>402.44217181588806</v>
      </c>
    </row>
    <row r="695" spans="1:16" x14ac:dyDescent="0.3">
      <c r="A695" s="1">
        <v>2015</v>
      </c>
      <c r="B695" s="1">
        <v>12</v>
      </c>
      <c r="C695" s="6">
        <v>2015.9583333333335</v>
      </c>
      <c r="D695" s="6">
        <f>co2data[[#This Row],[DecDate]]^2</f>
        <v>4064088.0017361119</v>
      </c>
      <c r="E695" s="2">
        <f>DATE(co2data[[#This Row],[Year]],co2data[[#This Row],[Month]],15)</f>
        <v>42353</v>
      </c>
      <c r="F695" s="1">
        <v>401.85</v>
      </c>
      <c r="G695" s="1">
        <f>$U$17+$U$18*co2data[[#This Row],[DecDate]]</f>
        <v>396.65427718771434</v>
      </c>
      <c r="H695" s="4">
        <f>$U$36+$U$37*co2data[[#This Row],[DecDate]]+$U$38*co2data[[#This Row],[DecDate2]]</f>
        <v>402.10904903781193</v>
      </c>
      <c r="I695" s="4">
        <f>co2data[[#This Row],[Co2]]-co2data[[#This Row],[Quadratic Trend]]</f>
        <v>-0.25904903781190569</v>
      </c>
      <c r="J695">
        <f t="shared" si="10"/>
        <v>0.54508892184119651</v>
      </c>
      <c r="K695" s="1">
        <v>0.44976494171055587</v>
      </c>
      <c r="L695" s="4">
        <f>co2data[[#This Row],[Quadratic Trend]]+co2data[[#This Row],[Cycle Co2]]</f>
        <v>402.6541379596531</v>
      </c>
      <c r="M695" s="4">
        <f>co2data[[#This Row],[Co2]]-co2data[[#This Row],[Quadratic Trend]]-co2data[[#This Row],[Cycle Co2]]</f>
        <v>-0.8041379596531022</v>
      </c>
      <c r="N695" s="4">
        <f>AVERAGEIF(co2data[Month],co2data[Month],co2data[High Frequency])</f>
        <v>-1.0548815493936836</v>
      </c>
      <c r="O695" s="4">
        <f>co2data[[#This Row],[S0]]-AVERAGE($N$2:$N$13)</f>
        <v>-1.054062946616565</v>
      </c>
      <c r="P695" s="4">
        <f>co2data[[#This Row],[Co2]]-co2data[[#This Row],[Seasonal]]</f>
        <v>402.90406294661659</v>
      </c>
    </row>
    <row r="696" spans="1:16" x14ac:dyDescent="0.3">
      <c r="A696" s="1">
        <v>2016</v>
      </c>
      <c r="B696" s="1">
        <v>1</v>
      </c>
      <c r="C696" s="6">
        <v>2016.0416666666667</v>
      </c>
      <c r="D696" s="6">
        <f>co2data[[#This Row],[DecDate]]^2</f>
        <v>4064424.0017361115</v>
      </c>
      <c r="E696" s="2">
        <f>DATE(co2data[[#This Row],[Year]],co2data[[#This Row],[Month]],15)</f>
        <v>42384</v>
      </c>
      <c r="F696" s="1">
        <v>402.56</v>
      </c>
      <c r="G696" s="1">
        <f>$U$17+$U$18*co2data[[#This Row],[DecDate]]</f>
        <v>396.78431555728548</v>
      </c>
      <c r="H696" s="4">
        <f>$U$36+$U$37*co2data[[#This Row],[DecDate]]+$U$38*co2data[[#This Row],[DecDate2]]</f>
        <v>402.2972349927295</v>
      </c>
      <c r="I696" s="4">
        <f>co2data[[#This Row],[Co2]]-co2data[[#This Row],[Quadratic Trend]]</f>
        <v>0.26276500727050234</v>
      </c>
      <c r="J696">
        <f t="shared" si="10"/>
        <v>0.48074912076866055</v>
      </c>
      <c r="K696" s="1">
        <v>0.44718789119862729</v>
      </c>
      <c r="L696" s="4">
        <f>co2data[[#This Row],[Quadratic Trend]]+co2data[[#This Row],[Cycle Co2]]</f>
        <v>402.77798411349818</v>
      </c>
      <c r="M696" s="4">
        <f>co2data[[#This Row],[Co2]]-co2data[[#This Row],[Quadratic Trend]]-co2data[[#This Row],[Cycle Co2]]</f>
        <v>-0.21798411349815822</v>
      </c>
      <c r="N696" s="4">
        <f>AVERAGEIF(co2data[Month],co2data[Month],co2data[High Frequency])</f>
        <v>7.1953736839272886E-3</v>
      </c>
      <c r="O696" s="4">
        <f>co2data[[#This Row],[S0]]-AVERAGE($N$2:$N$13)</f>
        <v>8.0139764610459747E-3</v>
      </c>
      <c r="P696" s="4">
        <f>co2data[[#This Row],[Co2]]-co2data[[#This Row],[Seasonal]]</f>
        <v>402.55198602353897</v>
      </c>
    </row>
    <row r="697" spans="1:16" x14ac:dyDescent="0.3">
      <c r="A697" s="1">
        <v>2016</v>
      </c>
      <c r="B697" s="1">
        <v>2</v>
      </c>
      <c r="C697" s="6">
        <v>2016.125</v>
      </c>
      <c r="D697" s="6">
        <f>co2data[[#This Row],[DecDate]]^2</f>
        <v>4064760.015625</v>
      </c>
      <c r="E697" s="2">
        <f>DATE(co2data[[#This Row],[Year]],co2data[[#This Row],[Month]],15)</f>
        <v>42415</v>
      </c>
      <c r="F697" s="1">
        <v>404.12</v>
      </c>
      <c r="G697" s="1">
        <f>$U$17+$U$18*co2data[[#This Row],[DecDate]]</f>
        <v>396.91435392685662</v>
      </c>
      <c r="H697" s="4">
        <f>$U$36+$U$37*co2data[[#This Row],[DecDate]]+$U$38*co2data[[#This Row],[DecDate2]]</f>
        <v>402.4855990413198</v>
      </c>
      <c r="I697" s="4">
        <f>co2data[[#This Row],[Co2]]-co2data[[#This Row],[Quadratic Trend]]</f>
        <v>1.6344009586802031</v>
      </c>
      <c r="J697">
        <f t="shared" si="10"/>
        <v>0.36623122602003377</v>
      </c>
      <c r="K697" s="1">
        <v>0.45999402363785424</v>
      </c>
      <c r="L697" s="4">
        <f>co2data[[#This Row],[Quadratic Trend]]+co2data[[#This Row],[Cycle Co2]]</f>
        <v>402.85183026733984</v>
      </c>
      <c r="M697" s="4">
        <f>co2data[[#This Row],[Co2]]-co2data[[#This Row],[Quadratic Trend]]-co2data[[#This Row],[Cycle Co2]]</f>
        <v>1.2681697326601693</v>
      </c>
      <c r="N697" s="4">
        <f>AVERAGEIF(co2data[Month],co2data[Month],co2data[High Frequency])</f>
        <v>0.80215691214584883</v>
      </c>
      <c r="O697" s="4">
        <f>co2data[[#This Row],[S0]]-AVERAGE($N$2:$N$13)</f>
        <v>0.80297551492296748</v>
      </c>
      <c r="P697" s="4">
        <f>co2data[[#This Row],[Co2]]-co2data[[#This Row],[Seasonal]]</f>
        <v>403.31702448507701</v>
      </c>
    </row>
    <row r="698" spans="1:16" x14ac:dyDescent="0.3">
      <c r="A698" s="1">
        <v>2016</v>
      </c>
      <c r="B698" s="1">
        <v>3</v>
      </c>
      <c r="C698" s="6">
        <v>2016.2083333333335</v>
      </c>
      <c r="D698" s="6">
        <f>co2data[[#This Row],[DecDate]]^2</f>
        <v>4065096.0434027785</v>
      </c>
      <c r="E698" s="2">
        <f>DATE(co2data[[#This Row],[Year]],co2data[[#This Row],[Month]],15)</f>
        <v>42444</v>
      </c>
      <c r="F698" s="1">
        <v>404.87</v>
      </c>
      <c r="G698" s="1">
        <f>$U$17+$U$18*co2data[[#This Row],[DecDate]]</f>
        <v>397.04439229642821</v>
      </c>
      <c r="H698" s="4">
        <f>$U$36+$U$37*co2data[[#This Row],[DecDate]]+$U$38*co2data[[#This Row],[DecDate2]]</f>
        <v>402.67414118359011</v>
      </c>
      <c r="I698" s="4">
        <f>co2data[[#This Row],[Co2]]-co2data[[#This Row],[Quadratic Trend]]</f>
        <v>2.1958588164098956</v>
      </c>
      <c r="J698">
        <f t="shared" si="10"/>
        <v>0.34076600682553032</v>
      </c>
      <c r="K698" s="1">
        <v>0.4743371851821046</v>
      </c>
      <c r="L698" s="4">
        <f>co2data[[#This Row],[Quadratic Trend]]+co2data[[#This Row],[Cycle Co2]]</f>
        <v>403.01490719041561</v>
      </c>
      <c r="M698" s="4">
        <f>co2data[[#This Row],[Co2]]-co2data[[#This Row],[Quadratic Trend]]-co2data[[#This Row],[Cycle Co2]]</f>
        <v>1.8550928095843653</v>
      </c>
      <c r="N698" s="4">
        <f>AVERAGEIF(co2data[Month],co2data[Month],co2data[High Frequency])</f>
        <v>1.6915543480425499</v>
      </c>
      <c r="O698" s="4">
        <f>co2data[[#This Row],[S0]]-AVERAGE($N$2:$N$13)</f>
        <v>1.6923729508196685</v>
      </c>
      <c r="P698" s="4">
        <f>co2data[[#This Row],[Co2]]-co2data[[#This Row],[Seasonal]]</f>
        <v>403.17762704918033</v>
      </c>
    </row>
    <row r="699" spans="1:16" x14ac:dyDescent="0.3">
      <c r="A699" s="1">
        <v>2016</v>
      </c>
      <c r="B699" s="1">
        <v>4</v>
      </c>
      <c r="C699" s="6">
        <v>2016.2916666666667</v>
      </c>
      <c r="D699" s="6">
        <f>co2data[[#This Row],[DecDate]]^2</f>
        <v>4065432.085069445</v>
      </c>
      <c r="E699" s="2">
        <f>DATE(co2data[[#This Row],[Year]],co2data[[#This Row],[Month]],15)</f>
        <v>42475</v>
      </c>
      <c r="F699" s="1">
        <v>407.45</v>
      </c>
      <c r="G699" s="1">
        <f>$U$17+$U$18*co2data[[#This Row],[DecDate]]</f>
        <v>397.17443066599935</v>
      </c>
      <c r="H699" s="4">
        <f>$U$36+$U$37*co2data[[#This Row],[DecDate]]+$U$38*co2data[[#This Row],[DecDate2]]</f>
        <v>402.86286141954042</v>
      </c>
      <c r="I699" s="4">
        <f>co2data[[#This Row],[Co2]]-co2data[[#This Row],[Quadratic Trend]]</f>
        <v>4.5871385804595661</v>
      </c>
      <c r="J699">
        <f t="shared" si="10"/>
        <v>0.45666115549283859</v>
      </c>
      <c r="K699" s="1">
        <v>0.46175583736982695</v>
      </c>
      <c r="L699" s="4">
        <f>co2data[[#This Row],[Quadratic Trend]]+co2data[[#This Row],[Cycle Co2]]</f>
        <v>403.31952257503326</v>
      </c>
      <c r="M699" s="4">
        <f>co2data[[#This Row],[Co2]]-co2data[[#This Row],[Quadratic Trend]]-co2data[[#This Row],[Cycle Co2]]</f>
        <v>4.1304774249667275</v>
      </c>
      <c r="N699" s="4">
        <f>AVERAGEIF(co2data[Month],co2data[Month],co2data[High Frequency])</f>
        <v>2.8344005018881528</v>
      </c>
      <c r="O699" s="4">
        <f>co2data[[#This Row],[S0]]-AVERAGE($N$2:$N$13)</f>
        <v>2.8352191046652715</v>
      </c>
      <c r="P699" s="4">
        <f>co2data[[#This Row],[Co2]]-co2data[[#This Row],[Seasonal]]</f>
        <v>404.61478089533472</v>
      </c>
    </row>
    <row r="700" spans="1:16" x14ac:dyDescent="0.3">
      <c r="A700" s="1">
        <v>2016</v>
      </c>
      <c r="B700" s="1">
        <v>5</v>
      </c>
      <c r="C700" s="6">
        <v>2016.375</v>
      </c>
      <c r="D700" s="6">
        <f>co2data[[#This Row],[DecDate]]^2</f>
        <v>4065768.140625</v>
      </c>
      <c r="E700" s="2">
        <f>DATE(co2data[[#This Row],[Year]],co2data[[#This Row],[Month]],15)</f>
        <v>42505</v>
      </c>
      <c r="F700" s="1">
        <v>407.72</v>
      </c>
      <c r="G700" s="1">
        <f>$U$17+$U$18*co2data[[#This Row],[DecDate]]</f>
        <v>397.30446903557049</v>
      </c>
      <c r="H700" s="4">
        <f>$U$36+$U$37*co2data[[#This Row],[DecDate]]+$U$38*co2data[[#This Row],[DecDate2]]</f>
        <v>403.05175974916347</v>
      </c>
      <c r="I700" s="4">
        <f>co2data[[#This Row],[Co2]]-co2data[[#This Row],[Quadratic Trend]]</f>
        <v>4.6682402508365612</v>
      </c>
      <c r="J700">
        <f t="shared" si="10"/>
        <v>0.67237821048405955</v>
      </c>
      <c r="K700" s="1">
        <v>0.44532690327794422</v>
      </c>
      <c r="L700" s="4">
        <f>co2data[[#This Row],[Quadratic Trend]]+co2data[[#This Row],[Cycle Co2]]</f>
        <v>403.72413795964752</v>
      </c>
      <c r="M700" s="4">
        <f>co2data[[#This Row],[Co2]]-co2data[[#This Row],[Quadratic Trend]]-co2data[[#This Row],[Cycle Co2]]</f>
        <v>3.9958620403525016</v>
      </c>
      <c r="N700" s="4">
        <f>AVERAGEIF(co2data[Month],co2data[Month],co2data[High Frequency])</f>
        <v>3.1805287070170616</v>
      </c>
      <c r="O700" s="4">
        <f>co2data[[#This Row],[S0]]-AVERAGE($N$2:$N$13)</f>
        <v>3.1813473097941802</v>
      </c>
      <c r="P700" s="4">
        <f>co2data[[#This Row],[Co2]]-co2data[[#This Row],[Seasonal]]</f>
        <v>404.53865269020582</v>
      </c>
    </row>
    <row r="701" spans="1:16" x14ac:dyDescent="0.3">
      <c r="A701" s="1">
        <v>2016</v>
      </c>
      <c r="B701" s="1">
        <v>6</v>
      </c>
      <c r="C701" s="6">
        <v>2016.4583333333335</v>
      </c>
      <c r="D701" s="6">
        <f>co2data[[#This Row],[DecDate]]^2</f>
        <v>4066104.210069445</v>
      </c>
      <c r="E701" s="2">
        <f>DATE(co2data[[#This Row],[Year]],co2data[[#This Row],[Month]],15)</f>
        <v>42536</v>
      </c>
      <c r="F701" s="1">
        <v>406.83</v>
      </c>
      <c r="G701" s="1">
        <f>$U$17+$U$18*co2data[[#This Row],[DecDate]]</f>
        <v>397.43450740514209</v>
      </c>
      <c r="H701" s="4">
        <f>$U$36+$U$37*co2data[[#This Row],[DecDate]]+$U$38*co2data[[#This Row],[DecDate2]]</f>
        <v>403.24083617246652</v>
      </c>
      <c r="I701" s="4">
        <f>co2data[[#This Row],[Co2]]-co2data[[#This Row],[Quadratic Trend]]</f>
        <v>3.5891638275334685</v>
      </c>
      <c r="J701">
        <f t="shared" si="10"/>
        <v>0.81330178718380575</v>
      </c>
      <c r="K701" s="1">
        <v>0.41735807521414442</v>
      </c>
      <c r="L701" s="4">
        <f>co2data[[#This Row],[Quadratic Trend]]+co2data[[#This Row],[Cycle Co2]]</f>
        <v>404.05413795965035</v>
      </c>
      <c r="M701" s="4">
        <f>co2data[[#This Row],[Co2]]-co2data[[#This Row],[Quadratic Trend]]-co2data[[#This Row],[Cycle Co2]]</f>
        <v>2.7758620403496628</v>
      </c>
      <c r="N701" s="4">
        <f>AVERAGEIF(co2data[Month],co2data[Month],co2data[High Frequency])</f>
        <v>2.3803748608627524</v>
      </c>
      <c r="O701" s="4">
        <f>co2data[[#This Row],[S0]]-AVERAGE($N$2:$N$13)</f>
        <v>2.3811934636398711</v>
      </c>
      <c r="P701" s="4">
        <f>co2data[[#This Row],[Co2]]-co2data[[#This Row],[Seasonal]]</f>
        <v>404.44880653636011</v>
      </c>
    </row>
    <row r="702" spans="1:16" x14ac:dyDescent="0.3">
      <c r="A702" s="1">
        <v>2016</v>
      </c>
      <c r="B702" s="1">
        <v>7</v>
      </c>
      <c r="C702" s="6">
        <v>2016.5416666666667</v>
      </c>
      <c r="D702" s="6">
        <f>co2data[[#This Row],[DecDate]]^2</f>
        <v>4066440.293402778</v>
      </c>
      <c r="E702" s="2">
        <f>DATE(co2data[[#This Row],[Year]],co2data[[#This Row],[Month]],15)</f>
        <v>42566</v>
      </c>
      <c r="F702" s="1">
        <v>404.41</v>
      </c>
      <c r="G702" s="1">
        <f>$U$17+$U$18*co2data[[#This Row],[DecDate]]</f>
        <v>397.56454577471322</v>
      </c>
      <c r="H702" s="4">
        <f>$U$36+$U$37*co2data[[#This Row],[DecDate]]+$U$38*co2data[[#This Row],[DecDate2]]</f>
        <v>403.4300906894423</v>
      </c>
      <c r="I702" s="4">
        <f>co2data[[#This Row],[Co2]]-co2data[[#This Row],[Quadratic Trend]]</f>
        <v>0.9799093105577299</v>
      </c>
      <c r="J702">
        <f t="shared" si="10"/>
        <v>0.95635496251459862</v>
      </c>
      <c r="K702" s="1">
        <v>0.40477243010151764</v>
      </c>
      <c r="L702" s="4">
        <f>co2data[[#This Row],[Quadratic Trend]]+co2data[[#This Row],[Cycle Co2]]</f>
        <v>404.38644565195688</v>
      </c>
      <c r="M702" s="4">
        <f>co2data[[#This Row],[Co2]]-co2data[[#This Row],[Quadratic Trend]]-co2data[[#This Row],[Cycle Co2]]</f>
        <v>2.3554348043131279E-2</v>
      </c>
      <c r="N702" s="4">
        <f>AVERAGEIF(co2data[Month],co2data[Month],co2data[High Frequency])</f>
        <v>0.68088768137521938</v>
      </c>
      <c r="O702" s="4">
        <f>co2data[[#This Row],[S0]]-AVERAGE($N$2:$N$13)</f>
        <v>0.68170628415233803</v>
      </c>
      <c r="P702" s="4">
        <f>co2data[[#This Row],[Co2]]-co2data[[#This Row],[Seasonal]]</f>
        <v>403.72829371584771</v>
      </c>
    </row>
    <row r="703" spans="1:16" x14ac:dyDescent="0.3">
      <c r="A703" s="1">
        <v>2016</v>
      </c>
      <c r="B703" s="1">
        <v>8</v>
      </c>
      <c r="C703" s="6">
        <v>2016.625</v>
      </c>
      <c r="D703" s="6">
        <f>co2data[[#This Row],[DecDate]]^2</f>
        <v>4066776.390625</v>
      </c>
      <c r="E703" s="2">
        <f>DATE(co2data[[#This Row],[Year]],co2data[[#This Row],[Month]],15)</f>
        <v>42597</v>
      </c>
      <c r="F703" s="1">
        <v>402.27</v>
      </c>
      <c r="G703" s="1">
        <f>$U$17+$U$18*co2data[[#This Row],[DecDate]]</f>
        <v>397.69458414428436</v>
      </c>
      <c r="H703" s="4">
        <f>$U$36+$U$37*co2data[[#This Row],[DecDate]]+$U$38*co2data[[#This Row],[DecDate2]]</f>
        <v>403.61952330009808</v>
      </c>
      <c r="I703" s="4">
        <f>co2data[[#This Row],[Co2]]-co2data[[#This Row],[Quadratic Trend]]</f>
        <v>-1.3495233000980988</v>
      </c>
      <c r="J703">
        <f t="shared" si="10"/>
        <v>1.0669223518616098</v>
      </c>
      <c r="K703" s="1">
        <v>0.39910842947851222</v>
      </c>
      <c r="L703" s="4">
        <f>co2data[[#This Row],[Quadratic Trend]]+co2data[[#This Row],[Cycle Co2]]</f>
        <v>404.68644565195967</v>
      </c>
      <c r="M703" s="4">
        <f>co2data[[#This Row],[Co2]]-co2data[[#This Row],[Quadratic Trend]]-co2data[[#This Row],[Cycle Co2]]</f>
        <v>-2.4164456519597088</v>
      </c>
      <c r="N703" s="4">
        <f>AVERAGEIF(co2data[Month],co2data[Month],co2data[High Frequency])</f>
        <v>-1.5319969340082413</v>
      </c>
      <c r="O703" s="4">
        <f>co2data[[#This Row],[S0]]-AVERAGE($N$2:$N$13)</f>
        <v>-1.5311783312311227</v>
      </c>
      <c r="P703" s="4">
        <f>co2data[[#This Row],[Co2]]-co2data[[#This Row],[Seasonal]]</f>
        <v>403.80117833123109</v>
      </c>
    </row>
    <row r="704" spans="1:16" x14ac:dyDescent="0.3">
      <c r="A704" s="1">
        <v>2016</v>
      </c>
      <c r="B704" s="1">
        <v>9</v>
      </c>
      <c r="C704" s="6">
        <v>2016.7083333333335</v>
      </c>
      <c r="D704" s="6">
        <f>co2data[[#This Row],[DecDate]]^2</f>
        <v>4067112.5017361119</v>
      </c>
      <c r="E704" s="2">
        <f>DATE(co2data[[#This Row],[Year]],co2data[[#This Row],[Month]],15)</f>
        <v>42628</v>
      </c>
      <c r="F704" s="1">
        <v>401.05</v>
      </c>
      <c r="G704" s="1">
        <f>$U$17+$U$18*co2data[[#This Row],[DecDate]]</f>
        <v>397.82462251385596</v>
      </c>
      <c r="H704" s="4">
        <f>$U$36+$U$37*co2data[[#This Row],[DecDate]]+$U$38*co2data[[#This Row],[DecDate2]]</f>
        <v>403.8091340044266</v>
      </c>
      <c r="I704" s="4">
        <f>co2data[[#This Row],[Co2]]-co2data[[#This Row],[Quadratic Trend]]</f>
        <v>-2.7591340044265849</v>
      </c>
      <c r="J704">
        <f t="shared" si="10"/>
        <v>1.1157731859935149</v>
      </c>
      <c r="K704" s="1">
        <v>0.36575068872975652</v>
      </c>
      <c r="L704" s="4">
        <f>co2data[[#This Row],[Quadratic Trend]]+co2data[[#This Row],[Cycle Co2]]</f>
        <v>404.92490719042013</v>
      </c>
      <c r="M704" s="4">
        <f>co2data[[#This Row],[Co2]]-co2data[[#This Row],[Quadratic Trend]]-co2data[[#This Row],[Cycle Co2]]</f>
        <v>-3.8749071904200996</v>
      </c>
      <c r="N704" s="4">
        <f>AVERAGEIF(co2data[Month],co2data[Month],co2data[High Frequency])</f>
        <v>-3.2690433820966329</v>
      </c>
      <c r="O704" s="4">
        <f>co2data[[#This Row],[S0]]-AVERAGE($N$2:$N$13)</f>
        <v>-3.2682247793195143</v>
      </c>
      <c r="P704" s="4">
        <f>co2data[[#This Row],[Co2]]-co2data[[#This Row],[Seasonal]]</f>
        <v>404.31822477931951</v>
      </c>
    </row>
    <row r="705" spans="1:16" x14ac:dyDescent="0.3">
      <c r="A705" s="1">
        <v>2016</v>
      </c>
      <c r="B705" s="1">
        <v>10</v>
      </c>
      <c r="C705" s="6">
        <v>2016.7916666666667</v>
      </c>
      <c r="D705" s="6">
        <f>co2data[[#This Row],[DecDate]]^2</f>
        <v>4067448.6267361115</v>
      </c>
      <c r="E705" s="2">
        <f>DATE(co2data[[#This Row],[Year]],co2data[[#This Row],[Month]],15)</f>
        <v>42658</v>
      </c>
      <c r="F705" s="1">
        <v>401.59</v>
      </c>
      <c r="G705" s="1">
        <f>$U$17+$U$18*co2data[[#This Row],[DecDate]]</f>
        <v>397.9546608834271</v>
      </c>
      <c r="H705" s="4">
        <f>$U$36+$U$37*co2data[[#This Row],[DecDate]]+$U$38*co2data[[#This Row],[DecDate2]]</f>
        <v>403.99892280243512</v>
      </c>
      <c r="I705" s="4">
        <f>co2data[[#This Row],[Co2]]-co2data[[#This Row],[Quadratic Trend]]</f>
        <v>-2.4089228024351428</v>
      </c>
      <c r="J705">
        <f t="shared" si="10"/>
        <v>1.2467536187564643</v>
      </c>
      <c r="K705" s="1">
        <v>0.31008382323985312</v>
      </c>
      <c r="L705" s="4">
        <f>co2data[[#This Row],[Quadratic Trend]]+co2data[[#This Row],[Cycle Co2]]</f>
        <v>405.2456764211916</v>
      </c>
      <c r="M705" s="4">
        <f>co2data[[#This Row],[Co2]]-co2data[[#This Row],[Quadratic Trend]]-co2data[[#This Row],[Cycle Co2]]</f>
        <v>-3.6556764211916071</v>
      </c>
      <c r="N705" s="4">
        <f>AVERAGEIF(co2data[Month],co2data[Month],co2data[High Frequency])</f>
        <v>-3.4480093341772475</v>
      </c>
      <c r="O705" s="4">
        <f>co2data[[#This Row],[S0]]-AVERAGE($N$2:$N$13)</f>
        <v>-3.4471907314001289</v>
      </c>
      <c r="P705" s="4">
        <f>co2data[[#This Row],[Co2]]-co2data[[#This Row],[Seasonal]]</f>
        <v>405.03719073140013</v>
      </c>
    </row>
    <row r="706" spans="1:16" x14ac:dyDescent="0.3">
      <c r="A706" s="1">
        <v>2016</v>
      </c>
      <c r="B706" s="1">
        <v>11</v>
      </c>
      <c r="C706" s="6">
        <v>2016.875</v>
      </c>
      <c r="D706" s="6">
        <f>co2data[[#This Row],[DecDate]]^2</f>
        <v>4067784.765625</v>
      </c>
      <c r="E706" s="2">
        <f>DATE(co2data[[#This Row],[Year]],co2data[[#This Row],[Month]],15)</f>
        <v>42689</v>
      </c>
      <c r="F706" s="1">
        <v>403.55</v>
      </c>
      <c r="G706" s="1">
        <f>$U$17+$U$18*co2data[[#This Row],[DecDate]]</f>
        <v>398.08469925299823</v>
      </c>
      <c r="H706" s="4">
        <f>$U$36+$U$37*co2data[[#This Row],[DecDate]]+$U$38*co2data[[#This Row],[DecDate2]]</f>
        <v>404.18888969411637</v>
      </c>
      <c r="I706" s="4">
        <f>co2data[[#This Row],[Co2]]-co2data[[#This Row],[Quadratic Trend]]</f>
        <v>-0.63888969411635799</v>
      </c>
      <c r="J706">
        <f t="shared" si="10"/>
        <v>1.2290944193812265</v>
      </c>
      <c r="K706" s="1">
        <v>0.26441552531650725</v>
      </c>
      <c r="L706" s="4">
        <f>co2data[[#This Row],[Quadratic Trend]]+co2data[[#This Row],[Cycle Co2]]</f>
        <v>405.4179841134976</v>
      </c>
      <c r="M706" s="4">
        <f>co2data[[#This Row],[Co2]]-co2data[[#This Row],[Quadratic Trend]]-co2data[[#This Row],[Cycle Co2]]</f>
        <v>-1.8679841134975845</v>
      </c>
      <c r="N706" s="4">
        <f>AVERAGEIF(co2data[Month],co2data[Month],co2data[High Frequency])</f>
        <v>-2.2829904186651309</v>
      </c>
      <c r="O706" s="4">
        <f>co2data[[#This Row],[S0]]-AVERAGE($N$2:$N$13)</f>
        <v>-2.2821718158880122</v>
      </c>
      <c r="P706" s="4">
        <f>co2data[[#This Row],[Co2]]-co2data[[#This Row],[Seasonal]]</f>
        <v>405.83217181588805</v>
      </c>
    </row>
    <row r="707" spans="1:16" x14ac:dyDescent="0.3">
      <c r="A707" s="1">
        <v>2016</v>
      </c>
      <c r="B707" s="1">
        <v>12</v>
      </c>
      <c r="C707" s="6">
        <v>2016.9583333333335</v>
      </c>
      <c r="D707" s="6">
        <f>co2data[[#This Row],[DecDate]]^2</f>
        <v>4068120.9184027785</v>
      </c>
      <c r="E707" s="2">
        <f>DATE(co2data[[#This Row],[Year]],co2data[[#This Row],[Month]],15)</f>
        <v>42719</v>
      </c>
      <c r="F707" s="1">
        <v>404.45</v>
      </c>
      <c r="G707" s="1">
        <f>$U$17+$U$18*co2data[[#This Row],[DecDate]]</f>
        <v>398.21473762256937</v>
      </c>
      <c r="H707" s="4">
        <f>$U$36+$U$37*co2data[[#This Row],[DecDate]]+$U$38*co2data[[#This Row],[DecDate2]]</f>
        <v>404.37903467947035</v>
      </c>
      <c r="I707" s="4">
        <f>co2data[[#This Row],[Co2]]-co2data[[#This Row],[Quadratic Trend]]</f>
        <v>7.0965320529637665E-2</v>
      </c>
      <c r="J707">
        <f t="shared" si="10"/>
        <v>1.1281802032529744</v>
      </c>
      <c r="K707" s="1">
        <v>0.24874579495970156</v>
      </c>
      <c r="L707" s="4">
        <f>co2data[[#This Row],[Quadratic Trend]]+co2data[[#This Row],[Cycle Co2]]</f>
        <v>405.5072148827233</v>
      </c>
      <c r="M707" s="4">
        <f>co2data[[#This Row],[Co2]]-co2data[[#This Row],[Quadratic Trend]]-co2data[[#This Row],[Cycle Co2]]</f>
        <v>-1.0572148827233367</v>
      </c>
      <c r="N707" s="4">
        <f>AVERAGEIF(co2data[Month],co2data[Month],co2data[High Frequency])</f>
        <v>-1.0548815493936836</v>
      </c>
      <c r="O707" s="4">
        <f>co2data[[#This Row],[S0]]-AVERAGE($N$2:$N$13)</f>
        <v>-1.054062946616565</v>
      </c>
      <c r="P707" s="4">
        <f>co2data[[#This Row],[Co2]]-co2data[[#This Row],[Seasonal]]</f>
        <v>405.50406294661656</v>
      </c>
    </row>
    <row r="708" spans="1:16" x14ac:dyDescent="0.3">
      <c r="A708" s="1">
        <v>2017</v>
      </c>
      <c r="B708" s="1">
        <v>1</v>
      </c>
      <c r="C708" s="6">
        <v>2017.0416666666667</v>
      </c>
      <c r="D708" s="6">
        <f>co2data[[#This Row],[DecDate]]^2</f>
        <v>4068457.085069445</v>
      </c>
      <c r="E708" s="2">
        <f>DATE(co2data[[#This Row],[Year]],co2data[[#This Row],[Month]],15)</f>
        <v>42750</v>
      </c>
      <c r="F708" s="1">
        <v>406.17</v>
      </c>
      <c r="G708" s="1">
        <f>$U$17+$U$18*co2data[[#This Row],[DecDate]]</f>
        <v>398.34477599214051</v>
      </c>
      <c r="H708" s="4">
        <f>$U$36+$U$37*co2data[[#This Row],[DecDate]]+$U$38*co2data[[#This Row],[DecDate2]]</f>
        <v>404.56935775851161</v>
      </c>
      <c r="I708" s="4">
        <f>co2data[[#This Row],[Co2]]-co2data[[#This Row],[Quadratic Trend]]</f>
        <v>1.6006422414884014</v>
      </c>
      <c r="J708">
        <f t="shared" si="10"/>
        <v>0.96016481652500174</v>
      </c>
      <c r="K708" s="1">
        <v>0.23538232447715005</v>
      </c>
      <c r="L708" s="4">
        <f>co2data[[#This Row],[Quadratic Trend]]+co2data[[#This Row],[Cycle Co2]]</f>
        <v>405.52952257503659</v>
      </c>
      <c r="M708" s="4">
        <f>co2data[[#This Row],[Co2]]-co2data[[#This Row],[Quadratic Trend]]-co2data[[#This Row],[Cycle Co2]]</f>
        <v>0.64047742496339966</v>
      </c>
      <c r="N708" s="4">
        <f>AVERAGEIF(co2data[Month],co2data[Month],co2data[High Frequency])</f>
        <v>7.1953736839272886E-3</v>
      </c>
      <c r="O708" s="4">
        <f>co2data[[#This Row],[S0]]-AVERAGE($N$2:$N$13)</f>
        <v>8.0139764610459747E-3</v>
      </c>
      <c r="P708" s="4">
        <f>co2data[[#This Row],[Co2]]-co2data[[#This Row],[Seasonal]]</f>
        <v>406.16198602353899</v>
      </c>
    </row>
    <row r="709" spans="1:16" x14ac:dyDescent="0.3">
      <c r="A709" s="1">
        <v>2017</v>
      </c>
      <c r="B709" s="1">
        <v>2</v>
      </c>
      <c r="C709" s="6">
        <v>2017.125</v>
      </c>
      <c r="D709" s="6">
        <f>co2data[[#This Row],[DecDate]]^2</f>
        <v>4068793.265625</v>
      </c>
      <c r="E709" s="2">
        <f>DATE(co2data[[#This Row],[Year]],co2data[[#This Row],[Month]],15)</f>
        <v>42781</v>
      </c>
      <c r="F709" s="1">
        <v>406.46</v>
      </c>
      <c r="G709" s="1">
        <f>$U$17+$U$18*co2data[[#This Row],[DecDate]]</f>
        <v>398.47481436171165</v>
      </c>
      <c r="H709" s="4">
        <f>$U$36+$U$37*co2data[[#This Row],[DecDate]]+$U$38*co2data[[#This Row],[DecDate2]]</f>
        <v>404.75985893121833</v>
      </c>
      <c r="I709" s="4">
        <f>co2data[[#This Row],[Co2]]-co2data[[#This Row],[Quadratic Trend]]</f>
        <v>1.7001410687816474</v>
      </c>
      <c r="J709">
        <f t="shared" si="10"/>
        <v>0.82504825919786007</v>
      </c>
      <c r="K709" s="1">
        <v>0.23047896002267709</v>
      </c>
      <c r="L709" s="4">
        <f>co2data[[#This Row],[Quadratic Trend]]+co2data[[#This Row],[Cycle Co2]]</f>
        <v>405.58490719041617</v>
      </c>
      <c r="M709" s="4">
        <f>co2data[[#This Row],[Co2]]-co2data[[#This Row],[Quadratic Trend]]-co2data[[#This Row],[Cycle Co2]]</f>
        <v>0.87509280958378732</v>
      </c>
      <c r="N709" s="4">
        <f>AVERAGEIF(co2data[Month],co2data[Month],co2data[High Frequency])</f>
        <v>0.80215691214584883</v>
      </c>
      <c r="O709" s="4">
        <f>co2data[[#This Row],[S0]]-AVERAGE($N$2:$N$13)</f>
        <v>0.80297551492296748</v>
      </c>
      <c r="P709" s="4">
        <f>co2data[[#This Row],[Co2]]-co2data[[#This Row],[Seasonal]]</f>
        <v>405.65702448507699</v>
      </c>
    </row>
    <row r="710" spans="1:16" x14ac:dyDescent="0.3">
      <c r="A710" s="1">
        <v>2017</v>
      </c>
      <c r="B710" s="1">
        <v>3</v>
      </c>
      <c r="C710" s="6">
        <v>2017.2083333333335</v>
      </c>
      <c r="D710" s="6">
        <f>co2data[[#This Row],[DecDate]]^2</f>
        <v>4069129.460069445</v>
      </c>
      <c r="E710" s="2">
        <f>DATE(co2data[[#This Row],[Year]],co2data[[#This Row],[Month]],15)</f>
        <v>42809</v>
      </c>
      <c r="F710" s="1">
        <v>407.22</v>
      </c>
      <c r="G710" s="1">
        <f>$U$17+$U$18*co2data[[#This Row],[DecDate]]</f>
        <v>398.60485273128324</v>
      </c>
      <c r="H710" s="4">
        <f>$U$36+$U$37*co2data[[#This Row],[DecDate]]+$U$38*co2data[[#This Row],[DecDate2]]</f>
        <v>404.95053819760506</v>
      </c>
      <c r="I710" s="4">
        <f>co2data[[#This Row],[Co2]]-co2data[[#This Row],[Quadratic Trend]]</f>
        <v>2.2694618023949715</v>
      </c>
      <c r="J710">
        <f t="shared" si="10"/>
        <v>0.71898437742540344</v>
      </c>
      <c r="K710" s="1">
        <v>0.22018954775015068</v>
      </c>
      <c r="L710" s="4">
        <f>co2data[[#This Row],[Quadratic Trend]]+co2data[[#This Row],[Cycle Co2]]</f>
        <v>405.66952257503044</v>
      </c>
      <c r="M710" s="4">
        <f>co2data[[#This Row],[Co2]]-co2data[[#This Row],[Quadratic Trend]]-co2data[[#This Row],[Cycle Co2]]</f>
        <v>1.5504774249695681</v>
      </c>
      <c r="N710" s="4">
        <f>AVERAGEIF(co2data[Month],co2data[Month],co2data[High Frequency])</f>
        <v>1.6915543480425499</v>
      </c>
      <c r="O710" s="4">
        <f>co2data[[#This Row],[S0]]-AVERAGE($N$2:$N$13)</f>
        <v>1.6923729508196685</v>
      </c>
      <c r="P710" s="4">
        <f>co2data[[#This Row],[Co2]]-co2data[[#This Row],[Seasonal]]</f>
        <v>405.52762704918035</v>
      </c>
    </row>
    <row r="711" spans="1:16" x14ac:dyDescent="0.3">
      <c r="A711" s="1">
        <v>2017</v>
      </c>
      <c r="B711" s="1">
        <v>4</v>
      </c>
      <c r="C711" s="6">
        <v>2017.2916666666667</v>
      </c>
      <c r="D711" s="6">
        <f>co2data[[#This Row],[DecDate]]^2</f>
        <v>4069465.668402778</v>
      </c>
      <c r="E711" s="2">
        <f>DATE(co2data[[#This Row],[Year]],co2data[[#This Row],[Month]],15)</f>
        <v>42840</v>
      </c>
      <c r="F711" s="1">
        <v>409.04</v>
      </c>
      <c r="G711" s="1">
        <f>$U$17+$U$18*co2data[[#This Row],[DecDate]]</f>
        <v>398.73489110085438</v>
      </c>
      <c r="H711" s="4">
        <f>$U$36+$U$37*co2data[[#This Row],[DecDate]]+$U$38*co2data[[#This Row],[DecDate2]]</f>
        <v>405.14139555767179</v>
      </c>
      <c r="I711" s="4">
        <f>co2data[[#This Row],[Co2]]-co2data[[#This Row],[Quadratic Trend]]</f>
        <v>3.8986044423282351</v>
      </c>
      <c r="J711">
        <f t="shared" si="10"/>
        <v>0.72658855582189008</v>
      </c>
      <c r="K711" s="1">
        <v>0.20528331842877975</v>
      </c>
      <c r="L711" s="4">
        <f>co2data[[#This Row],[Quadratic Trend]]+co2data[[#This Row],[Cycle Co2]]</f>
        <v>405.86798411349366</v>
      </c>
      <c r="M711" s="4">
        <f>co2data[[#This Row],[Co2]]-co2data[[#This Row],[Quadratic Trend]]-co2data[[#This Row],[Cycle Co2]]</f>
        <v>3.1720158865063448</v>
      </c>
      <c r="N711" s="4">
        <f>AVERAGEIF(co2data[Month],co2data[Month],co2data[High Frequency])</f>
        <v>2.8344005018881528</v>
      </c>
      <c r="O711" s="4">
        <f>co2data[[#This Row],[S0]]-AVERAGE($N$2:$N$13)</f>
        <v>2.8352191046652715</v>
      </c>
      <c r="P711" s="4">
        <f>co2data[[#This Row],[Co2]]-co2data[[#This Row],[Seasonal]]</f>
        <v>406.20478089533475</v>
      </c>
    </row>
    <row r="712" spans="1:16" x14ac:dyDescent="0.3">
      <c r="A712" s="1">
        <v>2017</v>
      </c>
      <c r="B712" s="1">
        <v>5</v>
      </c>
      <c r="C712" s="6">
        <v>2017.375</v>
      </c>
      <c r="D712" s="6">
        <f>co2data[[#This Row],[DecDate]]^2</f>
        <v>4069801.890625</v>
      </c>
      <c r="E712" s="2">
        <f>DATE(co2data[[#This Row],[Year]],co2data[[#This Row],[Month]],15)</f>
        <v>42870</v>
      </c>
      <c r="F712" s="1">
        <v>409.69</v>
      </c>
      <c r="G712" s="1">
        <f>$U$17+$U$18*co2data[[#This Row],[DecDate]]</f>
        <v>398.86492947042552</v>
      </c>
      <c r="H712" s="4">
        <f>$U$36+$U$37*co2data[[#This Row],[DecDate]]+$U$38*co2data[[#This Row],[DecDate2]]</f>
        <v>405.33243101141852</v>
      </c>
      <c r="I712" s="4">
        <f>co2data[[#This Row],[Co2]]-co2data[[#This Row],[Quadratic Trend]]</f>
        <v>4.3575689885814768</v>
      </c>
      <c r="J712">
        <f t="shared" si="10"/>
        <v>0.80709156361921519</v>
      </c>
      <c r="K712" s="1">
        <v>0.21806796436627843</v>
      </c>
      <c r="L712" s="4">
        <f>co2data[[#This Row],[Quadratic Trend]]+co2data[[#This Row],[Cycle Co2]]</f>
        <v>406.13952257503774</v>
      </c>
      <c r="M712" s="4">
        <f>co2data[[#This Row],[Co2]]-co2data[[#This Row],[Quadratic Trend]]-co2data[[#This Row],[Cycle Co2]]</f>
        <v>3.5504774249622617</v>
      </c>
      <c r="N712" s="4">
        <f>AVERAGEIF(co2data[Month],co2data[Month],co2data[High Frequency])</f>
        <v>3.1805287070170616</v>
      </c>
      <c r="O712" s="4">
        <f>co2data[[#This Row],[S0]]-AVERAGE($N$2:$N$13)</f>
        <v>3.1813473097941802</v>
      </c>
      <c r="P712" s="4">
        <f>co2data[[#This Row],[Co2]]-co2data[[#This Row],[Seasonal]]</f>
        <v>406.50865269020579</v>
      </c>
    </row>
    <row r="713" spans="1:16" x14ac:dyDescent="0.3">
      <c r="A713" s="1">
        <v>2017</v>
      </c>
      <c r="B713" s="1">
        <v>6</v>
      </c>
      <c r="C713" s="6">
        <v>2017.4583333333335</v>
      </c>
      <c r="D713" s="6">
        <f>co2data[[#This Row],[DecDate]]^2</f>
        <v>4070138.1267361119</v>
      </c>
      <c r="E713" s="2">
        <f>DATE(co2data[[#This Row],[Year]],co2data[[#This Row],[Month]],15)</f>
        <v>42901</v>
      </c>
      <c r="F713" s="1">
        <v>408.88</v>
      </c>
      <c r="G713" s="1">
        <f>$U$17+$U$18*co2data[[#This Row],[DecDate]]</f>
        <v>398.99496783999712</v>
      </c>
      <c r="H713" s="4">
        <f>$U$36+$U$37*co2data[[#This Row],[DecDate]]+$U$38*co2data[[#This Row],[DecDate2]]</f>
        <v>405.52364455883071</v>
      </c>
      <c r="I713" s="4">
        <f>co2data[[#This Row],[Co2]]-co2data[[#This Row],[Quadratic Trend]]</f>
        <v>3.3563554411692849</v>
      </c>
      <c r="J713">
        <f t="shared" ref="J713:K730" si="11">AVERAGE(I707:I719)</f>
        <v>0.86664724697121842</v>
      </c>
      <c r="K713" s="1">
        <v>0.23854348556262928</v>
      </c>
      <c r="L713" s="4">
        <f>co2data[[#This Row],[Quadratic Trend]]+co2data[[#This Row],[Cycle Co2]]</f>
        <v>406.39029180580195</v>
      </c>
      <c r="M713" s="4">
        <f>co2data[[#This Row],[Co2]]-co2data[[#This Row],[Quadratic Trend]]-co2data[[#This Row],[Cycle Co2]]</f>
        <v>2.4897081941980663</v>
      </c>
      <c r="N713" s="4">
        <f>AVERAGEIF(co2data[Month],co2data[Month],co2data[High Frequency])</f>
        <v>2.3803748608627524</v>
      </c>
      <c r="O713" s="4">
        <f>co2data[[#This Row],[S0]]-AVERAGE($N$2:$N$13)</f>
        <v>2.3811934636398711</v>
      </c>
      <c r="P713" s="4">
        <f>co2data[[#This Row],[Co2]]-co2data[[#This Row],[Seasonal]]</f>
        <v>406.49880653636012</v>
      </c>
    </row>
    <row r="714" spans="1:16" x14ac:dyDescent="0.3">
      <c r="A714" s="1">
        <v>2017</v>
      </c>
      <c r="B714" s="1">
        <v>7</v>
      </c>
      <c r="C714" s="6">
        <v>2017.5416666666667</v>
      </c>
      <c r="D714" s="6">
        <f>co2data[[#This Row],[DecDate]]^2</f>
        <v>4070474.3767361115</v>
      </c>
      <c r="E714" s="2">
        <f>DATE(co2data[[#This Row],[Year]],co2data[[#This Row],[Month]],15)</f>
        <v>42931</v>
      </c>
      <c r="F714" s="1">
        <v>407.12</v>
      </c>
      <c r="G714" s="1">
        <f>$U$17+$U$18*co2data[[#This Row],[DecDate]]</f>
        <v>399.12500620956826</v>
      </c>
      <c r="H714" s="4">
        <f>$U$36+$U$37*co2data[[#This Row],[DecDate]]+$U$38*co2data[[#This Row],[DecDate2]]</f>
        <v>405.71503619993018</v>
      </c>
      <c r="I714" s="4">
        <f>co2data[[#This Row],[Co2]]-co2data[[#This Row],[Quadratic Trend]]</f>
        <v>1.4049638000698224</v>
      </c>
      <c r="J714">
        <f t="shared" si="11"/>
        <v>0.94525560587734303</v>
      </c>
      <c r="K714" s="1">
        <v>0.24517142047938384</v>
      </c>
      <c r="L714" s="4">
        <f>co2data[[#This Row],[Quadratic Trend]]+co2data[[#This Row],[Cycle Co2]]</f>
        <v>406.6602918058075</v>
      </c>
      <c r="M714" s="4">
        <f>co2data[[#This Row],[Co2]]-co2data[[#This Row],[Quadratic Trend]]-co2data[[#This Row],[Cycle Co2]]</f>
        <v>0.45970819419247932</v>
      </c>
      <c r="N714" s="4">
        <f>AVERAGEIF(co2data[Month],co2data[Month],co2data[High Frequency])</f>
        <v>0.68088768137521938</v>
      </c>
      <c r="O714" s="4">
        <f>co2data[[#This Row],[S0]]-AVERAGE($N$2:$N$13)</f>
        <v>0.68170628415233803</v>
      </c>
      <c r="P714" s="4">
        <f>co2data[[#This Row],[Co2]]-co2data[[#This Row],[Seasonal]]</f>
        <v>406.43829371584769</v>
      </c>
    </row>
    <row r="715" spans="1:16" x14ac:dyDescent="0.3">
      <c r="A715" s="1">
        <v>2017</v>
      </c>
      <c r="B715" s="1">
        <v>8</v>
      </c>
      <c r="C715" s="6">
        <v>2017.625</v>
      </c>
      <c r="D715" s="6">
        <f>co2data[[#This Row],[DecDate]]^2</f>
        <v>4070810.640625</v>
      </c>
      <c r="E715" s="2">
        <f>DATE(co2data[[#This Row],[Year]],co2data[[#This Row],[Month]],15)</f>
        <v>42962</v>
      </c>
      <c r="F715" s="1">
        <v>405.13</v>
      </c>
      <c r="G715" s="1">
        <f>$U$17+$U$18*co2data[[#This Row],[DecDate]]</f>
        <v>399.25504457913939</v>
      </c>
      <c r="H715" s="4">
        <f>$U$36+$U$37*co2data[[#This Row],[DecDate]]+$U$38*co2data[[#This Row],[DecDate2]]</f>
        <v>405.90660593469511</v>
      </c>
      <c r="I715" s="4">
        <f>co2data[[#This Row],[Co2]]-co2data[[#This Row],[Quadratic Trend]]</f>
        <v>-0.77660593469511241</v>
      </c>
      <c r="J715">
        <f t="shared" si="11"/>
        <v>0.91907048649199374</v>
      </c>
      <c r="K715" s="1">
        <v>0.23256715373190939</v>
      </c>
      <c r="L715" s="4">
        <f>co2data[[#This Row],[Quadratic Trend]]+co2data[[#This Row],[Cycle Co2]]</f>
        <v>406.8256764211871</v>
      </c>
      <c r="M715" s="4">
        <f>co2data[[#This Row],[Co2]]-co2data[[#This Row],[Quadratic Trend]]-co2data[[#This Row],[Cycle Co2]]</f>
        <v>-1.6956764211871063</v>
      </c>
      <c r="N715" s="4">
        <f>AVERAGEIF(co2data[Month],co2data[Month],co2data[High Frequency])</f>
        <v>-1.5319969340082413</v>
      </c>
      <c r="O715" s="4">
        <f>co2data[[#This Row],[S0]]-AVERAGE($N$2:$N$13)</f>
        <v>-1.5311783312311227</v>
      </c>
      <c r="P715" s="4">
        <f>co2data[[#This Row],[Co2]]-co2data[[#This Row],[Seasonal]]</f>
        <v>406.6611783312311</v>
      </c>
    </row>
    <row r="716" spans="1:16" x14ac:dyDescent="0.3">
      <c r="A716" s="1">
        <v>2017</v>
      </c>
      <c r="B716" s="1">
        <v>9</v>
      </c>
      <c r="C716" s="6">
        <v>2017.7083333333335</v>
      </c>
      <c r="D716" s="6">
        <f>co2data[[#This Row],[DecDate]]^2</f>
        <v>4071146.9184027785</v>
      </c>
      <c r="E716" s="2">
        <f>DATE(co2data[[#This Row],[Year]],co2data[[#This Row],[Month]],15)</f>
        <v>42993</v>
      </c>
      <c r="F716" s="1">
        <v>403.37</v>
      </c>
      <c r="G716" s="1">
        <f>$U$17+$U$18*co2data[[#This Row],[DecDate]]</f>
        <v>399.38508294871099</v>
      </c>
      <c r="H716" s="4">
        <f>$U$36+$U$37*co2data[[#This Row],[DecDate]]+$U$38*co2data[[#This Row],[DecDate2]]</f>
        <v>406.09835376314004</v>
      </c>
      <c r="I716" s="4">
        <f>co2data[[#This Row],[Co2]]-co2data[[#This Row],[Quadratic Trend]]</f>
        <v>-2.728353763140035</v>
      </c>
      <c r="J716">
        <f t="shared" si="11"/>
        <v>0.95424573496790377</v>
      </c>
      <c r="K716" s="1">
        <v>0.20534606993560772</v>
      </c>
      <c r="L716" s="4">
        <f>co2data[[#This Row],[Quadratic Trend]]+co2data[[#This Row],[Cycle Co2]]</f>
        <v>407.05259949810795</v>
      </c>
      <c r="M716" s="4">
        <f>co2data[[#This Row],[Co2]]-co2data[[#This Row],[Quadratic Trend]]-co2data[[#This Row],[Cycle Co2]]</f>
        <v>-3.6825994981079386</v>
      </c>
      <c r="N716" s="4">
        <f>AVERAGEIF(co2data[Month],co2data[Month],co2data[High Frequency])</f>
        <v>-3.2690433820966329</v>
      </c>
      <c r="O716" s="4">
        <f>co2data[[#This Row],[S0]]-AVERAGE($N$2:$N$13)</f>
        <v>-3.2682247793195143</v>
      </c>
      <c r="P716" s="4">
        <f>co2data[[#This Row],[Co2]]-co2data[[#This Row],[Seasonal]]</f>
        <v>406.6382247793195</v>
      </c>
    </row>
    <row r="717" spans="1:16" x14ac:dyDescent="0.3">
      <c r="A717" s="1">
        <v>2017</v>
      </c>
      <c r="B717" s="1">
        <v>10</v>
      </c>
      <c r="C717" s="6">
        <v>2017.7916666666667</v>
      </c>
      <c r="D717" s="6">
        <f>co2data[[#This Row],[DecDate]]^2</f>
        <v>4071483.210069445</v>
      </c>
      <c r="E717" s="2">
        <f>DATE(co2data[[#This Row],[Year]],co2data[[#This Row],[Month]],15)</f>
        <v>43023</v>
      </c>
      <c r="F717" s="1">
        <v>403.63</v>
      </c>
      <c r="G717" s="1">
        <f>$U$17+$U$18*co2data[[#This Row],[DecDate]]</f>
        <v>399.51512131828213</v>
      </c>
      <c r="H717" s="4">
        <f>$U$36+$U$37*co2data[[#This Row],[DecDate]]+$U$38*co2data[[#This Row],[DecDate2]]</f>
        <v>406.29027968527225</v>
      </c>
      <c r="I717" s="4">
        <f>co2data[[#This Row],[Co2]]-co2data[[#This Row],[Quadratic Trend]]</f>
        <v>-2.6602796852722577</v>
      </c>
      <c r="J717">
        <f t="shared" si="11"/>
        <v>0.99462750515233611</v>
      </c>
      <c r="K717" s="1">
        <v>0.16120047678277369</v>
      </c>
      <c r="L717" s="4">
        <f>co2data[[#This Row],[Quadratic Trend]]+co2data[[#This Row],[Cycle Co2]]</f>
        <v>407.28490719042458</v>
      </c>
      <c r="M717" s="4">
        <f>co2data[[#This Row],[Co2]]-co2data[[#This Row],[Quadratic Trend]]-co2data[[#This Row],[Cycle Co2]]</f>
        <v>-3.654907190424594</v>
      </c>
      <c r="N717" s="4">
        <f>AVERAGEIF(co2data[Month],co2data[Month],co2data[High Frequency])</f>
        <v>-3.4480093341772475</v>
      </c>
      <c r="O717" s="4">
        <f>co2data[[#This Row],[S0]]-AVERAGE($N$2:$N$13)</f>
        <v>-3.4471907314001289</v>
      </c>
      <c r="P717" s="4">
        <f>co2data[[#This Row],[Co2]]-co2data[[#This Row],[Seasonal]]</f>
        <v>407.07719073140015</v>
      </c>
    </row>
    <row r="718" spans="1:16" x14ac:dyDescent="0.3">
      <c r="A718" s="1">
        <v>2017</v>
      </c>
      <c r="B718" s="1">
        <v>11</v>
      </c>
      <c r="C718" s="6">
        <v>2017.875</v>
      </c>
      <c r="D718" s="6">
        <f>co2data[[#This Row],[DecDate]]^2</f>
        <v>4071819.515625</v>
      </c>
      <c r="E718" s="2">
        <f>DATE(co2data[[#This Row],[Year]],co2data[[#This Row],[Month]],15)</f>
        <v>43054</v>
      </c>
      <c r="F718" s="1">
        <v>405.12</v>
      </c>
      <c r="G718" s="1">
        <f>$U$17+$U$18*co2data[[#This Row],[DecDate]]</f>
        <v>399.64515968785327</v>
      </c>
      <c r="H718" s="4">
        <f>$U$36+$U$37*co2data[[#This Row],[DecDate]]+$U$38*co2data[[#This Row],[DecDate2]]</f>
        <v>406.48238370106992</v>
      </c>
      <c r="I718" s="4">
        <f>co2data[[#This Row],[Co2]]-co2data[[#This Row],[Quadratic Trend]]</f>
        <v>-1.3623837010699162</v>
      </c>
      <c r="J718">
        <f t="shared" si="11"/>
        <v>0.97175425858319808</v>
      </c>
      <c r="K718" s="1">
        <v>0.14397652811956976</v>
      </c>
      <c r="L718" s="4">
        <f>co2data[[#This Row],[Quadratic Trend]]+co2data[[#This Row],[Cycle Co2]]</f>
        <v>407.45413795965311</v>
      </c>
      <c r="M718" s="4">
        <f>co2data[[#This Row],[Co2]]-co2data[[#This Row],[Quadratic Trend]]-co2data[[#This Row],[Cycle Co2]]</f>
        <v>-2.3341379596531144</v>
      </c>
      <c r="N718" s="4">
        <f>AVERAGEIF(co2data[Month],co2data[Month],co2data[High Frequency])</f>
        <v>-2.2829904186651309</v>
      </c>
      <c r="O718" s="4">
        <f>co2data[[#This Row],[S0]]-AVERAGE($N$2:$N$13)</f>
        <v>-2.2821718158880122</v>
      </c>
      <c r="P718" s="4">
        <f>co2data[[#This Row],[Co2]]-co2data[[#This Row],[Seasonal]]</f>
        <v>407.40217181588804</v>
      </c>
    </row>
    <row r="719" spans="1:16" x14ac:dyDescent="0.3">
      <c r="A719" s="1">
        <v>2017</v>
      </c>
      <c r="B719" s="1">
        <v>12</v>
      </c>
      <c r="C719" s="6">
        <v>2017.9583333333335</v>
      </c>
      <c r="D719" s="6">
        <f>co2data[[#This Row],[DecDate]]^2</f>
        <v>4072155.835069445</v>
      </c>
      <c r="E719" s="2">
        <f>DATE(co2data[[#This Row],[Year]],co2data[[#This Row],[Month]],15)</f>
        <v>43084</v>
      </c>
      <c r="F719" s="1">
        <v>406.81</v>
      </c>
      <c r="G719" s="1">
        <f>$U$17+$U$18*co2data[[#This Row],[DecDate]]</f>
        <v>399.77519805742486</v>
      </c>
      <c r="H719" s="4">
        <f>$U$36+$U$37*co2data[[#This Row],[DecDate]]+$U$38*co2data[[#This Row],[DecDate2]]</f>
        <v>406.67466581054032</v>
      </c>
      <c r="I719" s="4">
        <f>co2data[[#This Row],[Co2]]-co2data[[#This Row],[Quadratic Trend]]</f>
        <v>0.13533418945968378</v>
      </c>
      <c r="J719">
        <f t="shared" si="11"/>
        <v>0.8640875337231495</v>
      </c>
      <c r="K719" s="1">
        <v>0.1375203777921454</v>
      </c>
      <c r="L719" s="4">
        <f>co2data[[#This Row],[Quadratic Trend]]+co2data[[#This Row],[Cycle Co2]]</f>
        <v>407.53875334426345</v>
      </c>
      <c r="M719" s="4">
        <f>co2data[[#This Row],[Co2]]-co2data[[#This Row],[Quadratic Trend]]-co2data[[#This Row],[Cycle Co2]]</f>
        <v>-0.72875334426346572</v>
      </c>
      <c r="N719" s="4">
        <f>AVERAGEIF(co2data[Month],co2data[Month],co2data[High Frequency])</f>
        <v>-1.0548815493936836</v>
      </c>
      <c r="O719" s="4">
        <f>co2data[[#This Row],[S0]]-AVERAGE($N$2:$N$13)</f>
        <v>-1.054062946616565</v>
      </c>
      <c r="P719" s="4">
        <f>co2data[[#This Row],[Co2]]-co2data[[#This Row],[Seasonal]]</f>
        <v>407.86406294661657</v>
      </c>
    </row>
    <row r="720" spans="1:16" x14ac:dyDescent="0.3">
      <c r="A720" s="1">
        <v>2018</v>
      </c>
      <c r="B720" s="1">
        <v>1</v>
      </c>
      <c r="C720" s="6">
        <v>2018.0416666666667</v>
      </c>
      <c r="D720" s="6">
        <f>co2data[[#This Row],[DecDate]]^2</f>
        <v>4072492.168402778</v>
      </c>
      <c r="E720" s="2">
        <f>DATE(co2data[[#This Row],[Year]],co2data[[#This Row],[Month]],15)</f>
        <v>43115</v>
      </c>
      <c r="F720" s="1">
        <v>407.96</v>
      </c>
      <c r="G720" s="1">
        <f>$U$17+$U$18*co2data[[#This Row],[DecDate]]</f>
        <v>399.905236426996</v>
      </c>
      <c r="H720" s="4">
        <f>$U$36+$U$37*co2data[[#This Row],[DecDate]]+$U$38*co2data[[#This Row],[DecDate2]]</f>
        <v>406.86712601369072</v>
      </c>
      <c r="I720" s="4">
        <f>co2data[[#This Row],[Co2]]-co2data[[#This Row],[Quadratic Trend]]</f>
        <v>1.0928739863092574</v>
      </c>
      <c r="J720">
        <f t="shared" si="11"/>
        <v>0.65855040749358273</v>
      </c>
      <c r="K720" s="1">
        <v>0.13337048733897097</v>
      </c>
      <c r="L720" s="4">
        <f>co2data[[#This Row],[Quadratic Trend]]+co2data[[#This Row],[Cycle Co2]]</f>
        <v>407.5256764211843</v>
      </c>
      <c r="M720" s="4">
        <f>co2data[[#This Row],[Co2]]-co2data[[#This Row],[Quadratic Trend]]-co2data[[#This Row],[Cycle Co2]]</f>
        <v>0.43432357881567463</v>
      </c>
      <c r="N720" s="4">
        <f>AVERAGEIF(co2data[Month],co2data[Month],co2data[High Frequency])</f>
        <v>7.1953736839272886E-3</v>
      </c>
      <c r="O720" s="4">
        <f>co2data[[#This Row],[S0]]-AVERAGE($N$2:$N$13)</f>
        <v>8.0139764610459747E-3</v>
      </c>
      <c r="P720" s="4">
        <f>co2data[[#This Row],[Co2]]-co2data[[#This Row],[Seasonal]]</f>
        <v>407.95198602353895</v>
      </c>
    </row>
    <row r="721" spans="1:16" x14ac:dyDescent="0.3">
      <c r="A721" s="1">
        <v>2018</v>
      </c>
      <c r="B721" s="1">
        <v>2</v>
      </c>
      <c r="C721" s="6">
        <v>2018.125</v>
      </c>
      <c r="D721" s="6">
        <f>co2data[[#This Row],[DecDate]]^2</f>
        <v>4072828.515625</v>
      </c>
      <c r="E721" s="2">
        <f>DATE(co2data[[#This Row],[Year]],co2data[[#This Row],[Month]],15)</f>
        <v>43146</v>
      </c>
      <c r="F721" s="1">
        <v>408.32</v>
      </c>
      <c r="G721" s="1">
        <f>$U$17+$U$18*co2data[[#This Row],[DecDate]]</f>
        <v>400.03527479656714</v>
      </c>
      <c r="H721" s="4">
        <f>$U$36+$U$37*co2data[[#This Row],[DecDate]]+$U$38*co2data[[#This Row],[DecDate2]]</f>
        <v>407.05976431052113</v>
      </c>
      <c r="I721" s="4">
        <f>co2data[[#This Row],[Co2]]-co2data[[#This Row],[Quadratic Trend]]</f>
        <v>1.2602356894788613</v>
      </c>
      <c r="J721">
        <f t="shared" si="11"/>
        <v>0.45591211066485254</v>
      </c>
      <c r="K721" s="1">
        <v>0.12306531829849042</v>
      </c>
      <c r="L721" s="4">
        <f>co2data[[#This Row],[Quadratic Trend]]+co2data[[#This Row],[Cycle Co2]]</f>
        <v>407.51567642118596</v>
      </c>
      <c r="M721" s="4">
        <f>co2data[[#This Row],[Co2]]-co2data[[#This Row],[Quadratic Trend]]-co2data[[#This Row],[Cycle Co2]]</f>
        <v>0.80432357881400884</v>
      </c>
      <c r="N721" s="4">
        <f>AVERAGEIF(co2data[Month],co2data[Month],co2data[High Frequency])</f>
        <v>0.80215691214584883</v>
      </c>
      <c r="O721" s="4">
        <f>co2data[[#This Row],[S0]]-AVERAGE($N$2:$N$13)</f>
        <v>0.80297551492296748</v>
      </c>
      <c r="P721" s="4">
        <f>co2data[[#This Row],[Co2]]-co2data[[#This Row],[Seasonal]]</f>
        <v>407.517024485077</v>
      </c>
    </row>
    <row r="722" spans="1:16" x14ac:dyDescent="0.3">
      <c r="A722" s="1">
        <v>2018</v>
      </c>
      <c r="B722" s="1">
        <v>3</v>
      </c>
      <c r="C722" s="6">
        <v>2018.2083333333335</v>
      </c>
      <c r="D722" s="6">
        <f>co2data[[#This Row],[DecDate]]^2</f>
        <v>4073164.8767361119</v>
      </c>
      <c r="E722" s="2">
        <f>DATE(co2data[[#This Row],[Year]],co2data[[#This Row],[Month]],15)</f>
        <v>43174</v>
      </c>
      <c r="F722" s="1">
        <v>409.41</v>
      </c>
      <c r="G722" s="1">
        <f>$U$17+$U$18*co2data[[#This Row],[DecDate]]</f>
        <v>400.16531316613828</v>
      </c>
      <c r="H722" s="4">
        <f>$U$36+$U$37*co2data[[#This Row],[DecDate]]+$U$38*co2data[[#This Row],[DecDate2]]</f>
        <v>407.25258070103155</v>
      </c>
      <c r="I722" s="4">
        <f>co2data[[#This Row],[Co2]]-co2data[[#This Row],[Quadratic Trend]]</f>
        <v>2.1574192989684775</v>
      </c>
      <c r="J722">
        <f t="shared" si="11"/>
        <v>0.29232648939080264</v>
      </c>
      <c r="K722" s="1">
        <v>0.11814333220918723</v>
      </c>
      <c r="L722" s="4">
        <f>co2data[[#This Row],[Quadratic Trend]]+co2data[[#This Row],[Cycle Co2]]</f>
        <v>407.54490719042235</v>
      </c>
      <c r="M722" s="4">
        <f>co2data[[#This Row],[Co2]]-co2data[[#This Row],[Quadratic Trend]]-co2data[[#This Row],[Cycle Co2]]</f>
        <v>1.8650928095776749</v>
      </c>
      <c r="N722" s="4">
        <f>AVERAGEIF(co2data[Month],co2data[Month],co2data[High Frequency])</f>
        <v>1.6915543480425499</v>
      </c>
      <c r="O722" s="4">
        <f>co2data[[#This Row],[S0]]-AVERAGE($N$2:$N$13)</f>
        <v>1.6923729508196685</v>
      </c>
      <c r="P722" s="4">
        <f>co2data[[#This Row],[Co2]]-co2data[[#This Row],[Seasonal]]</f>
        <v>407.71762704918035</v>
      </c>
    </row>
    <row r="723" spans="1:16" x14ac:dyDescent="0.3">
      <c r="A723" s="1">
        <v>2018</v>
      </c>
      <c r="B723" s="1">
        <v>4</v>
      </c>
      <c r="C723" s="6">
        <v>2018.2916666666667</v>
      </c>
      <c r="D723" s="6">
        <f>co2data[[#This Row],[DecDate]]^2</f>
        <v>4073501.2517361115</v>
      </c>
      <c r="E723" s="2">
        <f>DATE(co2data[[#This Row],[Year]],co2data[[#This Row],[Month]],15)</f>
        <v>43205</v>
      </c>
      <c r="F723" s="1">
        <v>410.24</v>
      </c>
      <c r="G723" s="1">
        <f>$U$17+$U$18*co2data[[#This Row],[DecDate]]</f>
        <v>400.29535153570941</v>
      </c>
      <c r="H723" s="4">
        <f>$U$36+$U$37*co2data[[#This Row],[DecDate]]+$U$38*co2data[[#This Row],[DecDate2]]</f>
        <v>407.44557518520742</v>
      </c>
      <c r="I723" s="4">
        <f>co2data[[#This Row],[Co2]]-co2data[[#This Row],[Quadratic Trend]]</f>
        <v>2.7944248147925919</v>
      </c>
      <c r="J723">
        <f t="shared" si="11"/>
        <v>0.30163969751702796</v>
      </c>
      <c r="K723" s="1">
        <v>0.13398914445565488</v>
      </c>
      <c r="L723" s="4">
        <f>co2data[[#This Row],[Quadratic Trend]]+co2data[[#This Row],[Cycle Co2]]</f>
        <v>407.74721488272445</v>
      </c>
      <c r="M723" s="4">
        <f>co2data[[#This Row],[Co2]]-co2data[[#This Row],[Quadratic Trend]]-co2data[[#This Row],[Cycle Co2]]</f>
        <v>2.492785117275564</v>
      </c>
      <c r="N723" s="4">
        <f>AVERAGEIF(co2data[Month],co2data[Month],co2data[High Frequency])</f>
        <v>2.8344005018881528</v>
      </c>
      <c r="O723" s="4">
        <f>co2data[[#This Row],[S0]]-AVERAGE($N$2:$N$13)</f>
        <v>2.8352191046652715</v>
      </c>
      <c r="P723" s="4">
        <f>co2data[[#This Row],[Co2]]-co2data[[#This Row],[Seasonal]]</f>
        <v>407.40478089533474</v>
      </c>
    </row>
    <row r="724" spans="1:16" x14ac:dyDescent="0.3">
      <c r="A724" s="1">
        <v>2018</v>
      </c>
      <c r="B724" s="1">
        <v>5</v>
      </c>
      <c r="C724" s="6">
        <v>2018.375</v>
      </c>
      <c r="D724" s="6">
        <f>co2data[[#This Row],[DecDate]]^2</f>
        <v>4073837.640625</v>
      </c>
      <c r="E724" s="2">
        <f>DATE(co2data[[#This Row],[Year]],co2data[[#This Row],[Month]],15)</f>
        <v>43235</v>
      </c>
      <c r="F724" s="1">
        <v>411.24</v>
      </c>
      <c r="G724" s="1">
        <f>$U$17+$U$18*co2data[[#This Row],[DecDate]]</f>
        <v>400.42538990528101</v>
      </c>
      <c r="H724" s="4">
        <f>$U$36+$U$37*co2data[[#This Row],[DecDate]]+$U$38*co2data[[#This Row],[DecDate2]]</f>
        <v>407.63874776307057</v>
      </c>
      <c r="I724" s="4">
        <f>co2data[[#This Row],[Co2]]-co2data[[#This Row],[Quadratic Trend]]</f>
        <v>3.6012522369294402</v>
      </c>
      <c r="J724">
        <f t="shared" si="11"/>
        <v>0.44615942735177982</v>
      </c>
      <c r="K724" s="1">
        <v>0.12675660119176144</v>
      </c>
      <c r="L724" s="4">
        <f>co2data[[#This Row],[Quadratic Trend]]+co2data[[#This Row],[Cycle Co2]]</f>
        <v>408.08490719042237</v>
      </c>
      <c r="M724" s="4">
        <f>co2data[[#This Row],[Co2]]-co2data[[#This Row],[Quadratic Trend]]-co2data[[#This Row],[Cycle Co2]]</f>
        <v>3.1550928095776603</v>
      </c>
      <c r="N724" s="4">
        <f>AVERAGEIF(co2data[Month],co2data[Month],co2data[High Frequency])</f>
        <v>3.1805287070170616</v>
      </c>
      <c r="O724" s="4">
        <f>co2data[[#This Row],[S0]]-AVERAGE($N$2:$N$13)</f>
        <v>3.1813473097941802</v>
      </c>
      <c r="P724" s="4">
        <f>co2data[[#This Row],[Co2]]-co2data[[#This Row],[Seasonal]]</f>
        <v>408.0586526902058</v>
      </c>
    </row>
    <row r="725" spans="1:16" x14ac:dyDescent="0.3">
      <c r="A725" s="1">
        <v>2018</v>
      </c>
      <c r="B725" s="1">
        <v>6</v>
      </c>
      <c r="C725" s="6">
        <v>2018.4583333333335</v>
      </c>
      <c r="D725" s="6">
        <f>co2data[[#This Row],[DecDate]]^2</f>
        <v>4074174.0434027785</v>
      </c>
      <c r="E725" s="2">
        <f>DATE(co2data[[#This Row],[Year]],co2data[[#This Row],[Month]],15)</f>
        <v>43266</v>
      </c>
      <c r="F725" s="1">
        <v>410.79</v>
      </c>
      <c r="G725" s="1">
        <f>$U$17+$U$18*co2data[[#This Row],[DecDate]]</f>
        <v>400.55542827485215</v>
      </c>
      <c r="H725" s="4">
        <f>$U$36+$U$37*co2data[[#This Row],[DecDate]]+$U$38*co2data[[#This Row],[DecDate2]]</f>
        <v>407.83209843459917</v>
      </c>
      <c r="I725" s="4">
        <f>co2data[[#This Row],[Co2]]-co2data[[#This Row],[Quadratic Trend]]</f>
        <v>2.9579015654008458</v>
      </c>
      <c r="J725">
        <f t="shared" si="11"/>
        <v>0.55665490966373021</v>
      </c>
      <c r="K725" s="1">
        <v>0.11490724087901906</v>
      </c>
      <c r="L725" s="4">
        <f>co2data[[#This Row],[Quadratic Trend]]+co2data[[#This Row],[Cycle Co2]]</f>
        <v>408.38875334426291</v>
      </c>
      <c r="M725" s="4">
        <f>co2data[[#This Row],[Co2]]-co2data[[#This Row],[Quadratic Trend]]-co2data[[#This Row],[Cycle Co2]]</f>
        <v>2.4012466557371157</v>
      </c>
      <c r="N725" s="4">
        <f>AVERAGEIF(co2data[Month],co2data[Month],co2data[High Frequency])</f>
        <v>2.3803748608627524</v>
      </c>
      <c r="O725" s="4">
        <f>co2data[[#This Row],[S0]]-AVERAGE($N$2:$N$13)</f>
        <v>2.3811934636398711</v>
      </c>
      <c r="P725" s="4">
        <f>co2data[[#This Row],[Co2]]-co2data[[#This Row],[Seasonal]]</f>
        <v>408.40880653636015</v>
      </c>
    </row>
    <row r="726" spans="1:16" x14ac:dyDescent="0.3">
      <c r="A726" s="1">
        <v>2018</v>
      </c>
      <c r="B726" s="1">
        <v>7</v>
      </c>
      <c r="C726" s="6">
        <v>2018.5416666666667</v>
      </c>
      <c r="D726" s="6">
        <f>co2data[[#This Row],[DecDate]]^2</f>
        <v>4074510.460069445</v>
      </c>
      <c r="E726" s="2">
        <f>DATE(co2data[[#This Row],[Year]],co2data[[#This Row],[Month]],15)</f>
        <v>43296</v>
      </c>
      <c r="F726" s="1">
        <v>408.71</v>
      </c>
      <c r="G726" s="1">
        <f>$U$17+$U$18*co2data[[#This Row],[DecDate]]</f>
        <v>400.68546664442329</v>
      </c>
      <c r="H726" s="4">
        <f>$U$36+$U$37*co2data[[#This Row],[DecDate]]+$U$38*co2data[[#This Row],[DecDate2]]</f>
        <v>408.02562719981506</v>
      </c>
      <c r="I726" s="4">
        <f>co2data[[#This Row],[Co2]]-co2data[[#This Row],[Quadratic Trend]]</f>
        <v>0.6843728001849172</v>
      </c>
      <c r="J726">
        <f t="shared" si="11"/>
        <v>0.67235691368364747</v>
      </c>
      <c r="K726" s="1">
        <v>9.7671832748223275E-2</v>
      </c>
      <c r="L726" s="4">
        <f>co2data[[#This Row],[Quadratic Trend]]+co2data[[#This Row],[Cycle Co2]]</f>
        <v>408.69798411349871</v>
      </c>
      <c r="M726" s="4">
        <f>co2data[[#This Row],[Co2]]-co2data[[#This Row],[Quadratic Trend]]-co2data[[#This Row],[Cycle Co2]]</f>
        <v>1.2015886501269724E-2</v>
      </c>
      <c r="N726" s="4">
        <f>AVERAGEIF(co2data[Month],co2data[Month],co2data[High Frequency])</f>
        <v>0.68088768137521938</v>
      </c>
      <c r="O726" s="4">
        <f>co2data[[#This Row],[S0]]-AVERAGE($N$2:$N$13)</f>
        <v>0.68170628415233803</v>
      </c>
      <c r="P726" s="4">
        <f>co2data[[#This Row],[Co2]]-co2data[[#This Row],[Seasonal]]</f>
        <v>408.02829371584767</v>
      </c>
    </row>
    <row r="727" spans="1:16" x14ac:dyDescent="0.3">
      <c r="A727" s="1">
        <v>2018</v>
      </c>
      <c r="B727" s="1">
        <v>8</v>
      </c>
      <c r="C727" s="6">
        <v>2018.625</v>
      </c>
      <c r="D727" s="6">
        <f>co2data[[#This Row],[DecDate]]^2</f>
        <v>4074846.890625</v>
      </c>
      <c r="E727" s="2">
        <f>DATE(co2data[[#This Row],[Year]],co2data[[#This Row],[Month]],15)</f>
        <v>43327</v>
      </c>
      <c r="F727" s="1">
        <v>406.99</v>
      </c>
      <c r="G727" s="1">
        <f>$U$17+$U$18*co2data[[#This Row],[DecDate]]</f>
        <v>400.81550501399443</v>
      </c>
      <c r="H727" s="4">
        <f>$U$36+$U$37*co2data[[#This Row],[DecDate]]+$U$38*co2data[[#This Row],[DecDate2]]</f>
        <v>408.21933405870368</v>
      </c>
      <c r="I727" s="4">
        <f>co2data[[#This Row],[Co2]]-co2data[[#This Row],[Quadratic Trend]]</f>
        <v>-1.229334058703671</v>
      </c>
      <c r="J727">
        <f t="shared" si="11"/>
        <v>0.77018851633461227</v>
      </c>
      <c r="K727" s="1">
        <v>9.4281146030121415E-2</v>
      </c>
      <c r="L727" s="4">
        <f>co2data[[#This Row],[Quadratic Trend]]+co2data[[#This Row],[Cycle Co2]]</f>
        <v>408.98952257503828</v>
      </c>
      <c r="M727" s="4">
        <f>co2data[[#This Row],[Co2]]-co2data[[#This Row],[Quadratic Trend]]-co2data[[#This Row],[Cycle Co2]]</f>
        <v>-1.9995225750382832</v>
      </c>
      <c r="N727" s="4">
        <f>AVERAGEIF(co2data[Month],co2data[Month],co2data[High Frequency])</f>
        <v>-1.5319969340082413</v>
      </c>
      <c r="O727" s="4">
        <f>co2data[[#This Row],[S0]]-AVERAGE($N$2:$N$13)</f>
        <v>-1.5311783312311227</v>
      </c>
      <c r="P727" s="4">
        <f>co2data[[#This Row],[Co2]]-co2data[[#This Row],[Seasonal]]</f>
        <v>408.52117833123111</v>
      </c>
    </row>
    <row r="728" spans="1:16" x14ac:dyDescent="0.3">
      <c r="A728" s="1">
        <v>2018</v>
      </c>
      <c r="B728" s="1">
        <v>9</v>
      </c>
      <c r="C728" s="6">
        <v>2018.7083333333335</v>
      </c>
      <c r="D728" s="6">
        <f>co2data[[#This Row],[DecDate]]^2</f>
        <v>4075183.335069445</v>
      </c>
      <c r="E728" s="2">
        <f>DATE(co2data[[#This Row],[Year]],co2data[[#This Row],[Month]],15)</f>
        <v>43358</v>
      </c>
      <c r="F728" s="1">
        <v>405.51</v>
      </c>
      <c r="G728" s="1">
        <f>$U$17+$U$18*co2data[[#This Row],[DecDate]]</f>
        <v>400.94554338356602</v>
      </c>
      <c r="H728" s="4">
        <f>$U$36+$U$37*co2data[[#This Row],[DecDate]]+$U$38*co2data[[#This Row],[DecDate2]]</f>
        <v>408.41321901125775</v>
      </c>
      <c r="I728" s="4">
        <f>co2data[[#This Row],[Co2]]-co2data[[#This Row],[Quadratic Trend]]</f>
        <v>-2.9032190112577609</v>
      </c>
      <c r="J728">
        <f t="shared" si="11"/>
        <v>0.8570727945402592</v>
      </c>
      <c r="K728" s="1">
        <v>0.11473518072473535</v>
      </c>
      <c r="L728" s="4">
        <f>co2data[[#This Row],[Quadratic Trend]]+co2data[[#This Row],[Cycle Co2]]</f>
        <v>409.27029180579802</v>
      </c>
      <c r="M728" s="4">
        <f>co2data[[#This Row],[Co2]]-co2data[[#This Row],[Quadratic Trend]]-co2data[[#This Row],[Cycle Co2]]</f>
        <v>-3.7602918057980199</v>
      </c>
      <c r="N728" s="4">
        <f>AVERAGEIF(co2data[Month],co2data[Month],co2data[High Frequency])</f>
        <v>-3.2690433820966329</v>
      </c>
      <c r="O728" s="4">
        <f>co2data[[#This Row],[S0]]-AVERAGE($N$2:$N$13)</f>
        <v>-3.2682247793195143</v>
      </c>
      <c r="P728" s="4">
        <f>co2data[[#This Row],[Co2]]-co2data[[#This Row],[Seasonal]]</f>
        <v>408.77822477931949</v>
      </c>
    </row>
    <row r="729" spans="1:16" x14ac:dyDescent="0.3">
      <c r="A729" s="1">
        <v>2018</v>
      </c>
      <c r="B729" s="1">
        <v>10</v>
      </c>
      <c r="C729" s="6">
        <v>2018.7916666666667</v>
      </c>
      <c r="D729" s="6">
        <f>co2data[[#This Row],[DecDate]]^2</f>
        <v>4075519.793402778</v>
      </c>
      <c r="E729" s="2">
        <f>DATE(co2data[[#This Row],[Year]],co2data[[#This Row],[Month]],15)</f>
        <v>43388</v>
      </c>
      <c r="F729" s="1">
        <v>406</v>
      </c>
      <c r="G729" s="1">
        <f>$U$17+$U$18*co2data[[#This Row],[DecDate]]</f>
        <v>401.07558175313716</v>
      </c>
      <c r="H729" s="4">
        <f>$U$36+$U$37*co2data[[#This Row],[DecDate]]+$U$38*co2data[[#This Row],[DecDate2]]</f>
        <v>408.60728205749911</v>
      </c>
      <c r="I729" s="4">
        <f>co2data[[#This Row],[Co2]]-co2data[[#This Row],[Quadratic Trend]]</f>
        <v>-2.6072820574991056</v>
      </c>
      <c r="J729">
        <f t="shared" si="11"/>
        <v>0.9637789790698128</v>
      </c>
      <c r="K729" s="1">
        <v>0.11826470606281243</v>
      </c>
      <c r="L729" s="4">
        <f>co2data[[#This Row],[Quadratic Trend]]+co2data[[#This Row],[Cycle Co2]]</f>
        <v>409.57106103656889</v>
      </c>
      <c r="M729" s="4">
        <f>co2data[[#This Row],[Co2]]-co2data[[#This Row],[Quadratic Trend]]-co2data[[#This Row],[Cycle Co2]]</f>
        <v>-3.5710610365689184</v>
      </c>
      <c r="N729" s="4">
        <f>AVERAGEIF(co2data[Month],co2data[Month],co2data[High Frequency])</f>
        <v>-3.4480093341772475</v>
      </c>
      <c r="O729" s="4">
        <f>co2data[[#This Row],[S0]]-AVERAGE($N$2:$N$13)</f>
        <v>-3.4471907314001289</v>
      </c>
      <c r="P729" s="4">
        <f>co2data[[#This Row],[Co2]]-co2data[[#This Row],[Seasonal]]</f>
        <v>409.44719073140016</v>
      </c>
    </row>
    <row r="730" spans="1:16" x14ac:dyDescent="0.3">
      <c r="A730" s="1">
        <v>2018</v>
      </c>
      <c r="B730" s="1">
        <v>11</v>
      </c>
      <c r="C730" s="6">
        <v>2018.875</v>
      </c>
      <c r="D730" s="6">
        <f>co2data[[#This Row],[DecDate]]^2</f>
        <v>4075856.265625</v>
      </c>
      <c r="E730" s="2">
        <f>DATE(co2data[[#This Row],[Year]],co2data[[#This Row],[Month]],15)</f>
        <v>43419</v>
      </c>
      <c r="F730" s="1">
        <v>408.02</v>
      </c>
      <c r="G730" s="1">
        <f>$U$17+$U$18*co2data[[#This Row],[DecDate]]</f>
        <v>401.2056201227083</v>
      </c>
      <c r="H730" s="4">
        <f>$U$36+$U$37*co2data[[#This Row],[DecDate]]+$U$38*co2data[[#This Row],[DecDate2]]</f>
        <v>408.80152319742047</v>
      </c>
      <c r="I730" s="4">
        <f>co2data[[#This Row],[Co2]]-co2data[[#This Row],[Quadratic Trend]]</f>
        <v>-0.78152319742048348</v>
      </c>
      <c r="J730">
        <f t="shared" si="11"/>
        <v>1.1095378391529318</v>
      </c>
      <c r="K730" s="1">
        <v>0.1194851066597548</v>
      </c>
      <c r="L730" s="4">
        <f>co2data[[#This Row],[Quadratic Trend]]+co2data[[#This Row],[Cycle Co2]]</f>
        <v>409.91106103657341</v>
      </c>
      <c r="M730" s="4">
        <f>co2data[[#This Row],[Co2]]-co2data[[#This Row],[Quadratic Trend]]-co2data[[#This Row],[Cycle Co2]]</f>
        <v>-1.8910610365734153</v>
      </c>
      <c r="N730" s="4">
        <f>AVERAGEIF(co2data[Month],co2data[Month],co2data[High Frequency])</f>
        <v>-2.2829904186651309</v>
      </c>
      <c r="O730" s="4">
        <f>co2data[[#This Row],[S0]]-AVERAGE($N$2:$N$13)</f>
        <v>-2.2821718158880122</v>
      </c>
      <c r="P730" s="4">
        <f>co2data[[#This Row],[Co2]]-co2data[[#This Row],[Seasonal]]</f>
        <v>410.30217181588802</v>
      </c>
    </row>
    <row r="731" spans="1:16" x14ac:dyDescent="0.3">
      <c r="A731" s="1">
        <v>2018</v>
      </c>
      <c r="B731" s="1">
        <v>12</v>
      </c>
      <c r="C731" s="6">
        <v>2018.9583333333335</v>
      </c>
      <c r="D731" s="6">
        <f>co2data[[#This Row],[DecDate]]^2</f>
        <v>4076192.7517361119</v>
      </c>
      <c r="E731" s="2">
        <f>DATE(co2data[[#This Row],[Year]],co2data[[#This Row],[Month]],15)</f>
        <v>43449</v>
      </c>
      <c r="F731" s="1">
        <v>409.07</v>
      </c>
      <c r="G731" s="1">
        <f>$U$17+$U$18*co2data[[#This Row],[DecDate]]</f>
        <v>401.33565849227989</v>
      </c>
      <c r="H731" s="4">
        <f>$U$36+$U$37*co2data[[#This Row],[DecDate]]+$U$38*co2data[[#This Row],[DecDate2]]</f>
        <v>408.99594243101456</v>
      </c>
      <c r="I731" s="4">
        <f>co2data[[#This Row],[Co2]]-co2data[[#This Row],[Quadratic Trend]]</f>
        <v>7.4057568985438138E-2</v>
      </c>
      <c r="J731"/>
      <c r="K731">
        <v>0.11490724087901906</v>
      </c>
      <c r="L731" s="4"/>
      <c r="M731" s="4"/>
      <c r="N731" s="4">
        <f>AVERAGEIF(co2data[Month],co2data[Month],co2data[High Frequency])</f>
        <v>-1.0548815493936836</v>
      </c>
      <c r="O731" s="4">
        <f>co2data[[#This Row],[S0]]-AVERAGE($N$2:$N$13)</f>
        <v>-1.054062946616565</v>
      </c>
      <c r="P731" s="4">
        <f>co2data[[#This Row],[Co2]]-co2data[[#This Row],[Seasonal]]</f>
        <v>410.12406294661656</v>
      </c>
    </row>
    <row r="732" spans="1:16" x14ac:dyDescent="0.3">
      <c r="A732" s="1">
        <v>2019</v>
      </c>
      <c r="B732" s="1">
        <v>1</v>
      </c>
      <c r="C732" s="6">
        <v>2019.0416666666667</v>
      </c>
      <c r="D732" s="6">
        <f>co2data[[#This Row],[DecDate]]^2</f>
        <v>4076529.2517361115</v>
      </c>
      <c r="E732" s="2">
        <f>DATE(co2data[[#This Row],[Year]],co2data[[#This Row],[Month]],15)</f>
        <v>43480</v>
      </c>
      <c r="F732" s="1">
        <v>410.83</v>
      </c>
      <c r="G732" s="1">
        <f>$U$17+$U$18*co2data[[#This Row],[DecDate]]</f>
        <v>401.46569686185103</v>
      </c>
      <c r="H732" s="4">
        <f>$U$36+$U$37*co2data[[#This Row],[DecDate]]+$U$38*co2data[[#This Row],[DecDate2]]</f>
        <v>409.19053975828137</v>
      </c>
      <c r="I732" s="4">
        <f>co2data[[#This Row],[Co2]]-co2data[[#This Row],[Quadratic Trend]]</f>
        <v>1.6394602417186093</v>
      </c>
      <c r="J732"/>
      <c r="K732">
        <v>9.7671832748223275E-2</v>
      </c>
      <c r="L732" s="4"/>
      <c r="M732" s="4"/>
      <c r="N732" s="4">
        <f>AVERAGEIF(co2data[Month],co2data[Month],co2data[High Frequency])</f>
        <v>7.1953736839272886E-3</v>
      </c>
      <c r="O732" s="4">
        <f>co2data[[#This Row],[S0]]-AVERAGE($N$2:$N$13)</f>
        <v>8.0139764610459747E-3</v>
      </c>
      <c r="P732" s="4">
        <f>co2data[[#This Row],[Co2]]-co2data[[#This Row],[Seasonal]]</f>
        <v>410.82198602353895</v>
      </c>
    </row>
    <row r="733" spans="1:16" x14ac:dyDescent="0.3">
      <c r="A733" s="1">
        <v>2019</v>
      </c>
      <c r="B733" s="1">
        <v>2</v>
      </c>
      <c r="C733" s="6">
        <v>2019.125</v>
      </c>
      <c r="D733" s="6">
        <f>co2data[[#This Row],[DecDate]]^2</f>
        <v>4076865.765625</v>
      </c>
      <c r="E733" s="2">
        <f>DATE(co2data[[#This Row],[Year]],co2data[[#This Row],[Month]],15)</f>
        <v>43511</v>
      </c>
      <c r="F733" s="1">
        <v>411.75</v>
      </c>
      <c r="G733" s="1">
        <f>$U$17+$U$18*co2data[[#This Row],[DecDate]]</f>
        <v>401.59573523142217</v>
      </c>
      <c r="H733" s="4">
        <f>$U$36+$U$37*co2data[[#This Row],[DecDate]]+$U$38*co2data[[#This Row],[DecDate2]]</f>
        <v>409.3853151792282</v>
      </c>
      <c r="I733" s="4">
        <f>co2data[[#This Row],[Co2]]-co2data[[#This Row],[Quadratic Trend]]</f>
        <v>2.3646848207717994</v>
      </c>
      <c r="J733"/>
      <c r="K733">
        <v>9.4281146030121415E-2</v>
      </c>
      <c r="L733" s="4"/>
      <c r="M733" s="4"/>
      <c r="N733" s="4">
        <f>AVERAGEIF(co2data[Month],co2data[Month],co2data[High Frequency])</f>
        <v>0.80215691214584883</v>
      </c>
      <c r="O733" s="4">
        <f>co2data[[#This Row],[S0]]-AVERAGE($N$2:$N$13)</f>
        <v>0.80297551492296748</v>
      </c>
      <c r="P733" s="4">
        <f>co2data[[#This Row],[Co2]]-co2data[[#This Row],[Seasonal]]</f>
        <v>410.94702448507701</v>
      </c>
    </row>
    <row r="734" spans="1:16" x14ac:dyDescent="0.3">
      <c r="A734" s="1">
        <v>2019</v>
      </c>
      <c r="B734" s="1">
        <v>3</v>
      </c>
      <c r="C734" s="6">
        <v>2019.2083333333335</v>
      </c>
      <c r="D734" s="6">
        <f>co2data[[#This Row],[DecDate]]^2</f>
        <v>4077202.2934027785</v>
      </c>
      <c r="E734" s="2">
        <f>DATE(co2data[[#This Row],[Year]],co2data[[#This Row],[Month]],15)</f>
        <v>43539</v>
      </c>
      <c r="F734" s="1">
        <v>411.97</v>
      </c>
      <c r="G734" s="1">
        <f>$U$17+$U$18*co2data[[#This Row],[DecDate]]</f>
        <v>401.72577360099376</v>
      </c>
      <c r="H734" s="4">
        <f>$U$36+$U$37*co2data[[#This Row],[DecDate]]+$U$38*co2data[[#This Row],[DecDate2]]</f>
        <v>409.58026869384776</v>
      </c>
      <c r="I734" s="4">
        <f>co2data[[#This Row],[Co2]]-co2data[[#This Row],[Quadratic Trend]]</f>
        <v>2.3897313061522709</v>
      </c>
      <c r="J734"/>
      <c r="K734">
        <v>0.11473518072473535</v>
      </c>
      <c r="L734" s="4"/>
      <c r="M734" s="4"/>
      <c r="N734" s="4">
        <f>AVERAGEIF(co2data[Month],co2data[Month],co2data[High Frequency])</f>
        <v>1.6915543480425499</v>
      </c>
      <c r="O734" s="4">
        <f>co2data[[#This Row],[S0]]-AVERAGE($N$2:$N$13)</f>
        <v>1.6923729508196685</v>
      </c>
      <c r="P734" s="4">
        <f>co2data[[#This Row],[Co2]]-co2data[[#This Row],[Seasonal]]</f>
        <v>410.27762704918035</v>
      </c>
    </row>
    <row r="735" spans="1:16" x14ac:dyDescent="0.3">
      <c r="A735" s="1">
        <v>2019</v>
      </c>
      <c r="B735" s="1">
        <v>4</v>
      </c>
      <c r="C735" s="6">
        <v>2019.2916666666667</v>
      </c>
      <c r="D735" s="6">
        <f>co2data[[#This Row],[DecDate]]^2</f>
        <v>4077538.835069445</v>
      </c>
      <c r="E735" s="2">
        <f>DATE(co2data[[#This Row],[Year]],co2data[[#This Row],[Month]],15)</f>
        <v>43570</v>
      </c>
      <c r="F735" s="1">
        <v>413.32</v>
      </c>
      <c r="G735" s="1">
        <f>$U$17+$U$18*co2data[[#This Row],[DecDate]]</f>
        <v>401.8558119705649</v>
      </c>
      <c r="H735" s="4">
        <f>$U$36+$U$37*co2data[[#This Row],[DecDate]]+$U$38*co2data[[#This Row],[DecDate2]]</f>
        <v>409.77540030214732</v>
      </c>
      <c r="I735" s="4">
        <f>co2data[[#This Row],[Co2]]-co2data[[#This Row],[Quadratic Trend]]</f>
        <v>3.544599697852675</v>
      </c>
      <c r="J735"/>
      <c r="K735">
        <v>0.11826470606281243</v>
      </c>
      <c r="L735" s="4"/>
      <c r="M735" s="4"/>
      <c r="N735" s="4">
        <f>AVERAGEIF(co2data[Month],co2data[Month],co2data[High Frequency])</f>
        <v>2.8344005018881528</v>
      </c>
      <c r="O735" s="4">
        <f>co2data[[#This Row],[S0]]-AVERAGE($N$2:$N$13)</f>
        <v>2.8352191046652715</v>
      </c>
      <c r="P735" s="4">
        <f>co2data[[#This Row],[Co2]]-co2data[[#This Row],[Seasonal]]</f>
        <v>410.48478089533472</v>
      </c>
    </row>
    <row r="736" spans="1:16" x14ac:dyDescent="0.3">
      <c r="A736" s="1">
        <v>2019</v>
      </c>
      <c r="B736" s="1">
        <v>5</v>
      </c>
      <c r="C736" s="6">
        <v>2019.375</v>
      </c>
      <c r="D736" s="6">
        <f>co2data[[#This Row],[DecDate]]^2</f>
        <v>4077875.390625</v>
      </c>
      <c r="E736" s="2">
        <f>DATE(co2data[[#This Row],[Year]],co2data[[#This Row],[Month]],15)</f>
        <v>43600</v>
      </c>
      <c r="F736" s="1">
        <v>414.66</v>
      </c>
      <c r="G736" s="1">
        <f>$U$17+$U$18*co2data[[#This Row],[DecDate]]</f>
        <v>401.98585034013604</v>
      </c>
      <c r="H736" s="4">
        <f>$U$36+$U$37*co2data[[#This Row],[DecDate]]+$U$38*co2data[[#This Row],[DecDate2]]</f>
        <v>409.97071000412689</v>
      </c>
      <c r="I736" s="4">
        <f>co2data[[#This Row],[Co2]]-co2data[[#This Row],[Quadratic Trend]]</f>
        <v>4.6892899958731391</v>
      </c>
      <c r="J736"/>
      <c r="K736">
        <v>0.1194851066597548</v>
      </c>
      <c r="L736" s="4"/>
      <c r="M736" s="4"/>
      <c r="N736" s="4">
        <f>AVERAGEIF(co2data[Month],co2data[Month],co2data[High Frequency])</f>
        <v>3.1805287070170616</v>
      </c>
      <c r="O736" s="4">
        <f>co2data[[#This Row],[S0]]-AVERAGE($N$2:$N$13)</f>
        <v>3.1813473097941802</v>
      </c>
      <c r="P736" s="4">
        <f>co2data[[#This Row],[Co2]]-co2data[[#This Row],[Seasonal]]</f>
        <v>411.47865269020582</v>
      </c>
    </row>
  </sheetData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434"/>
  <sheetViews>
    <sheetView topLeftCell="A681" zoomScale="115" zoomScaleNormal="115" workbookViewId="0">
      <selection activeCell="H700" sqref="H700"/>
    </sheetView>
  </sheetViews>
  <sheetFormatPr defaultRowHeight="14.4" x14ac:dyDescent="0.3"/>
  <cols>
    <col min="1" max="1" width="14.109375" customWidth="1"/>
    <col min="2" max="2" width="12.109375" style="1" customWidth="1"/>
    <col min="3" max="3" width="14.5546875" customWidth="1"/>
    <col min="4" max="5" width="13.109375" customWidth="1"/>
    <col min="6" max="6" width="14.21875" customWidth="1"/>
    <col min="7" max="7" width="13.21875" customWidth="1"/>
    <col min="8" max="8" width="17.88671875" customWidth="1"/>
    <col min="9" max="9" width="15.5546875" customWidth="1"/>
    <col min="10" max="10" width="12.21875" customWidth="1"/>
    <col min="11" max="11" width="13.6640625" customWidth="1"/>
  </cols>
  <sheetData>
    <row r="1" spans="1:25" x14ac:dyDescent="0.3">
      <c r="A1" s="1" t="s">
        <v>3</v>
      </c>
      <c r="B1" s="1" t="s">
        <v>1</v>
      </c>
      <c r="C1" s="1" t="s">
        <v>24</v>
      </c>
      <c r="D1" s="1" t="s">
        <v>53</v>
      </c>
      <c r="E1" s="1" t="s">
        <v>23</v>
      </c>
      <c r="F1" s="1" t="s">
        <v>52</v>
      </c>
      <c r="G1" s="1" t="s">
        <v>59</v>
      </c>
      <c r="H1" s="1" t="s">
        <v>60</v>
      </c>
      <c r="I1" s="1" t="s">
        <v>63</v>
      </c>
      <c r="J1" s="1" t="s">
        <v>62</v>
      </c>
      <c r="K1" s="1" t="s">
        <v>64</v>
      </c>
      <c r="Q1" t="s">
        <v>27</v>
      </c>
    </row>
    <row r="2" spans="1:25" ht="15" thickBot="1" x14ac:dyDescent="0.35">
      <c r="A2" s="2">
        <v>15</v>
      </c>
      <c r="B2" s="16">
        <f>MONTH(tempM[[#This Row],[Date]])</f>
        <v>1</v>
      </c>
      <c r="C2" s="1">
        <v>1900.0416666666667</v>
      </c>
      <c r="D2" s="1">
        <f>tempM[[#This Row],[DecDate]]^2</f>
        <v>3610158.335069445</v>
      </c>
      <c r="E2" s="1">
        <v>-0.59</v>
      </c>
      <c r="F2" s="1">
        <f>$R$17+$R$18*tempM[[#This Row],[DecDate]]+$R$19*tempM[[#This Row],[DecDate2]]</f>
        <v>-0.23535414854171677</v>
      </c>
      <c r="G2" s="4">
        <f>tempM[[#This Row],[Temp]]-tempM[[#This Row],[Trend]]</f>
        <v>-0.3546458514582832</v>
      </c>
      <c r="H2" s="4"/>
      <c r="I2" s="4"/>
      <c r="J2" s="4">
        <f>AVERAGEIF(tempM[Month],tempM[Month],tempM[High Frequency])</f>
        <v>2.9521109172344157E-2</v>
      </c>
      <c r="K2" s="4">
        <f>tempM[[#This Row],[S0]]-AVERAGE($J$2:$J$13)</f>
        <v>2.9656570581293815E-2</v>
      </c>
    </row>
    <row r="3" spans="1:25" x14ac:dyDescent="0.3">
      <c r="A3" s="2">
        <v>46</v>
      </c>
      <c r="B3" s="16">
        <f>MONTH(tempM[[#This Row],[Date]])</f>
        <v>2</v>
      </c>
      <c r="C3" s="1">
        <v>1900.125</v>
      </c>
      <c r="D3" s="1">
        <f>tempM[[#This Row],[DecDate]]^2</f>
        <v>3610475.015625</v>
      </c>
      <c r="E3" s="1">
        <v>-0.11</v>
      </c>
      <c r="F3" s="1">
        <f>$R$17+$R$18*tempM[[#This Row],[DecDate]]+$R$19*tempM[[#This Row],[DecDate2]]</f>
        <v>-0.23553884372722678</v>
      </c>
      <c r="G3" s="4">
        <f>tempM[[#This Row],[Temp]]-tempM[[#This Row],[Trend]]</f>
        <v>0.12553884372722679</v>
      </c>
      <c r="H3" s="4"/>
      <c r="I3" s="4"/>
      <c r="J3" s="4">
        <f>AVERAGEIF(tempM[Month],tempM[Month],tempM[High Frequency])</f>
        <v>3.252632429620924E-2</v>
      </c>
      <c r="K3" s="4">
        <f>tempM[[#This Row],[S0]]-AVERAGE($J$2:$J$13)</f>
        <v>3.2661785705158902E-2</v>
      </c>
      <c r="Q3" s="15" t="s">
        <v>28</v>
      </c>
      <c r="R3" s="15"/>
    </row>
    <row r="4" spans="1:25" x14ac:dyDescent="0.3">
      <c r="A4" s="2">
        <v>75</v>
      </c>
      <c r="B4" s="16">
        <f>MONTH(tempM[[#This Row],[Date]])</f>
        <v>3</v>
      </c>
      <c r="C4" s="1">
        <v>1900.2083333333335</v>
      </c>
      <c r="D4" s="1">
        <f>tempM[[#This Row],[DecDate]]^2</f>
        <v>3610791.710069445</v>
      </c>
      <c r="E4" s="1">
        <v>0.08</v>
      </c>
      <c r="F4" s="1">
        <f>$R$17+$R$18*tempM[[#This Row],[DecDate]]+$R$19*tempM[[#This Row],[DecDate2]]</f>
        <v>-0.23572210647915881</v>
      </c>
      <c r="G4" s="4">
        <f>tempM[[#This Row],[Temp]]-tempM[[#This Row],[Trend]]</f>
        <v>0.31572210647915883</v>
      </c>
      <c r="H4" s="4"/>
      <c r="I4" s="4"/>
      <c r="J4" s="4">
        <f>AVERAGEIF(tempM[Month],tempM[Month],tempM[High Frequency])</f>
        <v>4.2467654152793903E-2</v>
      </c>
      <c r="K4" s="4">
        <f>tempM[[#This Row],[S0]]-AVERAGE($J$2:$J$13)</f>
        <v>4.2603115561743565E-2</v>
      </c>
      <c r="Q4" s="12" t="s">
        <v>29</v>
      </c>
      <c r="R4" s="12">
        <v>0.82502375314907728</v>
      </c>
    </row>
    <row r="5" spans="1:25" x14ac:dyDescent="0.3">
      <c r="A5" s="2">
        <v>106</v>
      </c>
      <c r="B5" s="16">
        <f>MONTH(tempM[[#This Row],[Date]])</f>
        <v>4</v>
      </c>
      <c r="C5" s="1">
        <v>1900.2916666666667</v>
      </c>
      <c r="D5" s="1">
        <f>tempM[[#This Row],[DecDate]]^2</f>
        <v>3611108.418402778</v>
      </c>
      <c r="E5" s="1">
        <v>-0.08</v>
      </c>
      <c r="F5" s="1">
        <f>$R$17+$R$18*tempM[[#This Row],[DecDate]]+$R$19*tempM[[#This Row],[DecDate2]]</f>
        <v>-0.23590393679779709</v>
      </c>
      <c r="G5" s="4">
        <f>tempM[[#This Row],[Temp]]-tempM[[#This Row],[Trend]]</f>
        <v>0.15590393679779707</v>
      </c>
      <c r="H5" s="4"/>
      <c r="I5" s="4"/>
      <c r="J5" s="4">
        <f>AVERAGEIF(tempM[Month],tempM[Month],tempM[High Frequency])</f>
        <v>-5.1148535178016012E-4</v>
      </c>
      <c r="K5" s="4">
        <f>tempM[[#This Row],[S0]]-AVERAGE($J$2:$J$13)</f>
        <v>-3.7602394283050016E-4</v>
      </c>
      <c r="Q5" s="12" t="s">
        <v>30</v>
      </c>
      <c r="R5" s="12">
        <v>0.68066419326018957</v>
      </c>
    </row>
    <row r="6" spans="1:25" x14ac:dyDescent="0.3">
      <c r="A6" s="2">
        <v>136</v>
      </c>
      <c r="B6" s="16">
        <f>MONTH(tempM[[#This Row],[Date]])</f>
        <v>5</v>
      </c>
      <c r="C6" s="1">
        <v>1900.375</v>
      </c>
      <c r="D6" s="1">
        <f>tempM[[#This Row],[DecDate]]^2</f>
        <v>3611425.140625</v>
      </c>
      <c r="E6" s="1">
        <v>0</v>
      </c>
      <c r="F6" s="1">
        <f>$R$17+$R$18*tempM[[#This Row],[DecDate]]+$R$19*tempM[[#This Row],[DecDate2]]</f>
        <v>-0.23608433468280055</v>
      </c>
      <c r="G6" s="4">
        <f>tempM[[#This Row],[Temp]]-tempM[[#This Row],[Trend]]</f>
        <v>0.23608433468280055</v>
      </c>
      <c r="H6" s="4"/>
      <c r="I6" s="4"/>
      <c r="J6" s="4">
        <f>AVERAGEIF(tempM[Month],tempM[Month],tempM[High Frequency])</f>
        <v>-1.9768330201834865E-2</v>
      </c>
      <c r="K6" s="4">
        <f>tempM[[#This Row],[S0]]-AVERAGE($J$2:$J$13)</f>
        <v>-1.9632868792885207E-2</v>
      </c>
      <c r="Q6" s="12" t="s">
        <v>31</v>
      </c>
      <c r="R6" s="12">
        <v>0.68021756975425973</v>
      </c>
    </row>
    <row r="7" spans="1:25" x14ac:dyDescent="0.3">
      <c r="A7" s="2">
        <v>167</v>
      </c>
      <c r="B7" s="16">
        <f>MONTH(tempM[[#This Row],[Date]])</f>
        <v>6</v>
      </c>
      <c r="C7" s="1">
        <v>1900.4583333333335</v>
      </c>
      <c r="D7" s="1">
        <f>tempM[[#This Row],[DecDate]]^2</f>
        <v>3611741.8767361115</v>
      </c>
      <c r="E7" s="1">
        <v>-0.08</v>
      </c>
      <c r="F7" s="1">
        <f>$R$17+$R$18*tempM[[#This Row],[DecDate]]+$R$19*tempM[[#This Row],[DecDate2]]</f>
        <v>-0.23626330013456709</v>
      </c>
      <c r="G7" s="4">
        <f>tempM[[#This Row],[Temp]]-tempM[[#This Row],[Trend]]</f>
        <v>0.15626330013456707</v>
      </c>
      <c r="H7" s="4"/>
      <c r="I7" s="4"/>
      <c r="J7" s="4">
        <f>AVERAGEIF(tempM[Month],tempM[Month],tempM[High Frequency])</f>
        <v>-2.6078630071459965E-2</v>
      </c>
      <c r="K7" s="4">
        <f>tempM[[#This Row],[S0]]-AVERAGE($J$2:$J$13)</f>
        <v>-2.5943168662510306E-2</v>
      </c>
      <c r="Q7" s="12" t="s">
        <v>32</v>
      </c>
      <c r="R7" s="12">
        <v>0.24988998183297575</v>
      </c>
    </row>
    <row r="8" spans="1:25" ht="15" thickBot="1" x14ac:dyDescent="0.35">
      <c r="A8" s="2">
        <v>197</v>
      </c>
      <c r="B8" s="16">
        <f>MONTH(tempM[[#This Row],[Date]])</f>
        <v>7</v>
      </c>
      <c r="C8" s="1">
        <v>1900.5416666666667</v>
      </c>
      <c r="D8" s="1">
        <f>tempM[[#This Row],[DecDate]]^2</f>
        <v>3612058.6267361115</v>
      </c>
      <c r="E8" s="1">
        <v>-0.09</v>
      </c>
      <c r="F8" s="1">
        <f>$R$17+$R$18*tempM[[#This Row],[DecDate]]+$R$19*tempM[[#This Row],[DecDate2]]</f>
        <v>-0.23644083315264197</v>
      </c>
      <c r="G8" s="4">
        <f>tempM[[#This Row],[Temp]]-tempM[[#This Row],[Trend]]</f>
        <v>0.14644083315264197</v>
      </c>
      <c r="H8" s="4">
        <f>AVERAGE(G2:G14)</f>
        <v>0.14873849842624168</v>
      </c>
      <c r="I8" s="4">
        <f>tempM[[#This Row],[Detrended]]-tempM[[#This Row],[Cycle]]</f>
        <v>-2.2976652735997027E-3</v>
      </c>
      <c r="J8" s="4">
        <f>AVERAGEIF(tempM[Month],tempM[Month],tempM[High Frequency])</f>
        <v>-3.5465086088030215E-2</v>
      </c>
      <c r="K8" s="4">
        <f>tempM[[#This Row],[S0]]-AVERAGE($J$2:$J$13)</f>
        <v>-3.5329624679080553E-2</v>
      </c>
      <c r="Q8" s="13" t="s">
        <v>33</v>
      </c>
      <c r="R8" s="13">
        <v>1433</v>
      </c>
    </row>
    <row r="9" spans="1:25" x14ac:dyDescent="0.3">
      <c r="A9" s="2">
        <v>228</v>
      </c>
      <c r="B9" s="16">
        <f>MONTH(tempM[[#This Row],[Date]])</f>
        <v>8</v>
      </c>
      <c r="C9" s="1">
        <v>1900.625</v>
      </c>
      <c r="D9" s="1">
        <f>tempM[[#This Row],[DecDate]]^2</f>
        <v>3612375.390625</v>
      </c>
      <c r="E9" s="1">
        <v>-7.0000000000000007E-2</v>
      </c>
      <c r="F9" s="1">
        <f>$R$17+$R$18*tempM[[#This Row],[DecDate]]+$R$19*tempM[[#This Row],[DecDate2]]</f>
        <v>-0.23661693373747994</v>
      </c>
      <c r="G9" s="4">
        <f>tempM[[#This Row],[Temp]]-tempM[[#This Row],[Trend]]</f>
        <v>0.16661693373747993</v>
      </c>
      <c r="H9" s="4">
        <f t="shared" ref="H9:H72" si="0">AVERAGE(G3:G15)</f>
        <v>0.18891459901099658</v>
      </c>
      <c r="I9" s="4">
        <f>tempM[[#This Row],[Detrended]]-tempM[[#This Row],[Cycle]]</f>
        <v>-2.2297665273516648E-2</v>
      </c>
      <c r="J9" s="4">
        <f>AVERAGEIF(tempM[Month],tempM[Month],tempM[High Frequency])</f>
        <v>-3.7850347885051719E-2</v>
      </c>
      <c r="K9" s="4">
        <f>tempM[[#This Row],[S0]]-AVERAGE($J$2:$J$13)</f>
        <v>-3.7714886476102057E-2</v>
      </c>
    </row>
    <row r="10" spans="1:25" ht="15" thickBot="1" x14ac:dyDescent="0.35">
      <c r="A10" s="2">
        <v>259</v>
      </c>
      <c r="B10" s="16">
        <f>MONTH(tempM[[#This Row],[Date]])</f>
        <v>9</v>
      </c>
      <c r="C10" s="1">
        <v>1900.7083333333335</v>
      </c>
      <c r="D10" s="1">
        <f>tempM[[#This Row],[DecDate]]^2</f>
        <v>3612692.1684027785</v>
      </c>
      <c r="E10" s="1">
        <v>0</v>
      </c>
      <c r="F10" s="1">
        <f>$R$17+$R$18*tempM[[#This Row],[DecDate]]+$R$19*tempM[[#This Row],[DecDate2]]</f>
        <v>-0.23679160188873993</v>
      </c>
      <c r="G10" s="4">
        <f>tempM[[#This Row],[Temp]]-tempM[[#This Row],[Trend]]</f>
        <v>0.23679160188873993</v>
      </c>
      <c r="H10" s="4">
        <f t="shared" si="0"/>
        <v>0.21908926716229596</v>
      </c>
      <c r="I10" s="4">
        <f>tempM[[#This Row],[Detrended]]-tempM[[#This Row],[Cycle]]</f>
        <v>1.7702334726443975E-2</v>
      </c>
      <c r="J10" s="4">
        <f>AVERAGEIF(tempM[Month],tempM[Month],tempM[High Frequency])</f>
        <v>-2.5516799080914528E-2</v>
      </c>
      <c r="K10" s="4">
        <f>tempM[[#This Row],[S0]]-AVERAGE($J$2:$J$13)</f>
        <v>-2.538133767196487E-2</v>
      </c>
      <c r="Q10" t="s">
        <v>34</v>
      </c>
    </row>
    <row r="11" spans="1:25" x14ac:dyDescent="0.3">
      <c r="A11" s="2">
        <v>289</v>
      </c>
      <c r="B11" s="16">
        <f>MONTH(tempM[[#This Row],[Date]])</f>
        <v>10</v>
      </c>
      <c r="C11" s="1">
        <v>1900.7916666666667</v>
      </c>
      <c r="D11" s="1">
        <f>tempM[[#This Row],[DecDate]]^2</f>
        <v>3613008.960069445</v>
      </c>
      <c r="E11" s="1">
        <v>0.25</v>
      </c>
      <c r="F11" s="1">
        <f>$R$17+$R$18*tempM[[#This Row],[DecDate]]+$R$19*tempM[[#This Row],[DecDate2]]</f>
        <v>-0.23696483760659248</v>
      </c>
      <c r="G11" s="4">
        <f>tempM[[#This Row],[Temp]]-tempM[[#This Row],[Trend]]</f>
        <v>0.48696483760659248</v>
      </c>
      <c r="H11" s="4">
        <f t="shared" si="0"/>
        <v>0.22233942595707587</v>
      </c>
      <c r="I11" s="4">
        <f>tempM[[#This Row],[Detrended]]-tempM[[#This Row],[Cycle]]</f>
        <v>0.26462541164951658</v>
      </c>
      <c r="J11" s="4">
        <f>AVERAGEIF(tempM[Month],tempM[Month],tempM[High Frequency])</f>
        <v>3.745669801022343E-2</v>
      </c>
      <c r="K11" s="4">
        <f>tempM[[#This Row],[S0]]-AVERAGE($J$2:$J$13)</f>
        <v>3.7592159419173092E-2</v>
      </c>
      <c r="Q11" s="14"/>
      <c r="R11" s="14" t="s">
        <v>39</v>
      </c>
      <c r="S11" s="14" t="s">
        <v>40</v>
      </c>
      <c r="T11" s="14" t="s">
        <v>41</v>
      </c>
      <c r="U11" s="14" t="s">
        <v>42</v>
      </c>
      <c r="V11" s="14" t="s">
        <v>43</v>
      </c>
    </row>
    <row r="12" spans="1:25" x14ac:dyDescent="0.3">
      <c r="A12" s="2">
        <v>320</v>
      </c>
      <c r="B12" s="16">
        <f>MONTH(tempM[[#This Row],[Date]])</f>
        <v>11</v>
      </c>
      <c r="C12" s="1">
        <v>1900.875</v>
      </c>
      <c r="D12" s="1">
        <f>tempM[[#This Row],[DecDate]]^2</f>
        <v>3613325.765625</v>
      </c>
      <c r="E12" s="1">
        <v>-0.11</v>
      </c>
      <c r="F12" s="1">
        <f>$R$17+$R$18*tempM[[#This Row],[DecDate]]+$R$19*tempM[[#This Row],[DecDate2]]</f>
        <v>-0.23713664089098074</v>
      </c>
      <c r="G12" s="4">
        <f>tempM[[#This Row],[Temp]]-tempM[[#This Row],[Trend]]</f>
        <v>0.12713664089098076</v>
      </c>
      <c r="H12" s="4">
        <f t="shared" si="0"/>
        <v>0.22020353693378059</v>
      </c>
      <c r="I12" s="4">
        <f>tempM[[#This Row],[Detrended]]-tempM[[#This Row],[Cycle]]</f>
        <v>-9.3066896042799829E-2</v>
      </c>
      <c r="J12" s="4">
        <f>AVERAGEIF(tempM[Month],tempM[Month],tempM[High Frequency])</f>
        <v>3.5898844099438568E-2</v>
      </c>
      <c r="K12" s="4">
        <f>tempM[[#This Row],[S0]]-AVERAGE($J$2:$J$13)</f>
        <v>3.603430550838823E-2</v>
      </c>
      <c r="Q12" s="12" t="s">
        <v>35</v>
      </c>
      <c r="R12" s="12">
        <v>2</v>
      </c>
      <c r="S12" s="12">
        <v>190.33515719501247</v>
      </c>
      <c r="T12" s="12">
        <v>95.167578597506235</v>
      </c>
      <c r="U12" s="12">
        <v>1524.0223235522417</v>
      </c>
      <c r="V12" s="12">
        <v>0</v>
      </c>
    </row>
    <row r="13" spans="1:25" x14ac:dyDescent="0.3">
      <c r="A13" s="2">
        <v>350</v>
      </c>
      <c r="B13" s="16">
        <f>MONTH(tempM[[#This Row],[Date]])</f>
        <v>12</v>
      </c>
      <c r="C13" s="1">
        <v>1900.9583333333335</v>
      </c>
      <c r="D13" s="1">
        <f>tempM[[#This Row],[DecDate]]^2</f>
        <v>3613642.585069445</v>
      </c>
      <c r="E13" s="1">
        <v>0</v>
      </c>
      <c r="F13" s="1">
        <f>$R$17+$R$18*tempM[[#This Row],[DecDate]]+$R$19*tempM[[#This Row],[DecDate2]]</f>
        <v>-0.2373070117420184</v>
      </c>
      <c r="G13" s="4">
        <f>tempM[[#This Row],[Temp]]-tempM[[#This Row],[Trend]]</f>
        <v>0.2373070117420184</v>
      </c>
      <c r="H13" s="4">
        <f t="shared" si="0"/>
        <v>0.22268160009243185</v>
      </c>
      <c r="I13" s="4">
        <f>tempM[[#This Row],[Detrended]]-tempM[[#This Row],[Cycle]]</f>
        <v>1.4625411649586556E-2</v>
      </c>
      <c r="J13" s="4">
        <f>AVERAGEIF(tempM[Month],tempM[Month],tempM[High Frequency])</f>
        <v>-3.4305487959333747E-2</v>
      </c>
      <c r="K13" s="4">
        <f>tempM[[#This Row],[S0]]-AVERAGE($J$2:$J$13)</f>
        <v>-3.4170026550384085E-2</v>
      </c>
      <c r="Q13" s="12" t="s">
        <v>36</v>
      </c>
      <c r="R13" s="12">
        <v>1430</v>
      </c>
      <c r="S13" s="12">
        <v>89.296354319293485</v>
      </c>
      <c r="T13" s="12">
        <v>6.2445003020484953E-2</v>
      </c>
      <c r="U13" s="12"/>
      <c r="V13" s="12"/>
    </row>
    <row r="14" spans="1:25" ht="15" thickBot="1" x14ac:dyDescent="0.35">
      <c r="A14" s="2">
        <v>381</v>
      </c>
      <c r="B14" s="16">
        <f>MONTH(tempM[[#This Row],[Date]])</f>
        <v>1</v>
      </c>
      <c r="C14" s="1">
        <v>1901.0416666666667</v>
      </c>
      <c r="D14" s="1">
        <f>tempM[[#This Row],[DecDate]]^2</f>
        <v>3613959.418402778</v>
      </c>
      <c r="E14" s="1">
        <v>-0.34</v>
      </c>
      <c r="F14" s="1">
        <f>$R$17+$R$18*tempM[[#This Row],[DecDate]]+$R$19*tempM[[#This Row],[DecDate2]]</f>
        <v>-0.23747595015942125</v>
      </c>
      <c r="G14" s="4">
        <f>tempM[[#This Row],[Temp]]-tempM[[#This Row],[Trend]]</f>
        <v>-0.10252404984057878</v>
      </c>
      <c r="H14" s="4">
        <f t="shared" si="0"/>
        <v>0.231312076971465</v>
      </c>
      <c r="I14" s="4">
        <f>tempM[[#This Row],[Detrended]]-tempM[[#This Row],[Cycle]]</f>
        <v>-0.33383612681204378</v>
      </c>
      <c r="J14" s="4">
        <f>AVERAGEIF(tempM[Month],tempM[Month],tempM[High Frequency])</f>
        <v>2.9521109172344157E-2</v>
      </c>
      <c r="K14" s="4">
        <f>tempM[[#This Row],[S0]]-AVERAGE($J$2:$J$13)</f>
        <v>2.9656570581293815E-2</v>
      </c>
      <c r="Q14" s="13" t="s">
        <v>37</v>
      </c>
      <c r="R14" s="13">
        <v>1432</v>
      </c>
      <c r="S14" s="13">
        <v>279.63151151430594</v>
      </c>
      <c r="T14" s="13"/>
      <c r="U14" s="13"/>
      <c r="V14" s="13"/>
    </row>
    <row r="15" spans="1:25" ht="15" thickBot="1" x14ac:dyDescent="0.35">
      <c r="A15" s="2">
        <v>412</v>
      </c>
      <c r="B15" s="16">
        <f>MONTH(tempM[[#This Row],[Date]])</f>
        <v>2</v>
      </c>
      <c r="C15" s="1">
        <v>1901.125</v>
      </c>
      <c r="D15" s="1">
        <f>tempM[[#This Row],[DecDate]]^2</f>
        <v>3614276.265625</v>
      </c>
      <c r="E15" s="1">
        <v>-7.0000000000000007E-2</v>
      </c>
      <c r="F15" s="1">
        <f>$R$17+$R$18*tempM[[#This Row],[DecDate]]+$R$19*tempM[[#This Row],[DecDate2]]</f>
        <v>-0.23764345614353033</v>
      </c>
      <c r="G15" s="4">
        <f>tempM[[#This Row],[Temp]]-tempM[[#This Row],[Trend]]</f>
        <v>0.16764345614353032</v>
      </c>
      <c r="H15" s="4">
        <f t="shared" si="0"/>
        <v>0.22686419834014135</v>
      </c>
      <c r="I15" s="4">
        <f>tempM[[#This Row],[Detrended]]-tempM[[#This Row],[Cycle]]</f>
        <v>-5.9220742196611026E-2</v>
      </c>
      <c r="J15" s="4">
        <f>AVERAGEIF(tempM[Month],tempM[Month],tempM[High Frequency])</f>
        <v>3.252632429620924E-2</v>
      </c>
      <c r="K15" s="4">
        <f>tempM[[#This Row],[S0]]-AVERAGE($J$2:$J$13)</f>
        <v>3.2661785705158902E-2</v>
      </c>
    </row>
    <row r="16" spans="1:25" x14ac:dyDescent="0.3">
      <c r="A16" s="2">
        <v>440</v>
      </c>
      <c r="B16" s="16">
        <f>MONTH(tempM[[#This Row],[Date]])</f>
        <v>3</v>
      </c>
      <c r="C16" s="1">
        <v>1901.2083333333335</v>
      </c>
      <c r="D16" s="1">
        <f>tempM[[#This Row],[DecDate]]^2</f>
        <v>3614593.1267361115</v>
      </c>
      <c r="E16" s="1">
        <v>0.28000000000000003</v>
      </c>
      <c r="F16" s="1">
        <f>$R$17+$R$18*tempM[[#This Row],[DecDate]]+$R$19*tempM[[#This Row],[DecDate2]]</f>
        <v>-0.23780952969411828</v>
      </c>
      <c r="G16" s="4">
        <f>tempM[[#This Row],[Temp]]-tempM[[#This Row],[Trend]]</f>
        <v>0.51780952969411831</v>
      </c>
      <c r="H16" s="4">
        <f t="shared" si="0"/>
        <v>0.21318411804458862</v>
      </c>
      <c r="I16" s="4">
        <f>tempM[[#This Row],[Detrended]]-tempM[[#This Row],[Cycle]]</f>
        <v>0.30462541164952972</v>
      </c>
      <c r="J16" s="4">
        <f>AVERAGEIF(tempM[Month],tempM[Month],tempM[High Frequency])</f>
        <v>4.2467654152793903E-2</v>
      </c>
      <c r="K16" s="4">
        <f>tempM[[#This Row],[S0]]-AVERAGE($J$2:$J$13)</f>
        <v>4.2603115561743565E-2</v>
      </c>
      <c r="Q16" s="14"/>
      <c r="R16" s="14" t="s">
        <v>44</v>
      </c>
      <c r="S16" s="14" t="s">
        <v>32</v>
      </c>
      <c r="T16" s="14" t="s">
        <v>45</v>
      </c>
      <c r="U16" s="14" t="s">
        <v>46</v>
      </c>
      <c r="V16" s="14" t="s">
        <v>47</v>
      </c>
      <c r="W16" s="14" t="s">
        <v>48</v>
      </c>
      <c r="X16" s="14" t="s">
        <v>49</v>
      </c>
      <c r="Y16" s="14" t="s">
        <v>50</v>
      </c>
    </row>
    <row r="17" spans="1:25" x14ac:dyDescent="0.3">
      <c r="A17" s="2">
        <v>471</v>
      </c>
      <c r="B17" s="16">
        <f>MONTH(tempM[[#This Row],[Date]])</f>
        <v>4</v>
      </c>
      <c r="C17" s="1">
        <v>1901.2916666666667</v>
      </c>
      <c r="D17" s="1">
        <f>tempM[[#This Row],[DecDate]]^2</f>
        <v>3614910.0017361115</v>
      </c>
      <c r="E17" s="1">
        <v>0.12</v>
      </c>
      <c r="F17" s="1">
        <f>$R$17+$R$18*tempM[[#This Row],[DecDate]]+$R$19*tempM[[#This Row],[DecDate2]]</f>
        <v>-0.23797417081129879</v>
      </c>
      <c r="G17" s="4">
        <f>tempM[[#This Row],[Temp]]-tempM[[#This Row],[Trend]]</f>
        <v>0.35797417081129879</v>
      </c>
      <c r="H17" s="4">
        <f t="shared" si="0"/>
        <v>0.1895026053155934</v>
      </c>
      <c r="I17" s="4">
        <f>tempM[[#This Row],[Detrended]]-tempM[[#This Row],[Cycle]]</f>
        <v>0.16847156549570538</v>
      </c>
      <c r="J17" s="4">
        <f>AVERAGEIF(tempM[Month],tempM[Month],tempM[High Frequency])</f>
        <v>-5.1148535178016012E-4</v>
      </c>
      <c r="K17" s="4">
        <f>tempM[[#This Row],[S0]]-AVERAGE($J$2:$J$13)</f>
        <v>-3.7602394283050016E-4</v>
      </c>
      <c r="Q17" s="12" t="s">
        <v>38</v>
      </c>
      <c r="R17" s="12">
        <v>376.32655062134575</v>
      </c>
      <c r="S17" s="12">
        <v>23.847063777595785</v>
      </c>
      <c r="T17" s="12">
        <v>15.780833822187491</v>
      </c>
      <c r="U17" s="12">
        <v>7.6642597008071617E-52</v>
      </c>
      <c r="V17" s="12">
        <v>329.54757091247222</v>
      </c>
      <c r="W17" s="12">
        <v>423.10553033021927</v>
      </c>
      <c r="X17" s="12">
        <v>329.54757091247222</v>
      </c>
      <c r="Y17" s="12">
        <v>423.10553033021927</v>
      </c>
    </row>
    <row r="18" spans="1:25" x14ac:dyDescent="0.3">
      <c r="A18" s="2">
        <v>501</v>
      </c>
      <c r="B18" s="16">
        <f>MONTH(tempM[[#This Row],[Date]])</f>
        <v>5</v>
      </c>
      <c r="C18" s="1">
        <v>1901.375</v>
      </c>
      <c r="D18" s="1">
        <f>tempM[[#This Row],[DecDate]]^2</f>
        <v>3615226.890625</v>
      </c>
      <c r="E18" s="1">
        <v>-0.11</v>
      </c>
      <c r="F18" s="1">
        <f>$R$17+$R$18*tempM[[#This Row],[DecDate]]+$R$19*tempM[[#This Row],[DecDate2]]</f>
        <v>-0.23813737949495817</v>
      </c>
      <c r="G18" s="4">
        <f>tempM[[#This Row],[Temp]]-tempM[[#This Row],[Trend]]</f>
        <v>0.12813737949495818</v>
      </c>
      <c r="H18" s="4">
        <f t="shared" si="0"/>
        <v>0.15505042938391186</v>
      </c>
      <c r="I18" s="4">
        <f>tempM[[#This Row],[Detrended]]-tempM[[#This Row],[Cycle]]</f>
        <v>-2.6913049888953683E-2</v>
      </c>
      <c r="J18" s="4">
        <f>AVERAGEIF(tempM[Month],tempM[Month],tempM[High Frequency])</f>
        <v>-1.9768330201834865E-2</v>
      </c>
      <c r="K18" s="4">
        <f>tempM[[#This Row],[S0]]-AVERAGE($J$2:$J$13)</f>
        <v>-1.9632868792885207E-2</v>
      </c>
      <c r="Q18" s="12" t="s">
        <v>51</v>
      </c>
      <c r="R18" s="12">
        <v>-0.39414732318915613</v>
      </c>
      <c r="S18" s="12">
        <v>2.4342631005920181E-2</v>
      </c>
      <c r="T18" s="12">
        <v>-16.191648433289675</v>
      </c>
      <c r="U18" s="12">
        <v>2.8536243930941446E-54</v>
      </c>
      <c r="V18" s="12">
        <v>-0.44189841961371307</v>
      </c>
      <c r="W18" s="12">
        <v>-0.34639622676459919</v>
      </c>
      <c r="X18" s="12">
        <v>-0.44189841961371307</v>
      </c>
      <c r="Y18" s="12">
        <v>-0.34639622676459919</v>
      </c>
    </row>
    <row r="19" spans="1:25" ht="15" thickBot="1" x14ac:dyDescent="0.35">
      <c r="A19" s="2">
        <v>532</v>
      </c>
      <c r="B19" s="16">
        <f>MONTH(tempM[[#This Row],[Date]])</f>
        <v>6</v>
      </c>
      <c r="C19" s="1">
        <v>1901.4583333333335</v>
      </c>
      <c r="D19" s="1">
        <f>tempM[[#This Row],[DecDate]]^2</f>
        <v>3615543.7934027785</v>
      </c>
      <c r="E19" s="1">
        <v>0.03</v>
      </c>
      <c r="F19" s="1">
        <f>$R$17+$R$18*tempM[[#This Row],[DecDate]]+$R$19*tempM[[#This Row],[DecDate2]]</f>
        <v>-0.23829915574526694</v>
      </c>
      <c r="G19" s="4">
        <f>tempM[[#This Row],[Temp]]-tempM[[#This Row],[Trend]]</f>
        <v>0.26829915574526697</v>
      </c>
      <c r="H19" s="4">
        <f t="shared" si="0"/>
        <v>0.13367374409571103</v>
      </c>
      <c r="I19" s="4">
        <f>tempM[[#This Row],[Detrended]]-tempM[[#This Row],[Cycle]]</f>
        <v>0.13462541164955594</v>
      </c>
      <c r="J19" s="4">
        <f>AVERAGEIF(tempM[Month],tempM[Month],tempM[High Frequency])</f>
        <v>-2.6078630071459965E-2</v>
      </c>
      <c r="K19" s="4">
        <f>tempM[[#This Row],[S0]]-AVERAGE($J$2:$J$13)</f>
        <v>-2.5943168662510306E-2</v>
      </c>
      <c r="Q19" s="13" t="s">
        <v>54</v>
      </c>
      <c r="R19" s="13">
        <v>1.03135208358522E-4</v>
      </c>
      <c r="S19" s="13">
        <v>6.2105868992013926E-6</v>
      </c>
      <c r="T19" s="13">
        <v>16.606354605839901</v>
      </c>
      <c r="U19" s="13">
        <v>9.1257447358339699E-57</v>
      </c>
      <c r="V19" s="13">
        <v>9.0952370200858134E-5</v>
      </c>
      <c r="W19" s="13">
        <v>1.1531804651618586E-4</v>
      </c>
      <c r="X19" s="13">
        <v>9.0952370200858134E-5</v>
      </c>
      <c r="Y19" s="13">
        <v>1.1531804651618586E-4</v>
      </c>
    </row>
    <row r="20" spans="1:25" x14ac:dyDescent="0.3">
      <c r="A20" s="2">
        <v>562</v>
      </c>
      <c r="B20" s="16">
        <f>MONTH(tempM[[#This Row],[Date]])</f>
        <v>7</v>
      </c>
      <c r="C20" s="1">
        <v>1901.5416666666667</v>
      </c>
      <c r="D20" s="1">
        <f>tempM[[#This Row],[DecDate]]^2</f>
        <v>3615860.710069445</v>
      </c>
      <c r="E20" s="1">
        <v>0.03</v>
      </c>
      <c r="F20" s="1">
        <f>$R$17+$R$18*tempM[[#This Row],[DecDate]]+$R$19*tempM[[#This Row],[DecDate2]]</f>
        <v>-0.23845949956199775</v>
      </c>
      <c r="G20" s="4">
        <f>tempM[[#This Row],[Temp]]-tempM[[#This Row],[Trend]]</f>
        <v>0.26845949956199777</v>
      </c>
      <c r="H20" s="4">
        <f t="shared" si="0"/>
        <v>0.1215263956048195</v>
      </c>
      <c r="I20" s="4">
        <f>tempM[[#This Row],[Detrended]]-tempM[[#This Row],[Cycle]]</f>
        <v>0.14693310395717829</v>
      </c>
      <c r="J20" s="4">
        <f>AVERAGEIF(tempM[Month],tempM[Month],tempM[High Frequency])</f>
        <v>-3.5465086088030215E-2</v>
      </c>
      <c r="K20" s="4">
        <f>tempM[[#This Row],[S0]]-AVERAGE($J$2:$J$13)</f>
        <v>-3.5329624679080553E-2</v>
      </c>
    </row>
    <row r="21" spans="1:25" x14ac:dyDescent="0.3">
      <c r="A21" s="2">
        <v>593</v>
      </c>
      <c r="B21" s="16">
        <f>MONTH(tempM[[#This Row],[Date]])</f>
        <v>8</v>
      </c>
      <c r="C21" s="1">
        <v>1901.625</v>
      </c>
      <c r="D21" s="1">
        <f>tempM[[#This Row],[DecDate]]^2</f>
        <v>3616177.640625</v>
      </c>
      <c r="E21" s="1">
        <v>-0.15</v>
      </c>
      <c r="F21" s="1">
        <f>$R$17+$R$18*tempM[[#This Row],[DecDate]]+$R$19*tempM[[#This Row],[DecDate2]]</f>
        <v>-0.23861841094543479</v>
      </c>
      <c r="G21" s="4">
        <f>tempM[[#This Row],[Temp]]-tempM[[#This Row],[Trend]]</f>
        <v>8.8618410945434795E-2</v>
      </c>
      <c r="H21" s="4">
        <f t="shared" si="0"/>
        <v>0.15091607621895145</v>
      </c>
      <c r="I21" s="4">
        <f>tempM[[#This Row],[Detrended]]-tempM[[#This Row],[Cycle]]</f>
        <v>-6.2297665273516656E-2</v>
      </c>
      <c r="J21" s="4">
        <f>AVERAGEIF(tempM[Month],tempM[Month],tempM[High Frequency])</f>
        <v>-3.7850347885051719E-2</v>
      </c>
      <c r="K21" s="4">
        <f>tempM[[#This Row],[S0]]-AVERAGE($J$2:$J$13)</f>
        <v>-3.7714886476102057E-2</v>
      </c>
    </row>
    <row r="22" spans="1:25" x14ac:dyDescent="0.3">
      <c r="A22" s="2">
        <v>624</v>
      </c>
      <c r="B22" s="16">
        <f>MONTH(tempM[[#This Row],[Date]])</f>
        <v>9</v>
      </c>
      <c r="C22" s="1">
        <v>1901.7083333333335</v>
      </c>
      <c r="D22" s="1">
        <f>tempM[[#This Row],[DecDate]]^2</f>
        <v>3616494.585069445</v>
      </c>
      <c r="E22" s="1">
        <v>-0.25</v>
      </c>
      <c r="F22" s="1">
        <f>$R$17+$R$18*tempM[[#This Row],[DecDate]]+$R$19*tempM[[#This Row],[DecDate2]]</f>
        <v>-0.23877588989529386</v>
      </c>
      <c r="G22" s="4">
        <f>tempM[[#This Row],[Temp]]-tempM[[#This Row],[Trend]]</f>
        <v>-1.1224110104706142E-2</v>
      </c>
      <c r="H22" s="4">
        <f t="shared" si="0"/>
        <v>0.12799663209193118</v>
      </c>
      <c r="I22" s="4">
        <f>tempM[[#This Row],[Detrended]]-tempM[[#This Row],[Cycle]]</f>
        <v>-0.13922074219663733</v>
      </c>
      <c r="J22" s="4">
        <f>AVERAGEIF(tempM[Month],tempM[Month],tempM[High Frequency])</f>
        <v>-2.5516799080914528E-2</v>
      </c>
      <c r="K22" s="4">
        <f>tempM[[#This Row],[S0]]-AVERAGE($J$2:$J$13)</f>
        <v>-2.538133767196487E-2</v>
      </c>
    </row>
    <row r="23" spans="1:25" x14ac:dyDescent="0.3">
      <c r="A23" s="2">
        <v>654</v>
      </c>
      <c r="B23" s="16">
        <f>MONTH(tempM[[#This Row],[Date]])</f>
        <v>10</v>
      </c>
      <c r="C23" s="1">
        <v>1901.7916666666667</v>
      </c>
      <c r="D23" s="1">
        <f>tempM[[#This Row],[DecDate]]^2</f>
        <v>3616811.543402778</v>
      </c>
      <c r="E23" s="1">
        <v>-0.31</v>
      </c>
      <c r="F23" s="1">
        <f>$R$17+$R$18*tempM[[#This Row],[DecDate]]+$R$19*tempM[[#This Row],[DecDate2]]</f>
        <v>-0.23893193641180233</v>
      </c>
      <c r="G23" s="4">
        <f>tempM[[#This Row],[Temp]]-tempM[[#This Row],[Trend]]</f>
        <v>-7.1068063588197672E-2</v>
      </c>
      <c r="H23" s="4">
        <f t="shared" si="0"/>
        <v>7.9691140146853051E-2</v>
      </c>
      <c r="I23" s="4">
        <f>tempM[[#This Row],[Detrended]]-tempM[[#This Row],[Cycle]]</f>
        <v>-0.15075920373505072</v>
      </c>
      <c r="J23" s="4">
        <f>AVERAGEIF(tempM[Month],tempM[Month],tempM[High Frequency])</f>
        <v>3.745669801022343E-2</v>
      </c>
      <c r="K23" s="4">
        <f>tempM[[#This Row],[S0]]-AVERAGE($J$2:$J$13)</f>
        <v>3.7592159419173092E-2</v>
      </c>
    </row>
    <row r="24" spans="1:25" x14ac:dyDescent="0.3">
      <c r="A24" s="2">
        <v>685</v>
      </c>
      <c r="B24" s="16">
        <f>MONTH(tempM[[#This Row],[Date]])</f>
        <v>11</v>
      </c>
      <c r="C24" s="1">
        <v>1901.875</v>
      </c>
      <c r="D24" s="1">
        <f>tempM[[#This Row],[DecDate]]^2</f>
        <v>3617128.515625</v>
      </c>
      <c r="E24" s="1">
        <v>-0.2</v>
      </c>
      <c r="F24" s="1">
        <f>$R$17+$R$18*tempM[[#This Row],[DecDate]]+$R$19*tempM[[#This Row],[DecDate2]]</f>
        <v>-0.23908655049473282</v>
      </c>
      <c r="G24" s="4">
        <f>tempM[[#This Row],[Temp]]-tempM[[#This Row],[Trend]]</f>
        <v>3.9086550494732808E-2</v>
      </c>
      <c r="H24" s="4">
        <f t="shared" si="0"/>
        <v>4.2922677306789697E-2</v>
      </c>
      <c r="I24" s="4">
        <f>tempM[[#This Row],[Detrended]]-tempM[[#This Row],[Cycle]]</f>
        <v>-3.8361268120568892E-3</v>
      </c>
      <c r="J24" s="4">
        <f>AVERAGEIF(tempM[Month],tempM[Month],tempM[High Frequency])</f>
        <v>3.5898844099438568E-2</v>
      </c>
      <c r="K24" s="4">
        <f>tempM[[#This Row],[S0]]-AVERAGE($J$2:$J$13)</f>
        <v>3.603430550838823E-2</v>
      </c>
    </row>
    <row r="25" spans="1:25" x14ac:dyDescent="0.3">
      <c r="A25" s="2">
        <v>715</v>
      </c>
      <c r="B25" s="16">
        <f>MONTH(tempM[[#This Row],[Date]])</f>
        <v>12</v>
      </c>
      <c r="C25" s="1">
        <v>1901.9583333333335</v>
      </c>
      <c r="D25" s="1">
        <f>tempM[[#This Row],[DecDate]]^2</f>
        <v>3617445.5017361115</v>
      </c>
      <c r="E25" s="1">
        <v>-0.39</v>
      </c>
      <c r="F25" s="1">
        <f>$R$17+$R$18*tempM[[#This Row],[DecDate]]+$R$19*tempM[[#This Row],[DecDate2]]</f>
        <v>-0.23923973214436955</v>
      </c>
      <c r="G25" s="4">
        <f>tempM[[#This Row],[Temp]]-tempM[[#This Row],[Trend]]</f>
        <v>-0.15076026785563046</v>
      </c>
      <c r="H25" s="4">
        <f t="shared" si="0"/>
        <v>2.3845089725587246E-2</v>
      </c>
      <c r="I25" s="4">
        <f>tempM[[#This Row],[Detrended]]-tempM[[#This Row],[Cycle]]</f>
        <v>-0.1746053575812177</v>
      </c>
      <c r="J25" s="4">
        <f>AVERAGEIF(tempM[Month],tempM[Month],tempM[High Frequency])</f>
        <v>-3.4305487959333747E-2</v>
      </c>
      <c r="K25" s="4">
        <f>tempM[[#This Row],[S0]]-AVERAGE($J$2:$J$13)</f>
        <v>-3.4170026550384085E-2</v>
      </c>
    </row>
    <row r="26" spans="1:25" x14ac:dyDescent="0.3">
      <c r="A26" s="2">
        <v>746</v>
      </c>
      <c r="B26" s="16">
        <f>MONTH(tempM[[#This Row],[Date]])</f>
        <v>1</v>
      </c>
      <c r="C26" s="1">
        <v>1902.0416666666667</v>
      </c>
      <c r="D26" s="1">
        <f>tempM[[#This Row],[DecDate]]^2</f>
        <v>3617762.5017361115</v>
      </c>
      <c r="E26" s="1">
        <v>-0.16</v>
      </c>
      <c r="F26" s="1">
        <f>$R$17+$R$18*tempM[[#This Row],[DecDate]]+$R$19*tempM[[#This Row],[DecDate2]]</f>
        <v>-0.23939148136042832</v>
      </c>
      <c r="G26" s="4">
        <f>tempM[[#This Row],[Temp]]-tempM[[#This Row],[Trend]]</f>
        <v>7.9391481360428312E-2</v>
      </c>
      <c r="H26" s="4">
        <f t="shared" si="0"/>
        <v>-2.9262379813828278E-3</v>
      </c>
      <c r="I26" s="4">
        <f>tempM[[#This Row],[Detrended]]-tempM[[#This Row],[Cycle]]</f>
        <v>8.2317719341811146E-2</v>
      </c>
      <c r="J26" s="4">
        <f>AVERAGEIF(tempM[Month],tempM[Month],tempM[High Frequency])</f>
        <v>2.9521109172344157E-2</v>
      </c>
      <c r="K26" s="4">
        <f>tempM[[#This Row],[S0]]-AVERAGE($J$2:$J$13)</f>
        <v>2.9656570581293815E-2</v>
      </c>
    </row>
    <row r="27" spans="1:25" x14ac:dyDescent="0.3">
      <c r="A27" s="2">
        <v>777</v>
      </c>
      <c r="B27" s="16">
        <f>MONTH(tempM[[#This Row],[Date]])</f>
        <v>2</v>
      </c>
      <c r="C27" s="1">
        <v>1902.125</v>
      </c>
      <c r="D27" s="1">
        <f>tempM[[#This Row],[DecDate]]^2</f>
        <v>3618079.515625</v>
      </c>
      <c r="E27" s="1">
        <v>0.04</v>
      </c>
      <c r="F27" s="1">
        <f>$R$17+$R$18*tempM[[#This Row],[DecDate]]+$R$19*tempM[[#This Row],[DecDate2]]</f>
        <v>-0.23954179814313648</v>
      </c>
      <c r="G27" s="4">
        <f>tempM[[#This Row],[Temp]]-tempM[[#This Row],[Trend]]</f>
        <v>0.27954179814313646</v>
      </c>
      <c r="H27" s="4">
        <f t="shared" si="0"/>
        <v>-2.5083613506410703E-2</v>
      </c>
      <c r="I27" s="4">
        <f>tempM[[#This Row],[Detrended]]-tempM[[#This Row],[Cycle]]</f>
        <v>0.30462541164954715</v>
      </c>
      <c r="J27" s="4">
        <f>AVERAGEIF(tempM[Month],tempM[Month],tempM[High Frequency])</f>
        <v>3.252632429620924E-2</v>
      </c>
      <c r="K27" s="4">
        <f>tempM[[#This Row],[S0]]-AVERAGE($J$2:$J$13)</f>
        <v>3.2661785705158902E-2</v>
      </c>
    </row>
    <row r="28" spans="1:25" x14ac:dyDescent="0.3">
      <c r="A28" s="2">
        <v>805</v>
      </c>
      <c r="B28" s="16">
        <f>MONTH(tempM[[#This Row],[Date]])</f>
        <v>3</v>
      </c>
      <c r="C28" s="1">
        <v>1902.2083333333335</v>
      </c>
      <c r="D28" s="1">
        <f>tempM[[#This Row],[DecDate]]^2</f>
        <v>3618396.5434027785</v>
      </c>
      <c r="E28" s="1">
        <v>-0.37</v>
      </c>
      <c r="F28" s="1">
        <f>$R$17+$R$18*tempM[[#This Row],[DecDate]]+$R$19*tempM[[#This Row],[DecDate2]]</f>
        <v>-0.23969068249226666</v>
      </c>
      <c r="G28" s="4">
        <f>tempM[[#This Row],[Temp]]-tempM[[#This Row],[Trend]]</f>
        <v>-0.13030931750773334</v>
      </c>
      <c r="H28" s="4">
        <f t="shared" si="0"/>
        <v>-3.7242421464894121E-2</v>
      </c>
      <c r="I28" s="4">
        <f>tempM[[#This Row],[Detrended]]-tempM[[#This Row],[Cycle]]</f>
        <v>-9.3066896042839214E-2</v>
      </c>
      <c r="J28" s="4">
        <f>AVERAGEIF(tempM[Month],tempM[Month],tempM[High Frequency])</f>
        <v>4.2467654152793903E-2</v>
      </c>
      <c r="K28" s="4">
        <f>tempM[[#This Row],[S0]]-AVERAGE($J$2:$J$13)</f>
        <v>4.2603115561743565E-2</v>
      </c>
    </row>
    <row r="29" spans="1:25" x14ac:dyDescent="0.3">
      <c r="A29" s="2">
        <v>836</v>
      </c>
      <c r="B29" s="16">
        <f>MONTH(tempM[[#This Row],[Date]])</f>
        <v>4</v>
      </c>
      <c r="C29" s="1">
        <v>1902.2916666666667</v>
      </c>
      <c r="D29" s="1">
        <f>tempM[[#This Row],[DecDate]]^2</f>
        <v>3618713.585069445</v>
      </c>
      <c r="E29" s="1">
        <v>-0.35</v>
      </c>
      <c r="F29" s="1">
        <f>$R$17+$R$18*tempM[[#This Row],[DecDate]]+$R$19*tempM[[#This Row],[DecDate2]]</f>
        <v>-0.23983813440810309</v>
      </c>
      <c r="G29" s="4">
        <f>tempM[[#This Row],[Temp]]-tempM[[#This Row],[Trend]]</f>
        <v>-0.11016186559189689</v>
      </c>
      <c r="H29" s="4">
        <f t="shared" si="0"/>
        <v>-4.0171892626050726E-2</v>
      </c>
      <c r="I29" s="4">
        <f>tempM[[#This Row],[Detrended]]-tempM[[#This Row],[Cycle]]</f>
        <v>-6.9989972965846164E-2</v>
      </c>
      <c r="J29" s="4">
        <f>AVERAGEIF(tempM[Month],tempM[Month],tempM[High Frequency])</f>
        <v>-5.1148535178016012E-4</v>
      </c>
      <c r="K29" s="4">
        <f>tempM[[#This Row],[S0]]-AVERAGE($J$2:$J$13)</f>
        <v>-3.7602394283050016E-4</v>
      </c>
    </row>
    <row r="30" spans="1:25" x14ac:dyDescent="0.3">
      <c r="A30" s="2">
        <v>866</v>
      </c>
      <c r="B30" s="16">
        <f>MONTH(tempM[[#This Row],[Date]])</f>
        <v>5</v>
      </c>
      <c r="C30" s="1">
        <v>1902.375</v>
      </c>
      <c r="D30" s="1">
        <f>tempM[[#This Row],[DecDate]]^2</f>
        <v>3619030.640625</v>
      </c>
      <c r="E30" s="1">
        <v>-0.36</v>
      </c>
      <c r="F30" s="1">
        <f>$R$17+$R$18*tempM[[#This Row],[DecDate]]+$R$19*tempM[[#This Row],[DecDate2]]</f>
        <v>-0.23998415389047523</v>
      </c>
      <c r="G30" s="4">
        <f>tempM[[#This Row],[Temp]]-tempM[[#This Row],[Trend]]</f>
        <v>-0.12001584610952476</v>
      </c>
      <c r="H30" s="4">
        <f t="shared" si="0"/>
        <v>-5.0025873143735439E-2</v>
      </c>
      <c r="I30" s="4">
        <f>tempM[[#This Row],[Detrended]]-tempM[[#This Row],[Cycle]]</f>
        <v>-6.9989972965789321E-2</v>
      </c>
      <c r="J30" s="4">
        <f>AVERAGEIF(tempM[Month],tempM[Month],tempM[High Frequency])</f>
        <v>-1.9768330201834865E-2</v>
      </c>
      <c r="K30" s="4">
        <f>tempM[[#This Row],[S0]]-AVERAGE($J$2:$J$13)</f>
        <v>-1.9632868792885207E-2</v>
      </c>
    </row>
    <row r="31" spans="1:25" x14ac:dyDescent="0.3">
      <c r="A31" s="2">
        <v>897</v>
      </c>
      <c r="B31" s="16">
        <f>MONTH(tempM[[#This Row],[Date]])</f>
        <v>6</v>
      </c>
      <c r="C31" s="1">
        <v>1902.4583333333335</v>
      </c>
      <c r="D31" s="1">
        <f>tempM[[#This Row],[DecDate]]^2</f>
        <v>3619347.710069445</v>
      </c>
      <c r="E31" s="1">
        <v>-0.36</v>
      </c>
      <c r="F31" s="1">
        <f>$R$17+$R$18*tempM[[#This Row],[DecDate]]+$R$19*tempM[[#This Row],[DecDate2]]</f>
        <v>-0.24012874093932624</v>
      </c>
      <c r="G31" s="4">
        <f>tempM[[#This Row],[Temp]]-tempM[[#This Row],[Trend]]</f>
        <v>-0.11987125906067375</v>
      </c>
      <c r="H31" s="4">
        <f t="shared" si="0"/>
        <v>-7.988128609486693E-2</v>
      </c>
      <c r="I31" s="4">
        <f>tempM[[#This Row],[Detrended]]-tempM[[#This Row],[Cycle]]</f>
        <v>-3.9989972965806822E-2</v>
      </c>
      <c r="J31" s="4">
        <f>AVERAGEIF(tempM[Month],tempM[Month],tempM[High Frequency])</f>
        <v>-2.6078630071459965E-2</v>
      </c>
      <c r="K31" s="4">
        <f>tempM[[#This Row],[S0]]-AVERAGE($J$2:$J$13)</f>
        <v>-2.5943168662510306E-2</v>
      </c>
    </row>
    <row r="32" spans="1:25" x14ac:dyDescent="0.3">
      <c r="A32" s="2">
        <v>927</v>
      </c>
      <c r="B32" s="16">
        <f>MONTH(tempM[[#This Row],[Date]])</f>
        <v>7</v>
      </c>
      <c r="C32" s="1">
        <v>1902.5416666666667</v>
      </c>
      <c r="D32" s="1">
        <f>tempM[[#This Row],[DecDate]]^2</f>
        <v>3619664.793402778</v>
      </c>
      <c r="E32" s="1">
        <v>-0.32</v>
      </c>
      <c r="F32" s="1">
        <f>$R$17+$R$18*tempM[[#This Row],[DecDate]]+$R$19*tempM[[#This Row],[DecDate2]]</f>
        <v>-0.24027189555465611</v>
      </c>
      <c r="G32" s="4">
        <f>tempM[[#This Row],[Temp]]-tempM[[#This Row],[Trend]]</f>
        <v>-7.9728104445343895E-2</v>
      </c>
      <c r="H32" s="4">
        <f t="shared" si="0"/>
        <v>-6.5891977633295754E-2</v>
      </c>
      <c r="I32" s="4">
        <f>tempM[[#This Row],[Detrended]]-tempM[[#This Row],[Cycle]]</f>
        <v>-1.3836126812048141E-2</v>
      </c>
      <c r="J32" s="4">
        <f>AVERAGEIF(tempM[Month],tempM[Month],tempM[High Frequency])</f>
        <v>-3.5465086088030215E-2</v>
      </c>
      <c r="K32" s="4">
        <f>tempM[[#This Row],[S0]]-AVERAGE($J$2:$J$13)</f>
        <v>-3.5329624679080553E-2</v>
      </c>
    </row>
    <row r="33" spans="1:11" x14ac:dyDescent="0.3">
      <c r="A33" s="2">
        <v>958</v>
      </c>
      <c r="B33" s="16">
        <f>MONTH(tempM[[#This Row],[Date]])</f>
        <v>8</v>
      </c>
      <c r="C33" s="1">
        <v>1902.625</v>
      </c>
      <c r="D33" s="1">
        <f>tempM[[#This Row],[DecDate]]^2</f>
        <v>3619981.890625</v>
      </c>
      <c r="E33" s="1">
        <v>-0.26</v>
      </c>
      <c r="F33" s="1">
        <f>$R$17+$R$18*tempM[[#This Row],[DecDate]]+$R$19*tempM[[#This Row],[DecDate2]]</f>
        <v>-0.24041361773663539</v>
      </c>
      <c r="G33" s="4">
        <f>tempM[[#This Row],[Temp]]-tempM[[#This Row],[Trend]]</f>
        <v>-1.9586382263364621E-2</v>
      </c>
      <c r="H33" s="4">
        <f t="shared" si="0"/>
        <v>-4.2673332374406521E-2</v>
      </c>
      <c r="I33" s="4">
        <f>tempM[[#This Row],[Detrended]]-tempM[[#This Row],[Cycle]]</f>
        <v>2.30869501110419E-2</v>
      </c>
      <c r="J33" s="4">
        <f>AVERAGEIF(tempM[Month],tempM[Month],tempM[High Frequency])</f>
        <v>-3.7850347885051719E-2</v>
      </c>
      <c r="K33" s="4">
        <f>tempM[[#This Row],[S0]]-AVERAGE($J$2:$J$13)</f>
        <v>-3.7714886476102057E-2</v>
      </c>
    </row>
    <row r="34" spans="1:11" x14ac:dyDescent="0.3">
      <c r="A34" s="2">
        <v>989</v>
      </c>
      <c r="B34" s="16">
        <f>MONTH(tempM[[#This Row],[Date]])</f>
        <v>9</v>
      </c>
      <c r="C34" s="1">
        <v>1902.7083333333335</v>
      </c>
      <c r="D34" s="1">
        <f>tempM[[#This Row],[DecDate]]^2</f>
        <v>3620299.0017361115</v>
      </c>
      <c r="E34" s="1">
        <v>-0.31</v>
      </c>
      <c r="F34" s="1">
        <f>$R$17+$R$18*tempM[[#This Row],[DecDate]]+$R$19*tempM[[#This Row],[DecDate2]]</f>
        <v>-0.24055390748515038</v>
      </c>
      <c r="G34" s="4">
        <f>tempM[[#This Row],[Temp]]-tempM[[#This Row],[Trend]]</f>
        <v>-6.9446092514849622E-2</v>
      </c>
      <c r="H34" s="4">
        <f t="shared" si="0"/>
        <v>-5.6379196472049746E-2</v>
      </c>
      <c r="I34" s="4">
        <f>tempM[[#This Row],[Detrended]]-tempM[[#This Row],[Cycle]]</f>
        <v>-1.3066896042799876E-2</v>
      </c>
      <c r="J34" s="4">
        <f>AVERAGEIF(tempM[Month],tempM[Month],tempM[High Frequency])</f>
        <v>-2.5516799080914528E-2</v>
      </c>
      <c r="K34" s="4">
        <f>tempM[[#This Row],[S0]]-AVERAGE($J$2:$J$13)</f>
        <v>-2.538133767196487E-2</v>
      </c>
    </row>
    <row r="35" spans="1:11" x14ac:dyDescent="0.3">
      <c r="A35" s="2">
        <v>1019</v>
      </c>
      <c r="B35" s="16">
        <f>MONTH(tempM[[#This Row],[Date]])</f>
        <v>10</v>
      </c>
      <c r="C35" s="1">
        <v>1902.7916666666667</v>
      </c>
      <c r="D35" s="1">
        <f>tempM[[#This Row],[DecDate]]^2</f>
        <v>3620616.1267361115</v>
      </c>
      <c r="E35" s="1">
        <v>-0.28999999999999998</v>
      </c>
      <c r="F35" s="1">
        <f>$R$17+$R$18*tempM[[#This Row],[DecDate]]+$R$19*tempM[[#This Row],[DecDate2]]</f>
        <v>-0.24069276480025792</v>
      </c>
      <c r="G35" s="4">
        <f>tempM[[#This Row],[Temp]]-tempM[[#This Row],[Trend]]</f>
        <v>-4.9307235199742061E-2</v>
      </c>
      <c r="H35" s="4">
        <f t="shared" si="0"/>
        <v>-6.239418531082333E-2</v>
      </c>
      <c r="I35" s="4">
        <f>tempM[[#This Row],[Detrended]]-tempM[[#This Row],[Cycle]]</f>
        <v>1.3086950111081269E-2</v>
      </c>
      <c r="J35" s="4">
        <f>AVERAGEIF(tempM[Month],tempM[Month],tempM[High Frequency])</f>
        <v>3.745669801022343E-2</v>
      </c>
      <c r="K35" s="4">
        <f>tempM[[#This Row],[S0]]-AVERAGE($J$2:$J$13)</f>
        <v>3.7592159419173092E-2</v>
      </c>
    </row>
    <row r="36" spans="1:11" x14ac:dyDescent="0.3">
      <c r="A36" s="2">
        <v>1050</v>
      </c>
      <c r="B36" s="16">
        <f>MONTH(tempM[[#This Row],[Date]])</f>
        <v>11</v>
      </c>
      <c r="C36" s="1">
        <v>1902.875</v>
      </c>
      <c r="D36" s="1">
        <f>tempM[[#This Row],[DecDate]]^2</f>
        <v>3620933.265625</v>
      </c>
      <c r="E36" s="1">
        <v>-0.44</v>
      </c>
      <c r="F36" s="1">
        <f>$R$17+$R$18*tempM[[#This Row],[DecDate]]+$R$19*tempM[[#This Row],[DecDate2]]</f>
        <v>-0.24083018968190117</v>
      </c>
      <c r="G36" s="4">
        <f>tempM[[#This Row],[Temp]]-tempM[[#This Row],[Trend]]</f>
        <v>-0.19916981031809883</v>
      </c>
      <c r="H36" s="4">
        <f t="shared" si="0"/>
        <v>-6.7641375813817323E-2</v>
      </c>
      <c r="I36" s="4">
        <f>tempM[[#This Row],[Detrended]]-tempM[[#This Row],[Cycle]]</f>
        <v>-0.13152843450428151</v>
      </c>
      <c r="J36" s="4">
        <f>AVERAGEIF(tempM[Month],tempM[Month],tempM[High Frequency])</f>
        <v>3.5898844099438568E-2</v>
      </c>
      <c r="K36" s="4">
        <f>tempM[[#This Row],[S0]]-AVERAGE($J$2:$J$13)</f>
        <v>3.603430550838823E-2</v>
      </c>
    </row>
    <row r="37" spans="1:11" x14ac:dyDescent="0.3">
      <c r="A37" s="2">
        <v>1080</v>
      </c>
      <c r="B37" s="16">
        <f>MONTH(tempM[[#This Row],[Date]])</f>
        <v>12</v>
      </c>
      <c r="C37" s="1">
        <v>1902.9583333333335</v>
      </c>
      <c r="D37" s="1">
        <f>tempM[[#This Row],[DecDate]]^2</f>
        <v>3621250.4184027785</v>
      </c>
      <c r="E37" s="1">
        <v>-0.59</v>
      </c>
      <c r="F37" s="1">
        <f>$R$17+$R$18*tempM[[#This Row],[DecDate]]+$R$19*tempM[[#This Row],[DecDate2]]</f>
        <v>-0.2409661821300233</v>
      </c>
      <c r="G37" s="4">
        <f>tempM[[#This Row],[Temp]]-tempM[[#This Row],[Trend]]</f>
        <v>-0.34903381786997667</v>
      </c>
      <c r="H37" s="4">
        <f t="shared" si="0"/>
        <v>-7.3659229519497632E-2</v>
      </c>
      <c r="I37" s="4">
        <f>tempM[[#This Row],[Detrended]]-tempM[[#This Row],[Cycle]]</f>
        <v>-0.27537458835047901</v>
      </c>
      <c r="J37" s="4">
        <f>AVERAGEIF(tempM[Month],tempM[Month],tempM[High Frequency])</f>
        <v>-3.4305487959333747E-2</v>
      </c>
      <c r="K37" s="4">
        <f>tempM[[#This Row],[S0]]-AVERAGE($J$2:$J$13)</f>
        <v>-3.4170026550384085E-2</v>
      </c>
    </row>
    <row r="38" spans="1:11" x14ac:dyDescent="0.3">
      <c r="A38" s="2">
        <v>1111</v>
      </c>
      <c r="B38" s="16">
        <f>MONTH(tempM[[#This Row],[Date]])</f>
        <v>1</v>
      </c>
      <c r="C38" s="1">
        <v>1903.0416666666667</v>
      </c>
      <c r="D38" s="1">
        <f>tempM[[#This Row],[DecDate]]^2</f>
        <v>3621567.585069445</v>
      </c>
      <c r="E38" s="1">
        <v>-0.21</v>
      </c>
      <c r="F38" s="1">
        <f>$R$17+$R$18*tempM[[#This Row],[DecDate]]+$R$19*tempM[[#This Row],[DecDate2]]</f>
        <v>-0.24110074214479482</v>
      </c>
      <c r="G38" s="4">
        <f>tempM[[#This Row],[Temp]]-tempM[[#This Row],[Trend]]</f>
        <v>3.110074214479483E-2</v>
      </c>
      <c r="H38" s="4">
        <f t="shared" si="0"/>
        <v>-7.8909284889393971E-2</v>
      </c>
      <c r="I38" s="4">
        <f>tempM[[#This Row],[Detrended]]-tempM[[#This Row],[Cycle]]</f>
        <v>0.1100100270341888</v>
      </c>
      <c r="J38" s="4">
        <f>AVERAGEIF(tempM[Month],tempM[Month],tempM[High Frequency])</f>
        <v>2.9521109172344157E-2</v>
      </c>
      <c r="K38" s="4">
        <f>tempM[[#This Row],[S0]]-AVERAGE($J$2:$J$13)</f>
        <v>2.9656570581293815E-2</v>
      </c>
    </row>
    <row r="39" spans="1:11" x14ac:dyDescent="0.3">
      <c r="A39" s="2">
        <v>1142</v>
      </c>
      <c r="B39" s="16">
        <f>MONTH(tempM[[#This Row],[Date]])</f>
        <v>2</v>
      </c>
      <c r="C39" s="1">
        <v>1903.125</v>
      </c>
      <c r="D39" s="1">
        <f>tempM[[#This Row],[DecDate]]^2</f>
        <v>3621884.765625</v>
      </c>
      <c r="E39" s="1">
        <v>0.14000000000000001</v>
      </c>
      <c r="F39" s="1">
        <f>$R$17+$R$18*tempM[[#This Row],[DecDate]]+$R$19*tempM[[#This Row],[DecDate2]]</f>
        <v>-0.24123386972598837</v>
      </c>
      <c r="G39" s="4">
        <f>tempM[[#This Row],[Temp]]-tempM[[#This Row],[Trend]]</f>
        <v>0.38123386972598838</v>
      </c>
      <c r="H39" s="4">
        <f t="shared" si="0"/>
        <v>-9.4930003461967866E-2</v>
      </c>
      <c r="I39" s="4">
        <f>tempM[[#This Row],[Detrended]]-tempM[[#This Row],[Cycle]]</f>
        <v>0.47616387318795628</v>
      </c>
      <c r="J39" s="4">
        <f>AVERAGEIF(tempM[Month],tempM[Month],tempM[High Frequency])</f>
        <v>3.252632429620924E-2</v>
      </c>
      <c r="K39" s="4">
        <f>tempM[[#This Row],[S0]]-AVERAGE($J$2:$J$13)</f>
        <v>3.2661785705158902E-2</v>
      </c>
    </row>
    <row r="40" spans="1:11" x14ac:dyDescent="0.3">
      <c r="A40" s="2">
        <v>1170</v>
      </c>
      <c r="B40" s="16">
        <f>MONTH(tempM[[#This Row],[Date]])</f>
        <v>3</v>
      </c>
      <c r="C40" s="1">
        <v>1903.2083333333335</v>
      </c>
      <c r="D40" s="1">
        <f>tempM[[#This Row],[DecDate]]^2</f>
        <v>3622201.960069445</v>
      </c>
      <c r="E40" s="1">
        <v>-0.14000000000000001</v>
      </c>
      <c r="F40" s="1">
        <f>$R$17+$R$18*tempM[[#This Row],[DecDate]]+$R$19*tempM[[#This Row],[DecDate2]]</f>
        <v>-0.24136556487377447</v>
      </c>
      <c r="G40" s="4">
        <f>tempM[[#This Row],[Temp]]-tempM[[#This Row],[Trend]]</f>
        <v>0.10136556487377446</v>
      </c>
      <c r="H40" s="4">
        <f t="shared" si="0"/>
        <v>-0.11172138523721933</v>
      </c>
      <c r="I40" s="4">
        <f>tempM[[#This Row],[Detrended]]-tempM[[#This Row],[Cycle]]</f>
        <v>0.21308695011099379</v>
      </c>
      <c r="J40" s="4">
        <f>AVERAGEIF(tempM[Month],tempM[Month],tempM[High Frequency])</f>
        <v>4.2467654152793903E-2</v>
      </c>
      <c r="K40" s="4">
        <f>tempM[[#This Row],[S0]]-AVERAGE($J$2:$J$13)</f>
        <v>4.2603115561743565E-2</v>
      </c>
    </row>
    <row r="41" spans="1:11" x14ac:dyDescent="0.3">
      <c r="A41" s="2">
        <v>1201</v>
      </c>
      <c r="B41" s="16">
        <f>MONTH(tempM[[#This Row],[Date]])</f>
        <v>4</v>
      </c>
      <c r="C41" s="1">
        <v>1903.2916666666667</v>
      </c>
      <c r="D41" s="1">
        <f>tempM[[#This Row],[DecDate]]^2</f>
        <v>3622519.168402778</v>
      </c>
      <c r="E41" s="1">
        <v>-0.45</v>
      </c>
      <c r="F41" s="1">
        <f>$R$17+$R$18*tempM[[#This Row],[DecDate]]+$R$19*tempM[[#This Row],[DecDate2]]</f>
        <v>-0.24149582758820998</v>
      </c>
      <c r="G41" s="4">
        <f>tempM[[#This Row],[Temp]]-tempM[[#This Row],[Trend]]</f>
        <v>-0.20850417241179003</v>
      </c>
      <c r="H41" s="4">
        <f t="shared" si="0"/>
        <v>-0.12466804559977249</v>
      </c>
      <c r="I41" s="4">
        <f>tempM[[#This Row],[Detrended]]-tempM[[#This Row],[Cycle]]</f>
        <v>-8.3836126812017547E-2</v>
      </c>
      <c r="J41" s="4">
        <f>AVERAGEIF(tempM[Month],tempM[Month],tempM[High Frequency])</f>
        <v>-5.1148535178016012E-4</v>
      </c>
      <c r="K41" s="4">
        <f>tempM[[#This Row],[S0]]-AVERAGE($J$2:$J$13)</f>
        <v>-3.7602394283050016E-4</v>
      </c>
    </row>
    <row r="42" spans="1:11" x14ac:dyDescent="0.3">
      <c r="A42" s="2">
        <v>1231</v>
      </c>
      <c r="B42" s="16">
        <f>MONTH(tempM[[#This Row],[Date]])</f>
        <v>5</v>
      </c>
      <c r="C42" s="1">
        <v>1903.375</v>
      </c>
      <c r="D42" s="1">
        <f>tempM[[#This Row],[DecDate]]^2</f>
        <v>3622836.390625</v>
      </c>
      <c r="E42" s="1">
        <v>-0.42</v>
      </c>
      <c r="F42" s="1">
        <f>$R$17+$R$18*tempM[[#This Row],[DecDate]]+$R$19*tempM[[#This Row],[DecDate2]]</f>
        <v>-0.24162465786918119</v>
      </c>
      <c r="G42" s="4">
        <f>tempM[[#This Row],[Temp]]-tempM[[#This Row],[Trend]]</f>
        <v>-0.17837534213081879</v>
      </c>
      <c r="H42" s="4">
        <f t="shared" si="0"/>
        <v>-0.13376998454961861</v>
      </c>
      <c r="I42" s="4">
        <f>tempM[[#This Row],[Detrended]]-tempM[[#This Row],[Cycle]]</f>
        <v>-4.4605357581200183E-2</v>
      </c>
      <c r="J42" s="4">
        <f>AVERAGEIF(tempM[Month],tempM[Month],tempM[High Frequency])</f>
        <v>-1.9768330201834865E-2</v>
      </c>
      <c r="K42" s="4">
        <f>tempM[[#This Row],[S0]]-AVERAGE($J$2:$J$13)</f>
        <v>-1.9632868792885207E-2</v>
      </c>
    </row>
    <row r="43" spans="1:11" x14ac:dyDescent="0.3">
      <c r="A43" s="2">
        <v>1262</v>
      </c>
      <c r="B43" s="16">
        <f>MONTH(tempM[[#This Row],[Date]])</f>
        <v>6</v>
      </c>
      <c r="C43" s="1">
        <v>1903.4583333333335</v>
      </c>
      <c r="D43" s="1">
        <f>tempM[[#This Row],[DecDate]]^2</f>
        <v>3623153.6267361115</v>
      </c>
      <c r="E43" s="1">
        <v>-0.44</v>
      </c>
      <c r="F43" s="1">
        <f>$R$17+$R$18*tempM[[#This Row],[DecDate]]+$R$19*tempM[[#This Row],[DecDate2]]</f>
        <v>-0.24175205571663128</v>
      </c>
      <c r="G43" s="4">
        <f>tempM[[#This Row],[Temp]]-tempM[[#This Row],[Trend]]</f>
        <v>-0.19824794428336873</v>
      </c>
      <c r="H43" s="4">
        <f t="shared" si="0"/>
        <v>-0.14287335593292025</v>
      </c>
      <c r="I43" s="4">
        <f>tempM[[#This Row],[Detrended]]-tempM[[#This Row],[Cycle]]</f>
        <v>-5.5374588350448478E-2</v>
      </c>
      <c r="J43" s="4">
        <f>AVERAGEIF(tempM[Month],tempM[Month],tempM[High Frequency])</f>
        <v>-2.6078630071459965E-2</v>
      </c>
      <c r="K43" s="4">
        <f>tempM[[#This Row],[S0]]-AVERAGE($J$2:$J$13)</f>
        <v>-2.5943168662510306E-2</v>
      </c>
    </row>
    <row r="44" spans="1:11" x14ac:dyDescent="0.3">
      <c r="A44" s="2">
        <v>1292</v>
      </c>
      <c r="B44" s="16">
        <f>MONTH(tempM[[#This Row],[Date]])</f>
        <v>7</v>
      </c>
      <c r="C44" s="1">
        <v>1903.5416666666667</v>
      </c>
      <c r="D44" s="1">
        <f>tempM[[#This Row],[DecDate]]^2</f>
        <v>3623470.8767361115</v>
      </c>
      <c r="E44" s="1">
        <v>-0.43</v>
      </c>
      <c r="F44" s="1">
        <f>$R$17+$R$18*tempM[[#This Row],[DecDate]]+$R$19*tempM[[#This Row],[DecDate2]]</f>
        <v>-0.24187802113067391</v>
      </c>
      <c r="G44" s="4">
        <f>tempM[[#This Row],[Temp]]-tempM[[#This Row],[Trend]]</f>
        <v>-0.18812197886932608</v>
      </c>
      <c r="H44" s="4">
        <f t="shared" si="0"/>
        <v>-0.15659354436504896</v>
      </c>
      <c r="I44" s="4">
        <f>tempM[[#This Row],[Detrended]]-tempM[[#This Row],[Cycle]]</f>
        <v>-3.1528434504277114E-2</v>
      </c>
      <c r="J44" s="4">
        <f>AVERAGEIF(tempM[Month],tempM[Month],tempM[High Frequency])</f>
        <v>-3.5465086088030215E-2</v>
      </c>
      <c r="K44" s="4">
        <f>tempM[[#This Row],[S0]]-AVERAGE($J$2:$J$13)</f>
        <v>-3.5329624679080553E-2</v>
      </c>
    </row>
    <row r="45" spans="1:11" x14ac:dyDescent="0.3">
      <c r="A45" s="2">
        <v>1323</v>
      </c>
      <c r="B45" s="16">
        <f>MONTH(tempM[[#This Row],[Date]])</f>
        <v>8</v>
      </c>
      <c r="C45" s="1">
        <v>1903.625</v>
      </c>
      <c r="D45" s="1">
        <f>tempM[[#This Row],[DecDate]]^2</f>
        <v>3623788.140625</v>
      </c>
      <c r="E45" s="1">
        <v>-0.53</v>
      </c>
      <c r="F45" s="1">
        <f>$R$17+$R$18*tempM[[#This Row],[DecDate]]+$R$19*tempM[[#This Row],[DecDate2]]</f>
        <v>-0.24200255411119542</v>
      </c>
      <c r="G45" s="4">
        <f>tempM[[#This Row],[Temp]]-tempM[[#This Row],[Trend]]</f>
        <v>-0.2879974458888046</v>
      </c>
      <c r="H45" s="4">
        <f t="shared" si="0"/>
        <v>-0.18493054984601781</v>
      </c>
      <c r="I45" s="4">
        <f>tempM[[#This Row],[Detrended]]-tempM[[#This Row],[Cycle]]</f>
        <v>-0.10306689604278679</v>
      </c>
      <c r="J45" s="4">
        <f>AVERAGEIF(tempM[Month],tempM[Month],tempM[High Frequency])</f>
        <v>-3.7850347885051719E-2</v>
      </c>
      <c r="K45" s="4">
        <f>tempM[[#This Row],[S0]]-AVERAGE($J$2:$J$13)</f>
        <v>-3.7714886476102057E-2</v>
      </c>
    </row>
    <row r="46" spans="1:11" x14ac:dyDescent="0.3">
      <c r="A46" s="2">
        <v>1354</v>
      </c>
      <c r="B46" s="16">
        <f>MONTH(tempM[[#This Row],[Date]])</f>
        <v>9</v>
      </c>
      <c r="C46" s="1">
        <v>1903.7083333333335</v>
      </c>
      <c r="D46" s="1">
        <f>tempM[[#This Row],[DecDate]]^2</f>
        <v>3624105.4184027785</v>
      </c>
      <c r="E46" s="1">
        <v>-0.48</v>
      </c>
      <c r="F46" s="1">
        <f>$R$17+$R$18*tempM[[#This Row],[DecDate]]+$R$19*tempM[[#This Row],[DecDate2]]</f>
        <v>-0.24212565465836633</v>
      </c>
      <c r="G46" s="4">
        <f>tempM[[#This Row],[Temp]]-tempM[[#This Row],[Trend]]</f>
        <v>-0.23787434534163365</v>
      </c>
      <c r="H46" s="4">
        <f t="shared" si="0"/>
        <v>-0.2255766800681171</v>
      </c>
      <c r="I46" s="4">
        <f>tempM[[#This Row],[Detrended]]-tempM[[#This Row],[Cycle]]</f>
        <v>-1.2297665273516556E-2</v>
      </c>
      <c r="J46" s="4">
        <f>AVERAGEIF(tempM[Month],tempM[Month],tempM[High Frequency])</f>
        <v>-2.5516799080914528E-2</v>
      </c>
      <c r="K46" s="4">
        <f>tempM[[#This Row],[S0]]-AVERAGE($J$2:$J$13)</f>
        <v>-2.538133767196487E-2</v>
      </c>
    </row>
    <row r="47" spans="1:11" x14ac:dyDescent="0.3">
      <c r="A47" s="2">
        <v>1384</v>
      </c>
      <c r="B47" s="16">
        <f>MONTH(tempM[[#This Row],[Date]])</f>
        <v>10</v>
      </c>
      <c r="C47" s="1">
        <v>1903.7916666666667</v>
      </c>
      <c r="D47" s="1">
        <f>tempM[[#This Row],[DecDate]]^2</f>
        <v>3624422.710069445</v>
      </c>
      <c r="E47" s="1">
        <v>-0.48</v>
      </c>
      <c r="F47" s="1">
        <f>$R$17+$R$18*tempM[[#This Row],[DecDate]]+$R$19*tempM[[#This Row],[DecDate2]]</f>
        <v>-0.24224732277195926</v>
      </c>
      <c r="G47" s="4">
        <f>tempM[[#This Row],[Temp]]-tempM[[#This Row],[Trend]]</f>
        <v>-0.23775267722804072</v>
      </c>
      <c r="H47" s="4">
        <f t="shared" si="0"/>
        <v>-0.25314731964674875</v>
      </c>
      <c r="I47" s="4">
        <f>tempM[[#This Row],[Detrended]]-tempM[[#This Row],[Cycle]]</f>
        <v>1.5394642418708027E-2</v>
      </c>
      <c r="J47" s="4">
        <f>AVERAGEIF(tempM[Month],tempM[Month],tempM[High Frequency])</f>
        <v>3.745669801022343E-2</v>
      </c>
      <c r="K47" s="4">
        <f>tempM[[#This Row],[S0]]-AVERAGE($J$2:$J$13)</f>
        <v>3.7592159419173092E-2</v>
      </c>
    </row>
    <row r="48" spans="1:11" x14ac:dyDescent="0.3">
      <c r="A48" s="2">
        <v>1415</v>
      </c>
      <c r="B48" s="16">
        <f>MONTH(tempM[[#This Row],[Date]])</f>
        <v>11</v>
      </c>
      <c r="C48" s="1">
        <v>1903.875</v>
      </c>
      <c r="D48" s="1">
        <f>tempM[[#This Row],[DecDate]]^2</f>
        <v>3624740.015625</v>
      </c>
      <c r="E48" s="1">
        <v>-0.41</v>
      </c>
      <c r="F48" s="1">
        <f>$R$17+$R$18*tempM[[#This Row],[DecDate]]+$R$19*tempM[[#This Row],[DecDate2]]</f>
        <v>-0.24236755845225844</v>
      </c>
      <c r="G48" s="4">
        <f>tempM[[#This Row],[Temp]]-tempM[[#This Row],[Trend]]</f>
        <v>-0.16763244154774154</v>
      </c>
      <c r="H48" s="4">
        <f t="shared" si="0"/>
        <v>-0.25148862242806236</v>
      </c>
      <c r="I48" s="4">
        <f>tempM[[#This Row],[Detrended]]-tempM[[#This Row],[Cycle]]</f>
        <v>8.3856180880320819E-2</v>
      </c>
      <c r="J48" s="4">
        <f>AVERAGEIF(tempM[Month],tempM[Month],tempM[High Frequency])</f>
        <v>3.5898844099438568E-2</v>
      </c>
      <c r="K48" s="4">
        <f>tempM[[#This Row],[S0]]-AVERAGE($J$2:$J$13)</f>
        <v>3.603430550838823E-2</v>
      </c>
    </row>
    <row r="49" spans="1:11" x14ac:dyDescent="0.3">
      <c r="A49" s="2">
        <v>1445</v>
      </c>
      <c r="B49" s="16">
        <f>MONTH(tempM[[#This Row],[Date]])</f>
        <v>12</v>
      </c>
      <c r="C49" s="1">
        <v>1903.9583333333335</v>
      </c>
      <c r="D49" s="1">
        <f>tempM[[#This Row],[DecDate]]^2</f>
        <v>3625057.335069445</v>
      </c>
      <c r="E49" s="1">
        <v>-0.56000000000000005</v>
      </c>
      <c r="F49" s="1">
        <f>$R$17+$R$18*tempM[[#This Row],[DecDate]]+$R$19*tempM[[#This Row],[DecDate2]]</f>
        <v>-0.24248636169897964</v>
      </c>
      <c r="G49" s="4">
        <f>tempM[[#This Row],[Temp]]-tempM[[#This Row],[Trend]]</f>
        <v>-0.31751363830102042</v>
      </c>
      <c r="H49" s="4">
        <f t="shared" si="0"/>
        <v>-0.25521597302744686</v>
      </c>
      <c r="I49" s="4">
        <f>tempM[[#This Row],[Detrended]]-tempM[[#This Row],[Cycle]]</f>
        <v>-6.2297665273573555E-2</v>
      </c>
      <c r="J49" s="4">
        <f>AVERAGEIF(tempM[Month],tempM[Month],tempM[High Frequency])</f>
        <v>-3.4305487959333747E-2</v>
      </c>
      <c r="K49" s="4">
        <f>tempM[[#This Row],[S0]]-AVERAGE($J$2:$J$13)</f>
        <v>-3.4170026550384085E-2</v>
      </c>
    </row>
    <row r="50" spans="1:11" x14ac:dyDescent="0.3">
      <c r="A50" s="2">
        <v>1476</v>
      </c>
      <c r="B50" s="16">
        <f>MONTH(tempM[[#This Row],[Date]])</f>
        <v>1</v>
      </c>
      <c r="C50" s="1">
        <v>1904.0416666666667</v>
      </c>
      <c r="D50" s="1">
        <f>tempM[[#This Row],[DecDate]]^2</f>
        <v>3625374.668402778</v>
      </c>
      <c r="E50" s="1">
        <v>-0.77</v>
      </c>
      <c r="F50" s="1">
        <f>$R$17+$R$18*tempM[[#This Row],[DecDate]]+$R$19*tempM[[#This Row],[DecDate2]]</f>
        <v>-0.24260373251235023</v>
      </c>
      <c r="G50" s="4">
        <f>tempM[[#This Row],[Temp]]-tempM[[#This Row],[Trend]]</f>
        <v>-0.52739626748764978</v>
      </c>
      <c r="H50" s="4">
        <f t="shared" si="0"/>
        <v>-0.2658678329833552</v>
      </c>
      <c r="I50" s="4">
        <f>tempM[[#This Row],[Detrended]]-tempM[[#This Row],[Cycle]]</f>
        <v>-0.26152843450429458</v>
      </c>
      <c r="J50" s="4">
        <f>AVERAGEIF(tempM[Month],tempM[Month],tempM[High Frequency])</f>
        <v>2.9521109172344157E-2</v>
      </c>
      <c r="K50" s="4">
        <f>tempM[[#This Row],[S0]]-AVERAGE($J$2:$J$13)</f>
        <v>2.9656570581293815E-2</v>
      </c>
    </row>
    <row r="51" spans="1:11" x14ac:dyDescent="0.3">
      <c r="A51" s="2">
        <v>1507</v>
      </c>
      <c r="B51" s="16">
        <f>MONTH(tempM[[#This Row],[Date]])</f>
        <v>2</v>
      </c>
      <c r="C51" s="1">
        <v>1904.125</v>
      </c>
      <c r="D51" s="1">
        <f>tempM[[#This Row],[DecDate]]^2</f>
        <v>3625692.015625</v>
      </c>
      <c r="E51" s="1">
        <v>-0.57999999999999996</v>
      </c>
      <c r="F51" s="1">
        <f>$R$17+$R$18*tempM[[#This Row],[DecDate]]+$R$19*tempM[[#This Row],[DecDate2]]</f>
        <v>-0.2427196708921997</v>
      </c>
      <c r="G51" s="4">
        <f>tempM[[#This Row],[Temp]]-tempM[[#This Row],[Trend]]</f>
        <v>-0.33728032910780026</v>
      </c>
      <c r="H51" s="4">
        <f t="shared" si="0"/>
        <v>-0.27344420229579158</v>
      </c>
      <c r="I51" s="4">
        <f>tempM[[#This Row],[Detrended]]-tempM[[#This Row],[Cycle]]</f>
        <v>-6.3836126812008676E-2</v>
      </c>
      <c r="J51" s="4">
        <f>AVERAGEIF(tempM[Month],tempM[Month],tempM[High Frequency])</f>
        <v>3.252632429620924E-2</v>
      </c>
      <c r="K51" s="4">
        <f>tempM[[#This Row],[S0]]-AVERAGE($J$2:$J$13)</f>
        <v>3.2661785705158902E-2</v>
      </c>
    </row>
    <row r="52" spans="1:11" x14ac:dyDescent="0.3">
      <c r="A52" s="2">
        <v>1536</v>
      </c>
      <c r="B52" s="16">
        <f>MONTH(tempM[[#This Row],[Date]])</f>
        <v>3</v>
      </c>
      <c r="C52" s="1">
        <v>1904.2083333333335</v>
      </c>
      <c r="D52" s="1">
        <f>tempM[[#This Row],[DecDate]]^2</f>
        <v>3626009.3767361115</v>
      </c>
      <c r="E52" s="1">
        <v>-0.39</v>
      </c>
      <c r="F52" s="1">
        <f>$R$17+$R$18*tempM[[#This Row],[DecDate]]+$R$19*tempM[[#This Row],[DecDate2]]</f>
        <v>-0.24283417683869857</v>
      </c>
      <c r="G52" s="4">
        <f>tempM[[#This Row],[Temp]]-tempM[[#This Row],[Trend]]</f>
        <v>-0.14716582316130145</v>
      </c>
      <c r="H52" s="4">
        <f t="shared" si="0"/>
        <v>-0.28102200404167033</v>
      </c>
      <c r="I52" s="4">
        <f>tempM[[#This Row],[Detrended]]-tempM[[#This Row],[Cycle]]</f>
        <v>0.13385618088036888</v>
      </c>
      <c r="J52" s="4">
        <f>AVERAGEIF(tempM[Month],tempM[Month],tempM[High Frequency])</f>
        <v>4.2467654152793903E-2</v>
      </c>
      <c r="K52" s="4">
        <f>tempM[[#This Row],[S0]]-AVERAGE($J$2:$J$13)</f>
        <v>4.2603115561743565E-2</v>
      </c>
    </row>
    <row r="53" spans="1:11" x14ac:dyDescent="0.3">
      <c r="A53" s="2">
        <v>1567</v>
      </c>
      <c r="B53" s="16">
        <f>MONTH(tempM[[#This Row],[Date]])</f>
        <v>4</v>
      </c>
      <c r="C53" s="1">
        <v>1904.2916666666667</v>
      </c>
      <c r="D53" s="1">
        <f>tempM[[#This Row],[DecDate]]^2</f>
        <v>3626326.7517361115</v>
      </c>
      <c r="E53" s="1">
        <v>-0.5</v>
      </c>
      <c r="F53" s="1">
        <f>$R$17+$R$18*tempM[[#This Row],[DecDate]]+$R$19*tempM[[#This Row],[DecDate2]]</f>
        <v>-0.24294725035156262</v>
      </c>
      <c r="G53" s="4">
        <f>tempM[[#This Row],[Temp]]-tempM[[#This Row],[Trend]]</f>
        <v>-0.25705274964843738</v>
      </c>
      <c r="H53" s="4">
        <f t="shared" si="0"/>
        <v>-0.27321662283638926</v>
      </c>
      <c r="I53" s="4">
        <f>tempM[[#This Row],[Detrended]]-tempM[[#This Row],[Cycle]]</f>
        <v>1.6163873187951872E-2</v>
      </c>
      <c r="J53" s="4">
        <f>AVERAGEIF(tempM[Month],tempM[Month],tempM[High Frequency])</f>
        <v>-5.1148535178016012E-4</v>
      </c>
      <c r="K53" s="4">
        <f>tempM[[#This Row],[S0]]-AVERAGE($J$2:$J$13)</f>
        <v>-3.7602394283050016E-4</v>
      </c>
    </row>
    <row r="54" spans="1:11" x14ac:dyDescent="0.3">
      <c r="A54" s="2">
        <v>1597</v>
      </c>
      <c r="B54" s="16">
        <f>MONTH(tempM[[#This Row],[Date]])</f>
        <v>5</v>
      </c>
      <c r="C54" s="1">
        <v>1904.375</v>
      </c>
      <c r="D54" s="1">
        <f>tempM[[#This Row],[DecDate]]^2</f>
        <v>3626644.140625</v>
      </c>
      <c r="E54" s="1">
        <v>-0.43</v>
      </c>
      <c r="F54" s="1">
        <f>$R$17+$R$18*tempM[[#This Row],[DecDate]]+$R$19*tempM[[#This Row],[DecDate2]]</f>
        <v>-0.24305889143113291</v>
      </c>
      <c r="G54" s="4">
        <f>tempM[[#This Row],[Temp]]-tempM[[#This Row],[Trend]]</f>
        <v>-0.18694110856886709</v>
      </c>
      <c r="H54" s="4">
        <f t="shared" si="0"/>
        <v>-0.24233575098762752</v>
      </c>
      <c r="I54" s="4">
        <f>tempM[[#This Row],[Detrended]]-tempM[[#This Row],[Cycle]]</f>
        <v>5.5394642418760437E-2</v>
      </c>
      <c r="J54" s="4">
        <f>AVERAGEIF(tempM[Month],tempM[Month],tempM[High Frequency])</f>
        <v>-1.9768330201834865E-2</v>
      </c>
      <c r="K54" s="4">
        <f>tempM[[#This Row],[S0]]-AVERAGE($J$2:$J$13)</f>
        <v>-1.9632868792885207E-2</v>
      </c>
    </row>
    <row r="55" spans="1:11" x14ac:dyDescent="0.3">
      <c r="A55" s="2">
        <v>1628</v>
      </c>
      <c r="B55" s="16">
        <f>MONTH(tempM[[#This Row],[Date]])</f>
        <v>6</v>
      </c>
      <c r="C55" s="1">
        <v>1904.4583333333335</v>
      </c>
      <c r="D55" s="1">
        <f>tempM[[#This Row],[DecDate]]^2</f>
        <v>3626961.5434027785</v>
      </c>
      <c r="E55" s="1">
        <v>-0.47</v>
      </c>
      <c r="F55" s="1">
        <f>$R$17+$R$18*tempM[[#This Row],[DecDate]]+$R$19*tempM[[#This Row],[DecDate2]]</f>
        <v>-0.24316910007718207</v>
      </c>
      <c r="G55" s="4">
        <f>tempM[[#This Row],[Temp]]-tempM[[#This Row],[Trend]]</f>
        <v>-0.22683089992281791</v>
      </c>
      <c r="H55" s="4">
        <f t="shared" si="0"/>
        <v>-0.23684092695693679</v>
      </c>
      <c r="I55" s="4">
        <f>tempM[[#This Row],[Detrended]]-tempM[[#This Row],[Cycle]]</f>
        <v>1.0010027034118879E-2</v>
      </c>
      <c r="J55" s="4">
        <f>AVERAGEIF(tempM[Month],tempM[Month],tempM[High Frequency])</f>
        <v>-2.6078630071459965E-2</v>
      </c>
      <c r="K55" s="4">
        <f>tempM[[#This Row],[S0]]-AVERAGE($J$2:$J$13)</f>
        <v>-2.5943168662510306E-2</v>
      </c>
    </row>
    <row r="56" spans="1:11" x14ac:dyDescent="0.3">
      <c r="A56" s="2">
        <v>1658</v>
      </c>
      <c r="B56" s="16">
        <f>MONTH(tempM[[#This Row],[Date]])</f>
        <v>7</v>
      </c>
      <c r="C56" s="1">
        <v>1904.5416666666667</v>
      </c>
      <c r="D56" s="1">
        <f>tempM[[#This Row],[DecDate]]^2</f>
        <v>3627278.960069445</v>
      </c>
      <c r="E56" s="1">
        <v>-0.57999999999999996</v>
      </c>
      <c r="F56" s="1">
        <f>$R$17+$R$18*tempM[[#This Row],[DecDate]]+$R$19*tempM[[#This Row],[DecDate2]]</f>
        <v>-0.24327787628982378</v>
      </c>
      <c r="G56" s="4">
        <f>tempM[[#This Row],[Temp]]-tempM[[#This Row],[Trend]]</f>
        <v>-0.33672212371017618</v>
      </c>
      <c r="H56" s="4">
        <f t="shared" si="0"/>
        <v>-0.22442445843661146</v>
      </c>
      <c r="I56" s="4">
        <f>tempM[[#This Row],[Detrended]]-tempM[[#This Row],[Cycle]]</f>
        <v>-0.11229766527356472</v>
      </c>
      <c r="J56" s="4">
        <f>AVERAGEIF(tempM[Month],tempM[Month],tempM[High Frequency])</f>
        <v>-3.5465086088030215E-2</v>
      </c>
      <c r="K56" s="4">
        <f>tempM[[#This Row],[S0]]-AVERAGE($J$2:$J$13)</f>
        <v>-3.5329624679080553E-2</v>
      </c>
    </row>
    <row r="57" spans="1:11" x14ac:dyDescent="0.3">
      <c r="A57" s="2">
        <v>1689</v>
      </c>
      <c r="B57" s="16">
        <f>MONTH(tempM[[#This Row],[Date]])</f>
        <v>8</v>
      </c>
      <c r="C57" s="1">
        <v>1904.625</v>
      </c>
      <c r="D57" s="1">
        <f>tempM[[#This Row],[DecDate]]^2</f>
        <v>3627596.390625</v>
      </c>
      <c r="E57" s="1">
        <v>-0.53</v>
      </c>
      <c r="F57" s="1">
        <f>$R$17+$R$18*tempM[[#This Row],[DecDate]]+$R$19*tempM[[#This Row],[DecDate2]]</f>
        <v>-0.24338522006900121</v>
      </c>
      <c r="G57" s="4">
        <f>tempM[[#This Row],[Temp]]-tempM[[#This Row],[Trend]]</f>
        <v>-0.28661477993099882</v>
      </c>
      <c r="H57" s="4">
        <f t="shared" si="0"/>
        <v>-0.22816326850359225</v>
      </c>
      <c r="I57" s="4">
        <f>tempM[[#This Row],[Detrended]]-tempM[[#This Row],[Cycle]]</f>
        <v>-5.8451511427406566E-2</v>
      </c>
      <c r="J57" s="4">
        <f>AVERAGEIF(tempM[Month],tempM[Month],tempM[High Frequency])</f>
        <v>-3.7850347885051719E-2</v>
      </c>
      <c r="K57" s="4">
        <f>tempM[[#This Row],[S0]]-AVERAGE($J$2:$J$13)</f>
        <v>-3.7714886476102057E-2</v>
      </c>
    </row>
    <row r="58" spans="1:11" x14ac:dyDescent="0.3">
      <c r="A58" s="2">
        <v>1720</v>
      </c>
      <c r="B58" s="16">
        <f>MONTH(tempM[[#This Row],[Date]])</f>
        <v>9</v>
      </c>
      <c r="C58" s="1">
        <v>1904.7083333333335</v>
      </c>
      <c r="D58" s="1">
        <f>tempM[[#This Row],[DecDate]]^2</f>
        <v>3627913.835069445</v>
      </c>
      <c r="E58" s="1">
        <v>-0.63</v>
      </c>
      <c r="F58" s="1">
        <f>$R$17+$R$18*tempM[[#This Row],[DecDate]]+$R$19*tempM[[#This Row],[DecDate2]]</f>
        <v>-0.24349113141477119</v>
      </c>
      <c r="G58" s="4">
        <f>tempM[[#This Row],[Temp]]-tempM[[#This Row],[Trend]]</f>
        <v>-0.38650886858522882</v>
      </c>
      <c r="H58" s="4">
        <f t="shared" si="0"/>
        <v>-0.200365049465554</v>
      </c>
      <c r="I58" s="4">
        <f>tempM[[#This Row],[Detrended]]-tempM[[#This Row],[Cycle]]</f>
        <v>-0.18614381911967481</v>
      </c>
      <c r="J58" s="4">
        <f>AVERAGEIF(tempM[Month],tempM[Month],tempM[High Frequency])</f>
        <v>-2.5516799080914528E-2</v>
      </c>
      <c r="K58" s="4">
        <f>tempM[[#This Row],[S0]]-AVERAGE($J$2:$J$13)</f>
        <v>-2.538133767196487E-2</v>
      </c>
    </row>
    <row r="59" spans="1:11" x14ac:dyDescent="0.3">
      <c r="A59" s="2">
        <v>1750</v>
      </c>
      <c r="B59" s="16">
        <f>MONTH(tempM[[#This Row],[Date]])</f>
        <v>10</v>
      </c>
      <c r="C59" s="1">
        <v>1904.7916666666667</v>
      </c>
      <c r="D59" s="1">
        <f>tempM[[#This Row],[DecDate]]^2</f>
        <v>3628231.293402778</v>
      </c>
      <c r="E59" s="1">
        <v>-0.38</v>
      </c>
      <c r="F59" s="1">
        <f>$R$17+$R$18*tempM[[#This Row],[DecDate]]+$R$19*tempM[[#This Row],[DecDate2]]</f>
        <v>-0.24359561032702004</v>
      </c>
      <c r="G59" s="4">
        <f>tempM[[#This Row],[Temp]]-tempM[[#This Row],[Trend]]</f>
        <v>-0.13640438967297996</v>
      </c>
      <c r="H59" s="4">
        <f t="shared" si="0"/>
        <v>-0.20410672439943711</v>
      </c>
      <c r="I59" s="4">
        <f>tempM[[#This Row],[Detrended]]-tempM[[#This Row],[Cycle]]</f>
        <v>6.7702334726457147E-2</v>
      </c>
      <c r="J59" s="4">
        <f>AVERAGEIF(tempM[Month],tempM[Month],tempM[High Frequency])</f>
        <v>3.745669801022343E-2</v>
      </c>
      <c r="K59" s="4">
        <f>tempM[[#This Row],[S0]]-AVERAGE($J$2:$J$13)</f>
        <v>3.7592159419173092E-2</v>
      </c>
    </row>
    <row r="60" spans="1:11" x14ac:dyDescent="0.3">
      <c r="A60" s="2">
        <v>1781</v>
      </c>
      <c r="B60" s="16">
        <f>MONTH(tempM[[#This Row],[Date]])</f>
        <v>11</v>
      </c>
      <c r="C60" s="1">
        <v>1904.875</v>
      </c>
      <c r="D60" s="1">
        <f>tempM[[#This Row],[DecDate]]^2</f>
        <v>3628548.765625</v>
      </c>
      <c r="E60" s="1">
        <v>-0.08</v>
      </c>
      <c r="F60" s="1">
        <f>$R$17+$R$18*tempM[[#This Row],[DecDate]]+$R$19*tempM[[#This Row],[DecDate2]]</f>
        <v>-0.24369865680586145</v>
      </c>
      <c r="G60" s="4">
        <f>tempM[[#This Row],[Temp]]-tempM[[#This Row],[Trend]]</f>
        <v>0.16369865680586143</v>
      </c>
      <c r="H60" s="4">
        <f t="shared" si="0"/>
        <v>-0.18708060099752319</v>
      </c>
      <c r="I60" s="4">
        <f>tempM[[#This Row],[Detrended]]-tempM[[#This Row],[Cycle]]</f>
        <v>0.35077925780338459</v>
      </c>
      <c r="J60" s="4">
        <f>AVERAGEIF(tempM[Month],tempM[Month],tempM[High Frequency])</f>
        <v>3.5898844099438568E-2</v>
      </c>
      <c r="K60" s="4">
        <f>tempM[[#This Row],[S0]]-AVERAGE($J$2:$J$13)</f>
        <v>3.603430550838823E-2</v>
      </c>
    </row>
    <row r="61" spans="1:11" x14ac:dyDescent="0.3">
      <c r="A61" s="2">
        <v>1811</v>
      </c>
      <c r="B61" s="16">
        <f>MONTH(tempM[[#This Row],[Date]])</f>
        <v>12</v>
      </c>
      <c r="C61" s="1">
        <v>1904.9583333333335</v>
      </c>
      <c r="D61" s="1">
        <f>tempM[[#This Row],[DecDate]]^2</f>
        <v>3628866.2517361115</v>
      </c>
      <c r="E61" s="1">
        <v>-0.34</v>
      </c>
      <c r="F61" s="1">
        <f>$R$17+$R$18*tempM[[#This Row],[DecDate]]+$R$19*tempM[[#This Row],[DecDate2]]</f>
        <v>-0.24380027085123857</v>
      </c>
      <c r="G61" s="4">
        <f>tempM[[#This Row],[Temp]]-tempM[[#This Row],[Trend]]</f>
        <v>-9.6199729148761459E-2</v>
      </c>
      <c r="H61" s="4">
        <f t="shared" si="0"/>
        <v>-0.17467129464444933</v>
      </c>
      <c r="I61" s="4">
        <f>tempM[[#This Row],[Detrended]]-tempM[[#This Row],[Cycle]]</f>
        <v>7.8471565495687873E-2</v>
      </c>
      <c r="J61" s="4">
        <f>AVERAGEIF(tempM[Month],tempM[Month],tempM[High Frequency])</f>
        <v>-3.4305487959333747E-2</v>
      </c>
      <c r="K61" s="4">
        <f>tempM[[#This Row],[S0]]-AVERAGE($J$2:$J$13)</f>
        <v>-3.4170026550384085E-2</v>
      </c>
    </row>
    <row r="62" spans="1:11" x14ac:dyDescent="0.3">
      <c r="A62" s="2">
        <v>1842</v>
      </c>
      <c r="B62" s="16">
        <f>MONTH(tempM[[#This Row],[Date]])</f>
        <v>1</v>
      </c>
      <c r="C62" s="1">
        <v>1905.0416666666667</v>
      </c>
      <c r="D62" s="1">
        <f>tempM[[#This Row],[DecDate]]^2</f>
        <v>3629183.7517361115</v>
      </c>
      <c r="E62" s="1">
        <v>-0.4</v>
      </c>
      <c r="F62" s="1">
        <f>$R$17+$R$18*tempM[[#This Row],[DecDate]]+$R$19*tempM[[#This Row],[DecDate2]]</f>
        <v>-0.24390045246320824</v>
      </c>
      <c r="G62" s="4">
        <f>tempM[[#This Row],[Temp]]-tempM[[#This Row],[Trend]]</f>
        <v>-0.15609954753679178</v>
      </c>
      <c r="H62" s="4">
        <f t="shared" si="0"/>
        <v>-0.15457111303251467</v>
      </c>
      <c r="I62" s="4">
        <f>tempM[[#This Row],[Detrended]]-tempM[[#This Row],[Cycle]]</f>
        <v>-1.5284345042771152E-3</v>
      </c>
      <c r="J62" s="4">
        <f>AVERAGEIF(tempM[Month],tempM[Month],tempM[High Frequency])</f>
        <v>2.9521109172344157E-2</v>
      </c>
      <c r="K62" s="4">
        <f>tempM[[#This Row],[S0]]-AVERAGE($J$2:$J$13)</f>
        <v>2.9656570581293815E-2</v>
      </c>
    </row>
    <row r="63" spans="1:11" x14ac:dyDescent="0.3">
      <c r="A63" s="2">
        <v>1873</v>
      </c>
      <c r="B63" s="16">
        <f>MONTH(tempM[[#This Row],[Date]])</f>
        <v>2</v>
      </c>
      <c r="C63" s="1">
        <v>1905.125</v>
      </c>
      <c r="D63" s="1">
        <f>tempM[[#This Row],[DecDate]]^2</f>
        <v>3629501.265625</v>
      </c>
      <c r="E63" s="1">
        <v>-0.82</v>
      </c>
      <c r="F63" s="1">
        <f>$R$17+$R$18*tempM[[#This Row],[DecDate]]+$R$19*tempM[[#This Row],[DecDate2]]</f>
        <v>-0.24399920164159994</v>
      </c>
      <c r="G63" s="4">
        <f>tempM[[#This Row],[Temp]]-tempM[[#This Row],[Trend]]</f>
        <v>-0.57600079835840001</v>
      </c>
      <c r="H63" s="4">
        <f t="shared" si="0"/>
        <v>-0.12754928693095857</v>
      </c>
      <c r="I63" s="4">
        <f>tempM[[#This Row],[Detrended]]-tempM[[#This Row],[Cycle]]</f>
        <v>-0.44845151142744144</v>
      </c>
      <c r="J63" s="4">
        <f>AVERAGEIF(tempM[Month],tempM[Month],tempM[High Frequency])</f>
        <v>3.252632429620924E-2</v>
      </c>
      <c r="K63" s="4">
        <f>tempM[[#This Row],[S0]]-AVERAGE($J$2:$J$13)</f>
        <v>3.2661785705158902E-2</v>
      </c>
    </row>
    <row r="64" spans="1:11" x14ac:dyDescent="0.3">
      <c r="A64" s="2">
        <v>1901</v>
      </c>
      <c r="B64" s="16">
        <f>MONTH(tempM[[#This Row],[Date]])</f>
        <v>3</v>
      </c>
      <c r="C64" s="1">
        <v>1905.2083333333335</v>
      </c>
      <c r="D64" s="1">
        <f>tempM[[#This Row],[DecDate]]^2</f>
        <v>3629818.7934027785</v>
      </c>
      <c r="E64" s="1">
        <v>-0.22</v>
      </c>
      <c r="F64" s="1">
        <f>$R$17+$R$18*tempM[[#This Row],[DecDate]]+$R$19*tempM[[#This Row],[DecDate2]]</f>
        <v>-0.24409651838669788</v>
      </c>
      <c r="G64" s="4">
        <f>tempM[[#This Row],[Temp]]-tempM[[#This Row],[Trend]]</f>
        <v>2.4096518386697879E-2</v>
      </c>
      <c r="H64" s="4">
        <f t="shared" si="0"/>
        <v>-0.10052889326284491</v>
      </c>
      <c r="I64" s="4">
        <f>tempM[[#This Row],[Detrended]]-tempM[[#This Row],[Cycle]]</f>
        <v>0.12462541164954279</v>
      </c>
      <c r="J64" s="4">
        <f>AVERAGEIF(tempM[Month],tempM[Month],tempM[High Frequency])</f>
        <v>4.2467654152793903E-2</v>
      </c>
      <c r="K64" s="4">
        <f>tempM[[#This Row],[S0]]-AVERAGE($J$2:$J$13)</f>
        <v>4.2603115561743565E-2</v>
      </c>
    </row>
    <row r="65" spans="1:11" x14ac:dyDescent="0.3">
      <c r="A65" s="2">
        <v>1932</v>
      </c>
      <c r="B65" s="16">
        <f>MONTH(tempM[[#This Row],[Date]])</f>
        <v>4</v>
      </c>
      <c r="C65" s="1">
        <v>1905.2916666666667</v>
      </c>
      <c r="D65" s="1">
        <f>tempM[[#This Row],[DecDate]]^2</f>
        <v>3630136.335069445</v>
      </c>
      <c r="E65" s="1">
        <v>-0.44</v>
      </c>
      <c r="F65" s="1">
        <f>$R$17+$R$18*tempM[[#This Row],[DecDate]]+$R$19*tempM[[#This Row],[DecDate2]]</f>
        <v>-0.24419240269821785</v>
      </c>
      <c r="G65" s="4">
        <f>tempM[[#This Row],[Temp]]-tempM[[#This Row],[Trend]]</f>
        <v>-0.19580759730178215</v>
      </c>
      <c r="H65" s="4">
        <f t="shared" si="0"/>
        <v>-7.0433008951268111E-2</v>
      </c>
      <c r="I65" s="4">
        <f>tempM[[#This Row],[Detrended]]-tempM[[#This Row],[Cycle]]</f>
        <v>-0.12537458835051404</v>
      </c>
      <c r="J65" s="4">
        <f>AVERAGEIF(tempM[Month],tempM[Month],tempM[High Frequency])</f>
        <v>-5.1148535178016012E-4</v>
      </c>
      <c r="K65" s="4">
        <f>tempM[[#This Row],[S0]]-AVERAGE($J$2:$J$13)</f>
        <v>-3.7602394283050016E-4</v>
      </c>
    </row>
    <row r="66" spans="1:11" x14ac:dyDescent="0.3">
      <c r="A66" s="2">
        <v>1962</v>
      </c>
      <c r="B66" s="16">
        <f>MONTH(tempM[[#This Row],[Date]])</f>
        <v>5</v>
      </c>
      <c r="C66" s="1">
        <v>1905.375</v>
      </c>
      <c r="D66" s="1">
        <f>tempM[[#This Row],[DecDate]]^2</f>
        <v>3630453.890625</v>
      </c>
      <c r="E66" s="1">
        <v>-0.28000000000000003</v>
      </c>
      <c r="F66" s="1">
        <f>$R$17+$R$18*tempM[[#This Row],[DecDate]]+$R$19*tempM[[#This Row],[DecDate2]]</f>
        <v>-0.24428685457644406</v>
      </c>
      <c r="G66" s="4">
        <f>tempM[[#This Row],[Temp]]-tempM[[#This Row],[Trend]]</f>
        <v>-3.571314542355597E-2</v>
      </c>
      <c r="H66" s="4">
        <f t="shared" si="0"/>
        <v>-3.264624938082604E-2</v>
      </c>
      <c r="I66" s="4">
        <f>tempM[[#This Row],[Detrended]]-tempM[[#This Row],[Cycle]]</f>
        <v>-3.0668960427299302E-3</v>
      </c>
      <c r="J66" s="4">
        <f>AVERAGEIF(tempM[Month],tempM[Month],tempM[High Frequency])</f>
        <v>-1.9768330201834865E-2</v>
      </c>
      <c r="K66" s="4">
        <f>tempM[[#This Row],[S0]]-AVERAGE($J$2:$J$13)</f>
        <v>-1.9632868792885207E-2</v>
      </c>
    </row>
    <row r="67" spans="1:11" x14ac:dyDescent="0.3">
      <c r="A67" s="2">
        <v>1993</v>
      </c>
      <c r="B67" s="16">
        <f>MONTH(tempM[[#This Row],[Date]])</f>
        <v>6</v>
      </c>
      <c r="C67" s="1">
        <v>1905.4583333333335</v>
      </c>
      <c r="D67" s="1">
        <f>tempM[[#This Row],[DecDate]]^2</f>
        <v>3630771.460069445</v>
      </c>
      <c r="E67" s="1">
        <v>-0.27</v>
      </c>
      <c r="F67" s="1">
        <f>$R$17+$R$18*tempM[[#This Row],[DecDate]]+$R$19*tempM[[#This Row],[DecDate2]]</f>
        <v>-0.24437987402109229</v>
      </c>
      <c r="G67" s="4">
        <f>tempM[[#This Row],[Temp]]-tempM[[#This Row],[Trend]]</f>
        <v>-2.5620125978907726E-2</v>
      </c>
      <c r="H67" s="4">
        <f t="shared" si="0"/>
        <v>-3.8707076089988975E-2</v>
      </c>
      <c r="I67" s="4">
        <f>tempM[[#This Row],[Detrended]]-tempM[[#This Row],[Cycle]]</f>
        <v>1.3086950111081248E-2</v>
      </c>
      <c r="J67" s="4">
        <f>AVERAGEIF(tempM[Month],tempM[Month],tempM[High Frequency])</f>
        <v>-2.6078630071459965E-2</v>
      </c>
      <c r="K67" s="4">
        <f>tempM[[#This Row],[S0]]-AVERAGE($J$2:$J$13)</f>
        <v>-2.5943168662510306E-2</v>
      </c>
    </row>
    <row r="68" spans="1:11" x14ac:dyDescent="0.3">
      <c r="A68" s="2">
        <v>2023</v>
      </c>
      <c r="B68" s="16">
        <f>MONTH(tempM[[#This Row],[Date]])</f>
        <v>7</v>
      </c>
      <c r="C68" s="1">
        <v>1905.5416666666667</v>
      </c>
      <c r="D68" s="1">
        <f>tempM[[#This Row],[DecDate]]^2</f>
        <v>3631089.043402778</v>
      </c>
      <c r="E68" s="1">
        <v>-0.21</v>
      </c>
      <c r="F68" s="1">
        <f>$R$17+$R$18*tempM[[#This Row],[DecDate]]+$R$19*tempM[[#This Row],[DecDate2]]</f>
        <v>-0.24447146103233308</v>
      </c>
      <c r="G68" s="4">
        <f>tempM[[#This Row],[Temp]]-tempM[[#This Row],[Trend]]</f>
        <v>3.4471461032333089E-2</v>
      </c>
      <c r="H68" s="4">
        <f t="shared" si="0"/>
        <v>-5.4000104463367934E-2</v>
      </c>
      <c r="I68" s="4">
        <f>tempM[[#This Row],[Detrended]]-tempM[[#This Row],[Cycle]]</f>
        <v>8.8471565495701024E-2</v>
      </c>
      <c r="J68" s="4">
        <f>AVERAGEIF(tempM[Month],tempM[Month],tempM[High Frequency])</f>
        <v>-3.5465086088030215E-2</v>
      </c>
      <c r="K68" s="4">
        <f>tempM[[#This Row],[S0]]-AVERAGE($J$2:$J$13)</f>
        <v>-3.5329624679080553E-2</v>
      </c>
    </row>
    <row r="69" spans="1:11" x14ac:dyDescent="0.3">
      <c r="A69" s="2">
        <v>2054</v>
      </c>
      <c r="B69" s="16">
        <f>MONTH(tempM[[#This Row],[Date]])</f>
        <v>8</v>
      </c>
      <c r="C69" s="1">
        <v>1905.625</v>
      </c>
      <c r="D69" s="1">
        <f>tempM[[#This Row],[DecDate]]^2</f>
        <v>3631406.640625</v>
      </c>
      <c r="E69" s="1">
        <v>-0.23</v>
      </c>
      <c r="F69" s="1">
        <f>$R$17+$R$18*tempM[[#This Row],[DecDate]]+$R$19*tempM[[#This Row],[DecDate2]]</f>
        <v>-0.24456161561005274</v>
      </c>
      <c r="G69" s="4">
        <f>tempM[[#This Row],[Temp]]-tempM[[#This Row],[Trend]]</f>
        <v>1.4561615610052731E-2</v>
      </c>
      <c r="H69" s="4">
        <f t="shared" si="0"/>
        <v>-6.4679180654817842E-2</v>
      </c>
      <c r="I69" s="4">
        <f>tempM[[#This Row],[Detrended]]-tempM[[#This Row],[Cycle]]</f>
        <v>7.9240796264870572E-2</v>
      </c>
      <c r="J69" s="4">
        <f>AVERAGEIF(tempM[Month],tempM[Month],tempM[High Frequency])</f>
        <v>-3.7850347885051719E-2</v>
      </c>
      <c r="K69" s="4">
        <f>tempM[[#This Row],[S0]]-AVERAGE($J$2:$J$13)</f>
        <v>-3.7714886476102057E-2</v>
      </c>
    </row>
    <row r="70" spans="1:11" x14ac:dyDescent="0.3">
      <c r="A70" s="2">
        <v>2085</v>
      </c>
      <c r="B70" s="16">
        <f>MONTH(tempM[[#This Row],[Date]])</f>
        <v>9</v>
      </c>
      <c r="C70" s="1">
        <v>1905.7083333333335</v>
      </c>
      <c r="D70" s="1">
        <f>tempM[[#This Row],[DecDate]]^2</f>
        <v>3631724.2517361115</v>
      </c>
      <c r="E70" s="1">
        <v>-0.18</v>
      </c>
      <c r="F70" s="1">
        <f>$R$17+$R$18*tempM[[#This Row],[DecDate]]+$R$19*tempM[[#This Row],[DecDate2]]</f>
        <v>-0.24465033775447864</v>
      </c>
      <c r="G70" s="4">
        <f>tempM[[#This Row],[Temp]]-tempM[[#This Row],[Trend]]</f>
        <v>6.4650337754478648E-2</v>
      </c>
      <c r="H70" s="4">
        <f t="shared" si="0"/>
        <v>-1.5359689279705794E-2</v>
      </c>
      <c r="I70" s="4">
        <f>tempM[[#This Row],[Detrended]]-tempM[[#This Row],[Cycle]]</f>
        <v>8.0010027034184444E-2</v>
      </c>
      <c r="J70" s="4">
        <f>AVERAGEIF(tempM[Month],tempM[Month],tempM[High Frequency])</f>
        <v>-2.5516799080914528E-2</v>
      </c>
      <c r="K70" s="4">
        <f>tempM[[#This Row],[S0]]-AVERAGE($J$2:$J$13)</f>
        <v>-2.538133767196487E-2</v>
      </c>
    </row>
    <row r="71" spans="1:11" x14ac:dyDescent="0.3">
      <c r="A71" s="2">
        <v>2115</v>
      </c>
      <c r="B71" s="16">
        <f>MONTH(tempM[[#This Row],[Date]])</f>
        <v>10</v>
      </c>
      <c r="C71" s="1">
        <v>1905.7916666666667</v>
      </c>
      <c r="D71" s="1">
        <f>tempM[[#This Row],[DecDate]]^2</f>
        <v>3632041.8767361115</v>
      </c>
      <c r="E71" s="1">
        <v>-0.24</v>
      </c>
      <c r="F71" s="1">
        <f>$R$17+$R$18*tempM[[#This Row],[DecDate]]+$R$19*tempM[[#This Row],[DecDate2]]</f>
        <v>-0.24473762746526972</v>
      </c>
      <c r="G71" s="4">
        <f>tempM[[#This Row],[Temp]]-tempM[[#This Row],[Trend]]</f>
        <v>4.7376274652697337E-3</v>
      </c>
      <c r="H71" s="4">
        <f t="shared" si="0"/>
        <v>4.7276004311771142E-3</v>
      </c>
      <c r="I71" s="4">
        <f>tempM[[#This Row],[Detrended]]-tempM[[#This Row],[Cycle]]</f>
        <v>1.0027034092619479E-5</v>
      </c>
      <c r="J71" s="4">
        <f>AVERAGEIF(tempM[Month],tempM[Month],tempM[High Frequency])</f>
        <v>3.745669801022343E-2</v>
      </c>
      <c r="K71" s="4">
        <f>tempM[[#This Row],[S0]]-AVERAGE($J$2:$J$13)</f>
        <v>3.7592159419173092E-2</v>
      </c>
    </row>
    <row r="72" spans="1:11" x14ac:dyDescent="0.3">
      <c r="A72" s="2">
        <v>2146</v>
      </c>
      <c r="B72" s="16">
        <f>MONTH(tempM[[#This Row],[Date]])</f>
        <v>11</v>
      </c>
      <c r="C72" s="1">
        <v>1905.875</v>
      </c>
      <c r="D72" s="1">
        <f>tempM[[#This Row],[DecDate]]^2</f>
        <v>3632359.515625</v>
      </c>
      <c r="E72" s="1">
        <v>0.11</v>
      </c>
      <c r="F72" s="1">
        <f>$R$17+$R$18*tempM[[#This Row],[DecDate]]+$R$19*tempM[[#This Row],[DecDate2]]</f>
        <v>-0.24482348474276705</v>
      </c>
      <c r="G72" s="4">
        <f>tempM[[#This Row],[Temp]]-tempM[[#This Row],[Trend]]</f>
        <v>0.35482348474276704</v>
      </c>
      <c r="H72" s="4">
        <f t="shared" si="0"/>
        <v>2.0967303862463746E-2</v>
      </c>
      <c r="I72" s="4">
        <f>tempM[[#This Row],[Detrended]]-tempM[[#This Row],[Cycle]]</f>
        <v>0.33385618088030328</v>
      </c>
      <c r="J72" s="4">
        <f>AVERAGEIF(tempM[Month],tempM[Month],tempM[High Frequency])</f>
        <v>3.5898844099438568E-2</v>
      </c>
      <c r="K72" s="4">
        <f>tempM[[#This Row],[S0]]-AVERAGE($J$2:$J$13)</f>
        <v>3.603430550838823E-2</v>
      </c>
    </row>
    <row r="73" spans="1:11" x14ac:dyDescent="0.3">
      <c r="A73" s="2">
        <v>2176</v>
      </c>
      <c r="B73" s="16">
        <f>MONTH(tempM[[#This Row],[Date]])</f>
        <v>12</v>
      </c>
      <c r="C73" s="1">
        <v>1905.9583333333335</v>
      </c>
      <c r="D73" s="1">
        <f>tempM[[#This Row],[DecDate]]^2</f>
        <v>3632677.1684027785</v>
      </c>
      <c r="E73" s="1">
        <v>-0.16</v>
      </c>
      <c r="F73" s="1">
        <f>$R$17+$R$18*tempM[[#This Row],[DecDate]]+$R$19*tempM[[#This Row],[DecDate2]]</f>
        <v>-0.24490790958674324</v>
      </c>
      <c r="G73" s="4">
        <f>tempM[[#This Row],[Temp]]-tempM[[#This Row],[Trend]]</f>
        <v>8.4907909586743241E-2</v>
      </c>
      <c r="H73" s="4">
        <f t="shared" ref="H73:H136" si="1">AVERAGE(G67:G79)</f>
        <v>3.4128651783371766E-2</v>
      </c>
      <c r="I73" s="4">
        <f>tempM[[#This Row],[Detrended]]-tempM[[#This Row],[Cycle]]</f>
        <v>5.0779257803371475E-2</v>
      </c>
      <c r="J73" s="4">
        <f>AVERAGEIF(tempM[Month],tempM[Month],tempM[High Frequency])</f>
        <v>-3.4305487959333747E-2</v>
      </c>
      <c r="K73" s="4">
        <f>tempM[[#This Row],[S0]]-AVERAGE($J$2:$J$13)</f>
        <v>-3.4170026550384085E-2</v>
      </c>
    </row>
    <row r="74" spans="1:11" x14ac:dyDescent="0.3">
      <c r="A74" s="2">
        <v>2207</v>
      </c>
      <c r="B74" s="16">
        <f>MONTH(tempM[[#This Row],[Date]])</f>
        <v>1</v>
      </c>
      <c r="C74" s="1">
        <v>1906.0416666666667</v>
      </c>
      <c r="D74" s="1">
        <f>tempM[[#This Row],[DecDate]]^2</f>
        <v>3632994.835069445</v>
      </c>
      <c r="E74" s="1">
        <v>-0.54</v>
      </c>
      <c r="F74" s="1">
        <f>$R$17+$R$18*tempM[[#This Row],[DecDate]]+$R$19*tempM[[#This Row],[DecDate2]]</f>
        <v>-0.24499090199731199</v>
      </c>
      <c r="G74" s="4">
        <f>tempM[[#This Row],[Temp]]-tempM[[#This Row],[Trend]]</f>
        <v>-0.29500909800268804</v>
      </c>
      <c r="H74" s="4">
        <f t="shared" si="1"/>
        <v>3.4211644193909908E-2</v>
      </c>
      <c r="I74" s="4">
        <f>tempM[[#This Row],[Detrended]]-tempM[[#This Row],[Cycle]]</f>
        <v>-0.32922074219659797</v>
      </c>
      <c r="J74" s="4">
        <f>AVERAGEIF(tempM[Month],tempM[Month],tempM[High Frequency])</f>
        <v>2.9521109172344157E-2</v>
      </c>
      <c r="K74" s="4">
        <f>tempM[[#This Row],[S0]]-AVERAGE($J$2:$J$13)</f>
        <v>2.9656570581293815E-2</v>
      </c>
    </row>
    <row r="75" spans="1:11" x14ac:dyDescent="0.3">
      <c r="A75" s="2">
        <v>2238</v>
      </c>
      <c r="B75" s="16">
        <f>MONTH(tempM[[#This Row],[Date]])</f>
        <v>2</v>
      </c>
      <c r="C75" s="1">
        <v>1906.125</v>
      </c>
      <c r="D75" s="1">
        <f>tempM[[#This Row],[DecDate]]^2</f>
        <v>3633312.515625</v>
      </c>
      <c r="E75" s="1">
        <v>-0.54</v>
      </c>
      <c r="F75" s="1">
        <f>$R$17+$R$18*tempM[[#This Row],[DecDate]]+$R$19*tempM[[#This Row],[DecDate2]]</f>
        <v>-0.24507246197435961</v>
      </c>
      <c r="G75" s="4">
        <f>tempM[[#This Row],[Temp]]-tempM[[#This Row],[Trend]]</f>
        <v>-0.29492753802564042</v>
      </c>
      <c r="H75" s="4">
        <f t="shared" si="1"/>
        <v>3.7370127247919951E-2</v>
      </c>
      <c r="I75" s="4">
        <f>tempM[[#This Row],[Detrended]]-tempM[[#This Row],[Cycle]]</f>
        <v>-0.33229766527356036</v>
      </c>
      <c r="J75" s="4">
        <f>AVERAGEIF(tempM[Month],tempM[Month],tempM[High Frequency])</f>
        <v>3.252632429620924E-2</v>
      </c>
      <c r="K75" s="4">
        <f>tempM[[#This Row],[S0]]-AVERAGE($J$2:$J$13)</f>
        <v>3.2661785705158902E-2</v>
      </c>
    </row>
    <row r="76" spans="1:11" x14ac:dyDescent="0.3">
      <c r="A76" s="2">
        <v>2266</v>
      </c>
      <c r="B76" s="16">
        <f>MONTH(tempM[[#This Row],[Date]])</f>
        <v>3</v>
      </c>
      <c r="C76" s="1">
        <v>1906.2083333333335</v>
      </c>
      <c r="D76" s="1">
        <f>tempM[[#This Row],[DecDate]]^2</f>
        <v>3633630.210069445</v>
      </c>
      <c r="E76" s="1">
        <v>-0.18</v>
      </c>
      <c r="F76" s="1">
        <f>$R$17+$R$18*tempM[[#This Row],[DecDate]]+$R$19*tempM[[#This Row],[DecDate2]]</f>
        <v>-0.24515258951805663</v>
      </c>
      <c r="G76" s="4">
        <f>tempM[[#This Row],[Temp]]-tempM[[#This Row],[Trend]]</f>
        <v>6.5152589518056636E-2</v>
      </c>
      <c r="H76" s="4">
        <f t="shared" si="1"/>
        <v>3.7450254791564504E-2</v>
      </c>
      <c r="I76" s="4">
        <f>tempM[[#This Row],[Detrended]]-tempM[[#This Row],[Cycle]]</f>
        <v>2.7702334726492132E-2</v>
      </c>
      <c r="J76" s="4">
        <f>AVERAGEIF(tempM[Month],tempM[Month],tempM[High Frequency])</f>
        <v>4.2467654152793903E-2</v>
      </c>
      <c r="K76" s="4">
        <f>tempM[[#This Row],[S0]]-AVERAGE($J$2:$J$13)</f>
        <v>4.2603115561743565E-2</v>
      </c>
    </row>
    <row r="77" spans="1:11" x14ac:dyDescent="0.3">
      <c r="A77" s="2">
        <v>2297</v>
      </c>
      <c r="B77" s="16">
        <f>MONTH(tempM[[#This Row],[Date]])</f>
        <v>4</v>
      </c>
      <c r="C77" s="1">
        <v>1906.2916666666667</v>
      </c>
      <c r="D77" s="1">
        <f>tempM[[#This Row],[DecDate]]^2</f>
        <v>3633947.918402778</v>
      </c>
      <c r="E77" s="1">
        <v>0.04</v>
      </c>
      <c r="F77" s="1">
        <f>$R$17+$R$18*tempM[[#This Row],[DecDate]]+$R$19*tempM[[#This Row],[DecDate2]]</f>
        <v>-0.24523128462817567</v>
      </c>
      <c r="G77" s="4">
        <f>tempM[[#This Row],[Temp]]-tempM[[#This Row],[Trend]]</f>
        <v>0.28523128462817565</v>
      </c>
      <c r="H77" s="4">
        <f t="shared" si="1"/>
        <v>3.8298180670979898E-2</v>
      </c>
      <c r="I77" s="4">
        <f>tempM[[#This Row],[Detrended]]-tempM[[#This Row],[Cycle]]</f>
        <v>0.24693310395719575</v>
      </c>
      <c r="J77" s="4">
        <f>AVERAGEIF(tempM[Month],tempM[Month],tempM[High Frequency])</f>
        <v>-5.1148535178016012E-4</v>
      </c>
      <c r="K77" s="4">
        <f>tempM[[#This Row],[S0]]-AVERAGE($J$2:$J$13)</f>
        <v>-3.7602394283050016E-4</v>
      </c>
    </row>
    <row r="78" spans="1:11" x14ac:dyDescent="0.3">
      <c r="A78" s="2">
        <v>2327</v>
      </c>
      <c r="B78" s="16">
        <f>MONTH(tempM[[#This Row],[Date]])</f>
        <v>5</v>
      </c>
      <c r="C78" s="1">
        <v>1906.375</v>
      </c>
      <c r="D78" s="1">
        <f>tempM[[#This Row],[DecDate]]^2</f>
        <v>3634265.640625</v>
      </c>
      <c r="E78" s="1">
        <v>-0.23</v>
      </c>
      <c r="F78" s="1">
        <f>$R$17+$R$18*tempM[[#This Row],[DecDate]]+$R$19*tempM[[#This Row],[DecDate2]]</f>
        <v>-0.24530854730494411</v>
      </c>
      <c r="G78" s="4">
        <f>tempM[[#This Row],[Temp]]-tempM[[#This Row],[Trend]]</f>
        <v>1.5308547304944103E-2</v>
      </c>
      <c r="H78" s="4">
        <f t="shared" si="1"/>
        <v>2.6836981809264936E-2</v>
      </c>
      <c r="I78" s="4">
        <f>tempM[[#This Row],[Detrended]]-tempM[[#This Row],[Cycle]]</f>
        <v>-1.1528434504320832E-2</v>
      </c>
      <c r="J78" s="4">
        <f>AVERAGEIF(tempM[Month],tempM[Month],tempM[High Frequency])</f>
        <v>-1.9768330201834865E-2</v>
      </c>
      <c r="K78" s="4">
        <f>tempM[[#This Row],[S0]]-AVERAGE($J$2:$J$13)</f>
        <v>-1.9632868792885207E-2</v>
      </c>
    </row>
    <row r="79" spans="1:11" x14ac:dyDescent="0.3">
      <c r="A79" s="2">
        <v>2358</v>
      </c>
      <c r="B79" s="16">
        <f>MONTH(tempM[[#This Row],[Date]])</f>
        <v>6</v>
      </c>
      <c r="C79" s="1">
        <v>1906.4583333333335</v>
      </c>
      <c r="D79" s="1">
        <f>tempM[[#This Row],[DecDate]]^2</f>
        <v>3634583.3767361115</v>
      </c>
      <c r="E79" s="1">
        <v>-0.11</v>
      </c>
      <c r="F79" s="1">
        <f>$R$17+$R$18*tempM[[#This Row],[DecDate]]+$R$19*tempM[[#This Row],[DecDate2]]</f>
        <v>-0.24538437754824827</v>
      </c>
      <c r="G79" s="4">
        <f>tempM[[#This Row],[Temp]]-tempM[[#This Row],[Trend]]</f>
        <v>0.13538437754824828</v>
      </c>
      <c r="H79" s="4">
        <f t="shared" si="1"/>
        <v>2.0758965898709823E-2</v>
      </c>
      <c r="I79" s="4">
        <f>tempM[[#This Row],[Detrended]]-tempM[[#This Row],[Cycle]]</f>
        <v>0.11462541164953846</v>
      </c>
      <c r="J79" s="4">
        <f>AVERAGEIF(tempM[Month],tempM[Month],tempM[High Frequency])</f>
        <v>-2.6078630071459965E-2</v>
      </c>
      <c r="K79" s="4">
        <f>tempM[[#This Row],[S0]]-AVERAGE($J$2:$J$13)</f>
        <v>-2.5943168662510306E-2</v>
      </c>
    </row>
    <row r="80" spans="1:11" x14ac:dyDescent="0.3">
      <c r="A80" s="2">
        <v>2388</v>
      </c>
      <c r="B80" s="16">
        <f>MONTH(tempM[[#This Row],[Date]])</f>
        <v>7</v>
      </c>
      <c r="C80" s="1">
        <v>1906.5416666666667</v>
      </c>
      <c r="D80" s="1">
        <f>tempM[[#This Row],[DecDate]]^2</f>
        <v>3634901.1267361115</v>
      </c>
      <c r="E80" s="1">
        <v>-0.27</v>
      </c>
      <c r="F80" s="1">
        <f>$R$17+$R$18*tempM[[#This Row],[DecDate]]+$R$19*tempM[[#This Row],[DecDate2]]</f>
        <v>-0.24545877535808813</v>
      </c>
      <c r="G80" s="4">
        <f>tempM[[#This Row],[Temp]]-tempM[[#This Row],[Trend]]</f>
        <v>-2.4541224641911885E-2</v>
      </c>
      <c r="H80" s="4">
        <f t="shared" si="1"/>
        <v>-1.0705097829907469E-2</v>
      </c>
      <c r="I80" s="4">
        <f>tempM[[#This Row],[Detrended]]-tempM[[#This Row],[Cycle]]</f>
        <v>-1.3836126812004416E-2</v>
      </c>
      <c r="J80" s="4">
        <f>AVERAGEIF(tempM[Month],tempM[Month],tempM[High Frequency])</f>
        <v>-3.5465086088030215E-2</v>
      </c>
      <c r="K80" s="4">
        <f>tempM[[#This Row],[S0]]-AVERAGE($J$2:$J$13)</f>
        <v>-3.5329624679080553E-2</v>
      </c>
    </row>
    <row r="81" spans="1:11" x14ac:dyDescent="0.3">
      <c r="A81" s="2">
        <v>2419</v>
      </c>
      <c r="B81" s="16">
        <f>MONTH(tempM[[#This Row],[Date]])</f>
        <v>8</v>
      </c>
      <c r="C81" s="1">
        <v>1906.625</v>
      </c>
      <c r="D81" s="1">
        <f>tempM[[#This Row],[DecDate]]^2</f>
        <v>3635218.890625</v>
      </c>
      <c r="E81" s="1">
        <v>-0.17</v>
      </c>
      <c r="F81" s="1">
        <f>$R$17+$R$18*tempM[[#This Row],[DecDate]]+$R$19*tempM[[#This Row],[DecDate2]]</f>
        <v>-0.24553174073446371</v>
      </c>
      <c r="G81" s="4">
        <f>tempM[[#This Row],[Temp]]-tempM[[#This Row],[Trend]]</f>
        <v>7.5531740734463698E-2</v>
      </c>
      <c r="H81" s="4">
        <f t="shared" si="1"/>
        <v>-2.4478286299672618E-2</v>
      </c>
      <c r="I81" s="4">
        <f>tempM[[#This Row],[Detrended]]-tempM[[#This Row],[Cycle]]</f>
        <v>0.10001002703413632</v>
      </c>
      <c r="J81" s="4">
        <f>AVERAGEIF(tempM[Month],tempM[Month],tempM[High Frequency])</f>
        <v>-3.7850347885051719E-2</v>
      </c>
      <c r="K81" s="4">
        <f>tempM[[#This Row],[S0]]-AVERAGE($J$2:$J$13)</f>
        <v>-3.7714886476102057E-2</v>
      </c>
    </row>
    <row r="82" spans="1:11" x14ac:dyDescent="0.3">
      <c r="A82" s="2">
        <v>2450</v>
      </c>
      <c r="B82" s="16">
        <f>MONTH(tempM[[#This Row],[Date]])</f>
        <v>9</v>
      </c>
      <c r="C82" s="1">
        <v>1906.7083333333335</v>
      </c>
      <c r="D82" s="1">
        <f>tempM[[#This Row],[DecDate]]^2</f>
        <v>3635536.6684027785</v>
      </c>
      <c r="E82" s="1">
        <v>-0.23</v>
      </c>
      <c r="F82" s="1">
        <f>$R$17+$R$18*tempM[[#This Row],[DecDate]]+$R$19*tempM[[#This Row],[DecDate2]]</f>
        <v>-0.24560327367743184</v>
      </c>
      <c r="G82" s="4">
        <f>tempM[[#This Row],[Temp]]-tempM[[#This Row],[Trend]]</f>
        <v>1.5603273677431834E-2</v>
      </c>
      <c r="H82" s="4">
        <f t="shared" si="1"/>
        <v>-6.7144456644142808E-3</v>
      </c>
      <c r="I82" s="4">
        <f>tempM[[#This Row],[Detrended]]-tempM[[#This Row],[Cycle]]</f>
        <v>2.2317719341846114E-2</v>
      </c>
      <c r="J82" s="4">
        <f>AVERAGEIF(tempM[Month],tempM[Month],tempM[High Frequency])</f>
        <v>-2.5516799080914528E-2</v>
      </c>
      <c r="K82" s="4">
        <f>tempM[[#This Row],[S0]]-AVERAGE($J$2:$J$13)</f>
        <v>-2.538133767196487E-2</v>
      </c>
    </row>
    <row r="83" spans="1:11" x14ac:dyDescent="0.3">
      <c r="A83" s="2">
        <v>2480</v>
      </c>
      <c r="B83" s="16">
        <f>MONTH(tempM[[#This Row],[Date]])</f>
        <v>10</v>
      </c>
      <c r="C83" s="1">
        <v>1906.7916666666667</v>
      </c>
      <c r="D83" s="1">
        <f>tempM[[#This Row],[DecDate]]^2</f>
        <v>3635854.460069445</v>
      </c>
      <c r="E83" s="1">
        <v>-0.17</v>
      </c>
      <c r="F83" s="1">
        <f>$R$17+$R$18*tempM[[#This Row],[DecDate]]+$R$19*tempM[[#This Row],[DecDate2]]</f>
        <v>-0.24567337418687885</v>
      </c>
      <c r="G83" s="4">
        <f>tempM[[#This Row],[Temp]]-tempM[[#This Row],[Trend]]</f>
        <v>7.5673374186878833E-2</v>
      </c>
      <c r="H83" s="4">
        <f t="shared" si="1"/>
        <v>-2.8182806693389469E-2</v>
      </c>
      <c r="I83" s="4">
        <f>tempM[[#This Row],[Detrended]]-tempM[[#This Row],[Cycle]]</f>
        <v>0.1038561808802683</v>
      </c>
      <c r="J83" s="4">
        <f>AVERAGEIF(tempM[Month],tempM[Month],tempM[High Frequency])</f>
        <v>3.745669801022343E-2</v>
      </c>
      <c r="K83" s="4">
        <f>tempM[[#This Row],[S0]]-AVERAGE($J$2:$J$13)</f>
        <v>3.7592159419173092E-2</v>
      </c>
    </row>
    <row r="84" spans="1:11" x14ac:dyDescent="0.3">
      <c r="A84" s="2">
        <v>2511</v>
      </c>
      <c r="B84" s="16">
        <f>MONTH(tempM[[#This Row],[Date]])</f>
        <v>11</v>
      </c>
      <c r="C84" s="1">
        <v>1906.875</v>
      </c>
      <c r="D84" s="1">
        <f>tempM[[#This Row],[DecDate]]^2</f>
        <v>3636172.265625</v>
      </c>
      <c r="E84" s="1">
        <v>-0.39</v>
      </c>
      <c r="F84" s="1">
        <f>$R$17+$R$18*tempM[[#This Row],[DecDate]]+$R$19*tempM[[#This Row],[DecDate2]]</f>
        <v>-0.24574204226297525</v>
      </c>
      <c r="G84" s="4">
        <f>tempM[[#This Row],[Temp]]-tempM[[#This Row],[Trend]]</f>
        <v>-0.14425795773702477</v>
      </c>
      <c r="H84" s="4">
        <f t="shared" si="1"/>
        <v>-7.5037215540418076E-2</v>
      </c>
      <c r="I84" s="4">
        <f>tempM[[#This Row],[Detrended]]-tempM[[#This Row],[Cycle]]</f>
        <v>-6.9220742196606691E-2</v>
      </c>
      <c r="J84" s="4">
        <f>AVERAGEIF(tempM[Month],tempM[Month],tempM[High Frequency])</f>
        <v>3.5898844099438568E-2</v>
      </c>
      <c r="K84" s="4">
        <f>tempM[[#This Row],[S0]]-AVERAGE($J$2:$J$13)</f>
        <v>3.603430550838823E-2</v>
      </c>
    </row>
    <row r="85" spans="1:11" x14ac:dyDescent="0.3">
      <c r="A85" s="2">
        <v>2541</v>
      </c>
      <c r="B85" s="16">
        <f>MONTH(tempM[[#This Row],[Date]])</f>
        <v>12</v>
      </c>
      <c r="C85" s="1">
        <v>1906.9583333333335</v>
      </c>
      <c r="D85" s="1">
        <f>tempM[[#This Row],[DecDate]]^2</f>
        <v>3636490.085069445</v>
      </c>
      <c r="E85" s="1">
        <v>0.03</v>
      </c>
      <c r="F85" s="1">
        <f>$R$17+$R$18*tempM[[#This Row],[DecDate]]+$R$19*tempM[[#This Row],[DecDate2]]</f>
        <v>-0.24580927790555052</v>
      </c>
      <c r="G85" s="4">
        <f>tempM[[#This Row],[Temp]]-tempM[[#This Row],[Trend]]</f>
        <v>0.27580927790555054</v>
      </c>
      <c r="H85" s="4">
        <f t="shared" si="1"/>
        <v>-9.5739210667056096E-2</v>
      </c>
      <c r="I85" s="4">
        <f>tempM[[#This Row],[Detrended]]-tempM[[#This Row],[Cycle]]</f>
        <v>0.37154848857260664</v>
      </c>
      <c r="J85" s="4">
        <f>AVERAGEIF(tempM[Month],tempM[Month],tempM[High Frequency])</f>
        <v>-3.4305487959333747E-2</v>
      </c>
      <c r="K85" s="4">
        <f>tempM[[#This Row],[S0]]-AVERAGE($J$2:$J$13)</f>
        <v>-3.4170026550384085E-2</v>
      </c>
    </row>
    <row r="86" spans="1:11" x14ac:dyDescent="0.3">
      <c r="A86" s="2">
        <v>2572</v>
      </c>
      <c r="B86" s="16">
        <f>MONTH(tempM[[#This Row],[Date]])</f>
        <v>1</v>
      </c>
      <c r="C86" s="1">
        <v>1907.0416666666667</v>
      </c>
      <c r="D86" s="1">
        <f>tempM[[#This Row],[DecDate]]^2</f>
        <v>3636807.918402778</v>
      </c>
      <c r="E86" s="1">
        <v>-0.56999999999999995</v>
      </c>
      <c r="F86" s="1">
        <f>$R$17+$R$18*tempM[[#This Row],[DecDate]]+$R$19*tempM[[#This Row],[DecDate2]]</f>
        <v>-0.24587508111471834</v>
      </c>
      <c r="G86" s="4">
        <f>tempM[[#This Row],[Temp]]-tempM[[#This Row],[Trend]]</f>
        <v>-0.32412491888528161</v>
      </c>
      <c r="H86" s="4">
        <f t="shared" si="1"/>
        <v>-0.11721186899637169</v>
      </c>
      <c r="I86" s="4">
        <f>tempM[[#This Row],[Detrended]]-tempM[[#This Row],[Cycle]]</f>
        <v>-0.20691304988890991</v>
      </c>
      <c r="J86" s="4">
        <f>AVERAGEIF(tempM[Month],tempM[Month],tempM[High Frequency])</f>
        <v>2.9521109172344157E-2</v>
      </c>
      <c r="K86" s="4">
        <f>tempM[[#This Row],[S0]]-AVERAGE($J$2:$J$13)</f>
        <v>2.9656570581293815E-2</v>
      </c>
    </row>
    <row r="87" spans="1:11" x14ac:dyDescent="0.3">
      <c r="A87" s="2">
        <v>2603</v>
      </c>
      <c r="B87" s="16">
        <f>MONTH(tempM[[#This Row],[Date]])</f>
        <v>2</v>
      </c>
      <c r="C87" s="1">
        <v>1907.125</v>
      </c>
      <c r="D87" s="1">
        <f>tempM[[#This Row],[DecDate]]^2</f>
        <v>3637125.765625</v>
      </c>
      <c r="E87" s="1">
        <v>-0.72</v>
      </c>
      <c r="F87" s="1">
        <f>$R$17+$R$18*tempM[[#This Row],[DecDate]]+$R$19*tempM[[#This Row],[DecDate2]]</f>
        <v>-0.24593945189036504</v>
      </c>
      <c r="G87" s="4">
        <f>tempM[[#This Row],[Temp]]-tempM[[#This Row],[Trend]]</f>
        <v>-0.47406054810963494</v>
      </c>
      <c r="H87" s="4">
        <f t="shared" si="1"/>
        <v>-0.1256090366822066</v>
      </c>
      <c r="I87" s="4">
        <f>tempM[[#This Row],[Detrended]]-tempM[[#This Row],[Cycle]]</f>
        <v>-0.34845151142742836</v>
      </c>
      <c r="J87" s="4">
        <f>AVERAGEIF(tempM[Month],tempM[Month],tempM[High Frequency])</f>
        <v>3.252632429620924E-2</v>
      </c>
      <c r="K87" s="4">
        <f>tempM[[#This Row],[S0]]-AVERAGE($J$2:$J$13)</f>
        <v>3.2661785705158902E-2</v>
      </c>
    </row>
    <row r="88" spans="1:11" x14ac:dyDescent="0.3">
      <c r="A88" s="2">
        <v>2631</v>
      </c>
      <c r="B88" s="16">
        <f>MONTH(tempM[[#This Row],[Date]])</f>
        <v>3</v>
      </c>
      <c r="C88" s="1">
        <v>1907.2083333333335</v>
      </c>
      <c r="D88" s="1">
        <f>tempM[[#This Row],[DecDate]]^2</f>
        <v>3637443.6267361115</v>
      </c>
      <c r="E88" s="1">
        <v>-0.31</v>
      </c>
      <c r="F88" s="1">
        <f>$R$17+$R$18*tempM[[#This Row],[DecDate]]+$R$19*tempM[[#This Row],[DecDate2]]</f>
        <v>-0.24600239023271797</v>
      </c>
      <c r="G88" s="4">
        <f>tempM[[#This Row],[Temp]]-tempM[[#This Row],[Trend]]</f>
        <v>-6.3997609767282027E-2</v>
      </c>
      <c r="H88" s="4">
        <f t="shared" si="1"/>
        <v>-0.1432384060322619</v>
      </c>
      <c r="I88" s="4">
        <f>tempM[[#This Row],[Detrended]]-tempM[[#This Row],[Cycle]]</f>
        <v>7.9240796264979874E-2</v>
      </c>
      <c r="J88" s="4">
        <f>AVERAGEIF(tempM[Month],tempM[Month],tempM[High Frequency])</f>
        <v>4.2467654152793903E-2</v>
      </c>
      <c r="K88" s="4">
        <f>tempM[[#This Row],[S0]]-AVERAGE($J$2:$J$13)</f>
        <v>4.2603115561743565E-2</v>
      </c>
    </row>
    <row r="89" spans="1:11" x14ac:dyDescent="0.3">
      <c r="A89" s="2">
        <v>2662</v>
      </c>
      <c r="B89" s="16">
        <f>MONTH(tempM[[#This Row],[Date]])</f>
        <v>4</v>
      </c>
      <c r="C89" s="1">
        <v>1907.2916666666667</v>
      </c>
      <c r="D89" s="1">
        <f>tempM[[#This Row],[DecDate]]^2</f>
        <v>3637761.5017361115</v>
      </c>
      <c r="E89" s="1">
        <v>-0.46</v>
      </c>
      <c r="F89" s="1">
        <f>$R$17+$R$18*tempM[[#This Row],[DecDate]]+$R$19*tempM[[#This Row],[DecDate2]]</f>
        <v>-0.24606389614137925</v>
      </c>
      <c r="G89" s="4">
        <f>tempM[[#This Row],[Temp]]-tempM[[#This Row],[Trend]]</f>
        <v>-0.21393610385862077</v>
      </c>
      <c r="H89" s="4">
        <f t="shared" si="1"/>
        <v>-0.14086920781577714</v>
      </c>
      <c r="I89" s="4">
        <f>tempM[[#This Row],[Detrended]]-tempM[[#This Row],[Cycle]]</f>
        <v>-7.3066896042843638E-2</v>
      </c>
      <c r="J89" s="4">
        <f>AVERAGEIF(tempM[Month],tempM[Month],tempM[High Frequency])</f>
        <v>-5.1148535178016012E-4</v>
      </c>
      <c r="K89" s="4">
        <f>tempM[[#This Row],[S0]]-AVERAGE($J$2:$J$13)</f>
        <v>-3.7602394283050016E-4</v>
      </c>
    </row>
    <row r="90" spans="1:11" x14ac:dyDescent="0.3">
      <c r="A90" s="2">
        <v>2692</v>
      </c>
      <c r="B90" s="16">
        <f>MONTH(tempM[[#This Row],[Date]])</f>
        <v>5</v>
      </c>
      <c r="C90" s="1">
        <v>1907.375</v>
      </c>
      <c r="D90" s="1">
        <f>tempM[[#This Row],[DecDate]]^2</f>
        <v>3638079.390625</v>
      </c>
      <c r="E90" s="1">
        <v>-0.56999999999999995</v>
      </c>
      <c r="F90" s="1">
        <f>$R$17+$R$18*tempM[[#This Row],[DecDate]]+$R$19*tempM[[#This Row],[DecDate2]]</f>
        <v>-0.24612396961680361</v>
      </c>
      <c r="G90" s="4">
        <f>tempM[[#This Row],[Temp]]-tempM[[#This Row],[Trend]]</f>
        <v>-0.32387603038319634</v>
      </c>
      <c r="H90" s="4">
        <f t="shared" si="1"/>
        <v>-0.17080913434042713</v>
      </c>
      <c r="I90" s="4">
        <f>tempM[[#This Row],[Detrended]]-tempM[[#This Row],[Cycle]]</f>
        <v>-0.15306689604276921</v>
      </c>
      <c r="J90" s="4">
        <f>AVERAGEIF(tempM[Month],tempM[Month],tempM[High Frequency])</f>
        <v>-1.9768330201834865E-2</v>
      </c>
      <c r="K90" s="4">
        <f>tempM[[#This Row],[S0]]-AVERAGE($J$2:$J$13)</f>
        <v>-1.9632868792885207E-2</v>
      </c>
    </row>
    <row r="91" spans="1:11" x14ac:dyDescent="0.3">
      <c r="A91" s="2">
        <v>2723</v>
      </c>
      <c r="B91" s="16">
        <f>MONTH(tempM[[#This Row],[Date]])</f>
        <v>6</v>
      </c>
      <c r="C91" s="1">
        <v>1907.4583333333335</v>
      </c>
      <c r="D91" s="1">
        <f>tempM[[#This Row],[DecDate]]^2</f>
        <v>3638397.2934027785</v>
      </c>
      <c r="E91" s="1">
        <v>-0.5</v>
      </c>
      <c r="F91" s="1">
        <f>$R$17+$R$18*tempM[[#This Row],[DecDate]]+$R$19*tempM[[#This Row],[DecDate2]]</f>
        <v>-0.24618261065864999</v>
      </c>
      <c r="G91" s="4">
        <f>tempM[[#This Row],[Temp]]-tempM[[#This Row],[Trend]]</f>
        <v>-0.25381738934135001</v>
      </c>
      <c r="H91" s="4">
        <f t="shared" si="1"/>
        <v>-0.18690433945237439</v>
      </c>
      <c r="I91" s="4">
        <f>tempM[[#This Row],[Detrended]]-tempM[[#This Row],[Cycle]]</f>
        <v>-6.6913049888975618E-2</v>
      </c>
      <c r="J91" s="4">
        <f>AVERAGEIF(tempM[Month],tempM[Month],tempM[High Frequency])</f>
        <v>-2.6078630071459965E-2</v>
      </c>
      <c r="K91" s="4">
        <f>tempM[[#This Row],[S0]]-AVERAGE($J$2:$J$13)</f>
        <v>-2.5943168662510306E-2</v>
      </c>
    </row>
    <row r="92" spans="1:11" x14ac:dyDescent="0.3">
      <c r="A92" s="2">
        <v>2753</v>
      </c>
      <c r="B92" s="16">
        <f>MONTH(tempM[[#This Row],[Date]])</f>
        <v>7</v>
      </c>
      <c r="C92" s="1">
        <v>1907.5416666666667</v>
      </c>
      <c r="D92" s="1">
        <f>tempM[[#This Row],[DecDate]]^2</f>
        <v>3638715.210069445</v>
      </c>
      <c r="E92" s="1">
        <v>-0.39</v>
      </c>
      <c r="F92" s="1">
        <f>$R$17+$R$18*tempM[[#This Row],[DecDate]]+$R$19*tempM[[#This Row],[DecDate2]]</f>
        <v>-0.24623981926714578</v>
      </c>
      <c r="G92" s="4">
        <f>tempM[[#This Row],[Temp]]-tempM[[#This Row],[Trend]]</f>
        <v>-0.14376018073285424</v>
      </c>
      <c r="H92" s="4">
        <f t="shared" si="1"/>
        <v>-0.23069328469007624</v>
      </c>
      <c r="I92" s="4">
        <f>tempM[[#This Row],[Detrended]]-tempM[[#This Row],[Cycle]]</f>
        <v>8.6933103957222008E-2</v>
      </c>
      <c r="J92" s="4">
        <f>AVERAGEIF(tempM[Month],tempM[Month],tempM[High Frequency])</f>
        <v>-3.5465086088030215E-2</v>
      </c>
      <c r="K92" s="4">
        <f>tempM[[#This Row],[S0]]-AVERAGE($J$2:$J$13)</f>
        <v>-3.5329624679080553E-2</v>
      </c>
    </row>
    <row r="93" spans="1:11" x14ac:dyDescent="0.3">
      <c r="A93" s="2">
        <v>2784</v>
      </c>
      <c r="B93" s="16">
        <f>MONTH(tempM[[#This Row],[Date]])</f>
        <v>8</v>
      </c>
      <c r="C93" s="1">
        <v>1907.625</v>
      </c>
      <c r="D93" s="1">
        <f>tempM[[#This Row],[DecDate]]^2</f>
        <v>3639033.140625</v>
      </c>
      <c r="E93" s="1">
        <v>-0.38</v>
      </c>
      <c r="F93" s="1">
        <f>$R$17+$R$18*tempM[[#This Row],[DecDate]]+$R$19*tempM[[#This Row],[DecDate2]]</f>
        <v>-0.24629559544223412</v>
      </c>
      <c r="G93" s="4">
        <f>tempM[[#This Row],[Temp]]-tempM[[#This Row],[Trend]]</f>
        <v>-0.13370440455776589</v>
      </c>
      <c r="H93" s="4">
        <f t="shared" si="1"/>
        <v>-0.20832981620737867</v>
      </c>
      <c r="I93" s="4">
        <f>tempM[[#This Row],[Detrended]]-tempM[[#This Row],[Cycle]]</f>
        <v>7.4625411649612783E-2</v>
      </c>
      <c r="J93" s="4">
        <f>AVERAGEIF(tempM[Month],tempM[Month],tempM[High Frequency])</f>
        <v>-3.7850347885051719E-2</v>
      </c>
      <c r="K93" s="4">
        <f>tempM[[#This Row],[S0]]-AVERAGE($J$2:$J$13)</f>
        <v>-3.7714886476102057E-2</v>
      </c>
    </row>
    <row r="94" spans="1:11" x14ac:dyDescent="0.3">
      <c r="A94" s="2">
        <v>2815</v>
      </c>
      <c r="B94" s="16">
        <f>MONTH(tempM[[#This Row],[Date]])</f>
        <v>9</v>
      </c>
      <c r="C94" s="1">
        <v>1907.7083333333335</v>
      </c>
      <c r="D94" s="1">
        <f>tempM[[#This Row],[DecDate]]^2</f>
        <v>3639351.085069445</v>
      </c>
      <c r="E94" s="1">
        <v>-0.4</v>
      </c>
      <c r="F94" s="1">
        <f>$R$17+$R$18*tempM[[#This Row],[DecDate]]+$R$19*tempM[[#This Row],[DecDate2]]</f>
        <v>-0.24634993918374448</v>
      </c>
      <c r="G94" s="4">
        <f>tempM[[#This Row],[Temp]]-tempM[[#This Row],[Trend]]</f>
        <v>-0.15365006081625554</v>
      </c>
      <c r="H94" s="4">
        <f t="shared" si="1"/>
        <v>-0.20750624169659376</v>
      </c>
      <c r="I94" s="4">
        <f>tempM[[#This Row],[Detrended]]-tempM[[#This Row],[Cycle]]</f>
        <v>5.3856180880338222E-2</v>
      </c>
      <c r="J94" s="4">
        <f>AVERAGEIF(tempM[Month],tempM[Month],tempM[High Frequency])</f>
        <v>-2.5516799080914528E-2</v>
      </c>
      <c r="K94" s="4">
        <f>tempM[[#This Row],[S0]]-AVERAGE($J$2:$J$13)</f>
        <v>-2.538133767196487E-2</v>
      </c>
    </row>
    <row r="95" spans="1:11" x14ac:dyDescent="0.3">
      <c r="A95" s="2">
        <v>2845</v>
      </c>
      <c r="B95" s="16">
        <f>MONTH(tempM[[#This Row],[Date]])</f>
        <v>10</v>
      </c>
      <c r="C95" s="1">
        <v>1907.7916666666667</v>
      </c>
      <c r="D95" s="1">
        <f>tempM[[#This Row],[DecDate]]^2</f>
        <v>3639669.043402778</v>
      </c>
      <c r="E95" s="1">
        <v>-0.2</v>
      </c>
      <c r="F95" s="1">
        <f>$R$17+$R$18*tempM[[#This Row],[DecDate]]+$R$19*tempM[[#This Row],[DecDate2]]</f>
        <v>-0.24640285049173372</v>
      </c>
      <c r="G95" s="4">
        <f>tempM[[#This Row],[Temp]]-tempM[[#This Row],[Trend]]</f>
        <v>4.6402850491733705E-2</v>
      </c>
      <c r="H95" s="4">
        <f t="shared" si="1"/>
        <v>-0.21976102269618752</v>
      </c>
      <c r="I95" s="4">
        <f>tempM[[#This Row],[Detrended]]-tempM[[#This Row],[Cycle]]</f>
        <v>0.26616387318792123</v>
      </c>
      <c r="J95" s="4">
        <f>AVERAGEIF(tempM[Month],tempM[Month],tempM[High Frequency])</f>
        <v>3.745669801022343E-2</v>
      </c>
      <c r="K95" s="4">
        <f>tempM[[#This Row],[S0]]-AVERAGE($J$2:$J$13)</f>
        <v>3.7592159419173092E-2</v>
      </c>
    </row>
    <row r="96" spans="1:11" x14ac:dyDescent="0.3">
      <c r="A96" s="2">
        <v>2876</v>
      </c>
      <c r="B96" s="16">
        <f>MONTH(tempM[[#This Row],[Date]])</f>
        <v>11</v>
      </c>
      <c r="C96" s="1">
        <v>1907.875</v>
      </c>
      <c r="D96" s="1">
        <f>tempM[[#This Row],[DecDate]]^2</f>
        <v>3639987.015625</v>
      </c>
      <c r="E96" s="1">
        <v>-0.56000000000000005</v>
      </c>
      <c r="F96" s="1">
        <f>$R$17+$R$18*tempM[[#This Row],[DecDate]]+$R$19*tempM[[#This Row],[DecDate2]]</f>
        <v>-0.24645432936642919</v>
      </c>
      <c r="G96" s="4">
        <f>tempM[[#This Row],[Temp]]-tempM[[#This Row],[Trend]]</f>
        <v>-0.31354567063357086</v>
      </c>
      <c r="H96" s="4">
        <f t="shared" si="1"/>
        <v>-0.20663262074460834</v>
      </c>
      <c r="I96" s="4">
        <f>tempM[[#This Row],[Detrended]]-tempM[[#This Row],[Cycle]]</f>
        <v>-0.10691304988896252</v>
      </c>
      <c r="J96" s="4">
        <f>AVERAGEIF(tempM[Month],tempM[Month],tempM[High Frequency])</f>
        <v>3.5898844099438568E-2</v>
      </c>
      <c r="K96" s="4">
        <f>tempM[[#This Row],[S0]]-AVERAGE($J$2:$J$13)</f>
        <v>3.603430550838823E-2</v>
      </c>
    </row>
    <row r="97" spans="1:11" x14ac:dyDescent="0.3">
      <c r="A97" s="2">
        <v>2906</v>
      </c>
      <c r="B97" s="16">
        <f>MONTH(tempM[[#This Row],[Date]])</f>
        <v>12</v>
      </c>
      <c r="C97" s="1">
        <v>1907.9583333333335</v>
      </c>
      <c r="D97" s="1">
        <f>tempM[[#This Row],[DecDate]]^2</f>
        <v>3640305.0017361115</v>
      </c>
      <c r="E97" s="1">
        <v>-0.6</v>
      </c>
      <c r="F97" s="1">
        <f>$R$17+$R$18*tempM[[#This Row],[DecDate]]+$R$19*tempM[[#This Row],[DecDate2]]</f>
        <v>-0.24650437580766038</v>
      </c>
      <c r="G97" s="4">
        <f>tempM[[#This Row],[Temp]]-tempM[[#This Row],[Trend]]</f>
        <v>-0.3534956241923396</v>
      </c>
      <c r="H97" s="4">
        <f t="shared" si="1"/>
        <v>-0.18504411276494626</v>
      </c>
      <c r="I97" s="4">
        <f>tempM[[#This Row],[Detrended]]-tempM[[#This Row],[Cycle]]</f>
        <v>-0.16845151142739334</v>
      </c>
      <c r="J97" s="4">
        <f>AVERAGEIF(tempM[Month],tempM[Month],tempM[High Frequency])</f>
        <v>-3.4305487959333747E-2</v>
      </c>
      <c r="K97" s="4">
        <f>tempM[[#This Row],[S0]]-AVERAGE($J$2:$J$13)</f>
        <v>-3.4170026550384085E-2</v>
      </c>
    </row>
    <row r="98" spans="1:11" x14ac:dyDescent="0.3">
      <c r="A98" s="2">
        <v>2937</v>
      </c>
      <c r="B98" s="16">
        <f>MONTH(tempM[[#This Row],[Date]])</f>
        <v>1</v>
      </c>
      <c r="C98" s="1">
        <v>1908.0416666666667</v>
      </c>
      <c r="D98" s="1">
        <f>tempM[[#This Row],[DecDate]]^2</f>
        <v>3640623.0017361115</v>
      </c>
      <c r="E98" s="1">
        <v>-0.54</v>
      </c>
      <c r="F98" s="1">
        <f>$R$17+$R$18*tempM[[#This Row],[DecDate]]+$R$19*tempM[[#This Row],[DecDate2]]</f>
        <v>-0.24655298981542728</v>
      </c>
      <c r="G98" s="4">
        <f>tempM[[#This Row],[Temp]]-tempM[[#This Row],[Trend]]</f>
        <v>-0.29344701018457275</v>
      </c>
      <c r="H98" s="4">
        <f t="shared" si="1"/>
        <v>-0.17345703721872657</v>
      </c>
      <c r="I98" s="4">
        <f>tempM[[#This Row],[Detrended]]-tempM[[#This Row],[Cycle]]</f>
        <v>-0.11998997296584618</v>
      </c>
      <c r="J98" s="4">
        <f>AVERAGEIF(tempM[Month],tempM[Month],tempM[High Frequency])</f>
        <v>2.9521109172344157E-2</v>
      </c>
      <c r="K98" s="4">
        <f>tempM[[#This Row],[S0]]-AVERAGE($J$2:$J$13)</f>
        <v>2.9656570581293815E-2</v>
      </c>
    </row>
    <row r="99" spans="1:11" x14ac:dyDescent="0.3">
      <c r="A99" s="2">
        <v>2968</v>
      </c>
      <c r="B99" s="16">
        <f>MONTH(tempM[[#This Row],[Date]])</f>
        <v>2</v>
      </c>
      <c r="C99" s="1">
        <v>1908.125</v>
      </c>
      <c r="D99" s="1">
        <f>tempM[[#This Row],[DecDate]]^2</f>
        <v>3640941.015625</v>
      </c>
      <c r="E99" s="1">
        <v>-0.28000000000000003</v>
      </c>
      <c r="F99" s="1">
        <f>$R$17+$R$18*tempM[[#This Row],[DecDate]]+$R$19*tempM[[#This Row],[DecDate2]]</f>
        <v>-0.24660017138978674</v>
      </c>
      <c r="G99" s="4">
        <f>tempM[[#This Row],[Temp]]-tempM[[#This Row],[Trend]]</f>
        <v>-3.3399828610213289E-2</v>
      </c>
      <c r="H99" s="4">
        <f t="shared" si="1"/>
        <v>-0.18648677872134264</v>
      </c>
      <c r="I99" s="4">
        <f>tempM[[#This Row],[Detrended]]-tempM[[#This Row],[Cycle]]</f>
        <v>0.15308695011112936</v>
      </c>
      <c r="J99" s="4">
        <f>AVERAGEIF(tempM[Month],tempM[Month],tempM[High Frequency])</f>
        <v>3.252632429620924E-2</v>
      </c>
      <c r="K99" s="4">
        <f>tempM[[#This Row],[S0]]-AVERAGE($J$2:$J$13)</f>
        <v>3.2661785705158902E-2</v>
      </c>
    </row>
    <row r="100" spans="1:11" x14ac:dyDescent="0.3">
      <c r="A100" s="2">
        <v>2997</v>
      </c>
      <c r="B100" s="16">
        <f>MONTH(tempM[[#This Row],[Date]])</f>
        <v>3</v>
      </c>
      <c r="C100" s="1">
        <v>1908.2083333333335</v>
      </c>
      <c r="D100" s="1">
        <f>tempM[[#This Row],[DecDate]]^2</f>
        <v>3641259.0434027785</v>
      </c>
      <c r="E100" s="1">
        <v>-0.71</v>
      </c>
      <c r="F100" s="1">
        <f>$R$17+$R$18*tempM[[#This Row],[DecDate]]+$R$19*tempM[[#This Row],[DecDate2]]</f>
        <v>-0.24664592053056822</v>
      </c>
      <c r="G100" s="4">
        <f>tempM[[#This Row],[Temp]]-tempM[[#This Row],[Trend]]</f>
        <v>-0.46335407946943175</v>
      </c>
      <c r="H100" s="4">
        <f t="shared" si="1"/>
        <v>-0.18028718342664501</v>
      </c>
      <c r="I100" s="4">
        <f>tempM[[#This Row],[Detrended]]-tempM[[#This Row],[Cycle]]</f>
        <v>-0.28306689604278673</v>
      </c>
      <c r="J100" s="4">
        <f>AVERAGEIF(tempM[Month],tempM[Month],tempM[High Frequency])</f>
        <v>4.2467654152793903E-2</v>
      </c>
      <c r="K100" s="4">
        <f>tempM[[#This Row],[S0]]-AVERAGE($J$2:$J$13)</f>
        <v>4.2603115561743565E-2</v>
      </c>
    </row>
    <row r="101" spans="1:11" x14ac:dyDescent="0.3">
      <c r="A101" s="2">
        <v>3028</v>
      </c>
      <c r="B101" s="16">
        <f>MONTH(tempM[[#This Row],[Date]])</f>
        <v>4</v>
      </c>
      <c r="C101" s="1">
        <v>1908.2916666666667</v>
      </c>
      <c r="D101" s="1">
        <f>tempM[[#This Row],[DecDate]]^2</f>
        <v>3641577.085069445</v>
      </c>
      <c r="E101" s="1">
        <v>-0.47</v>
      </c>
      <c r="F101" s="1">
        <f>$R$17+$R$18*tempM[[#This Row],[DecDate]]+$R$19*tempM[[#This Row],[DecDate2]]</f>
        <v>-0.2466902372379991</v>
      </c>
      <c r="G101" s="4">
        <f>tempM[[#This Row],[Temp]]-tempM[[#This Row],[Trend]]</f>
        <v>-0.22330976276200087</v>
      </c>
      <c r="H101" s="4">
        <f t="shared" si="1"/>
        <v>-0.18408902056539425</v>
      </c>
      <c r="I101" s="4">
        <f>tempM[[#This Row],[Detrended]]-tempM[[#This Row],[Cycle]]</f>
        <v>-3.9220742196606623E-2</v>
      </c>
      <c r="J101" s="4">
        <f>AVERAGEIF(tempM[Month],tempM[Month],tempM[High Frequency])</f>
        <v>-5.1148535178016012E-4</v>
      </c>
      <c r="K101" s="4">
        <f>tempM[[#This Row],[S0]]-AVERAGE($J$2:$J$13)</f>
        <v>-3.7602394283050016E-4</v>
      </c>
    </row>
    <row r="102" spans="1:11" x14ac:dyDescent="0.3">
      <c r="A102" s="2">
        <v>3058</v>
      </c>
      <c r="B102" s="16">
        <f>MONTH(tempM[[#This Row],[Date]])</f>
        <v>5</v>
      </c>
      <c r="C102" s="1">
        <v>1908.375</v>
      </c>
      <c r="D102" s="1">
        <f>tempM[[#This Row],[DecDate]]^2</f>
        <v>3641895.140625</v>
      </c>
      <c r="E102" s="1">
        <v>-0.28999999999999998</v>
      </c>
      <c r="F102" s="1">
        <f>$R$17+$R$18*tempM[[#This Row],[DecDate]]+$R$19*tempM[[#This Row],[DecDate2]]</f>
        <v>-0.24673312151190885</v>
      </c>
      <c r="G102" s="4">
        <f>tempM[[#This Row],[Temp]]-tempM[[#This Row],[Trend]]</f>
        <v>-4.3266878488091132E-2</v>
      </c>
      <c r="H102" s="4">
        <f t="shared" si="1"/>
        <v>-0.21635382859912869</v>
      </c>
      <c r="I102" s="4">
        <f>tempM[[#This Row],[Detrended]]-tempM[[#This Row],[Cycle]]</f>
        <v>0.17308695011103756</v>
      </c>
      <c r="J102" s="4">
        <f>AVERAGEIF(tempM[Month],tempM[Month],tempM[High Frequency])</f>
        <v>-1.9768330201834865E-2</v>
      </c>
      <c r="K102" s="4">
        <f>tempM[[#This Row],[S0]]-AVERAGE($J$2:$J$13)</f>
        <v>-1.9632868792885207E-2</v>
      </c>
    </row>
    <row r="103" spans="1:11" x14ac:dyDescent="0.3">
      <c r="A103" s="2">
        <v>3089</v>
      </c>
      <c r="B103" s="16">
        <f>MONTH(tempM[[#This Row],[Date]])</f>
        <v>6</v>
      </c>
      <c r="C103" s="1">
        <v>1908.4583333333335</v>
      </c>
      <c r="D103" s="1">
        <f>tempM[[#This Row],[DecDate]]^2</f>
        <v>3642213.210069445</v>
      </c>
      <c r="E103" s="1">
        <v>-0.28999999999999998</v>
      </c>
      <c r="F103" s="1">
        <f>$R$17+$R$18*tempM[[#This Row],[DecDate]]+$R$19*tempM[[#This Row],[DecDate2]]</f>
        <v>-0.24677457335241115</v>
      </c>
      <c r="G103" s="4">
        <f>tempM[[#This Row],[Temp]]-tempM[[#This Row],[Trend]]</f>
        <v>-4.3225426647588827E-2</v>
      </c>
      <c r="H103" s="4">
        <f t="shared" si="1"/>
        <v>-0.21554314598938687</v>
      </c>
      <c r="I103" s="4">
        <f>tempM[[#This Row],[Detrended]]-tempM[[#This Row],[Cycle]]</f>
        <v>0.17231771934179804</v>
      </c>
      <c r="J103" s="4">
        <f>AVERAGEIF(tempM[Month],tempM[Month],tempM[High Frequency])</f>
        <v>-2.6078630071459965E-2</v>
      </c>
      <c r="K103" s="4">
        <f>tempM[[#This Row],[S0]]-AVERAGE($J$2:$J$13)</f>
        <v>-2.5943168662510306E-2</v>
      </c>
    </row>
    <row r="104" spans="1:11" x14ac:dyDescent="0.3">
      <c r="A104" s="2">
        <v>3119</v>
      </c>
      <c r="B104" s="16">
        <f>MONTH(tempM[[#This Row],[Date]])</f>
        <v>7</v>
      </c>
      <c r="C104" s="1">
        <v>1908.5416666666667</v>
      </c>
      <c r="D104" s="1">
        <f>tempM[[#This Row],[DecDate]]^2</f>
        <v>3642531.293402778</v>
      </c>
      <c r="E104" s="1">
        <v>-0.35</v>
      </c>
      <c r="F104" s="1">
        <f>$R$17+$R$18*tempM[[#This Row],[DecDate]]+$R$19*tempM[[#This Row],[DecDate2]]</f>
        <v>-0.24681459275950601</v>
      </c>
      <c r="G104" s="4">
        <f>tempM[[#This Row],[Temp]]-tempM[[#This Row],[Trend]]</f>
        <v>-0.10318540724049396</v>
      </c>
      <c r="H104" s="4">
        <f t="shared" si="1"/>
        <v>-0.24011851119771599</v>
      </c>
      <c r="I104" s="4">
        <f>tempM[[#This Row],[Detrended]]-tempM[[#This Row],[Cycle]]</f>
        <v>0.13693310395722202</v>
      </c>
      <c r="J104" s="4">
        <f>AVERAGEIF(tempM[Month],tempM[Month],tempM[High Frequency])</f>
        <v>-3.5465086088030215E-2</v>
      </c>
      <c r="K104" s="4">
        <f>tempM[[#This Row],[S0]]-AVERAGE($J$2:$J$13)</f>
        <v>-3.5329624679080553E-2</v>
      </c>
    </row>
    <row r="105" spans="1:11" x14ac:dyDescent="0.3">
      <c r="A105" s="2">
        <v>3150</v>
      </c>
      <c r="B105" s="16">
        <f>MONTH(tempM[[#This Row],[Date]])</f>
        <v>8</v>
      </c>
      <c r="C105" s="1">
        <v>1908.625</v>
      </c>
      <c r="D105" s="1">
        <f>tempM[[#This Row],[DecDate]]^2</f>
        <v>3642849.390625</v>
      </c>
      <c r="E105" s="1">
        <v>-0.56000000000000005</v>
      </c>
      <c r="F105" s="1">
        <f>$R$17+$R$18*tempM[[#This Row],[DecDate]]+$R$19*tempM[[#This Row],[DecDate2]]</f>
        <v>-0.24685317973313659</v>
      </c>
      <c r="G105" s="4">
        <f>tempM[[#This Row],[Temp]]-tempM[[#This Row],[Trend]]</f>
        <v>-0.31314682026686347</v>
      </c>
      <c r="H105" s="4">
        <f t="shared" si="1"/>
        <v>-0.23315684730103037</v>
      </c>
      <c r="I105" s="4">
        <f>tempM[[#This Row],[Detrended]]-tempM[[#This Row],[Cycle]]</f>
        <v>-7.99899729658331E-2</v>
      </c>
      <c r="J105" s="4">
        <f>AVERAGEIF(tempM[Month],tempM[Month],tempM[High Frequency])</f>
        <v>-3.7850347885051719E-2</v>
      </c>
      <c r="K105" s="4">
        <f>tempM[[#This Row],[S0]]-AVERAGE($J$2:$J$13)</f>
        <v>-3.7714886476102057E-2</v>
      </c>
    </row>
    <row r="106" spans="1:11" x14ac:dyDescent="0.3">
      <c r="A106" s="2">
        <v>3181</v>
      </c>
      <c r="B106" s="16">
        <f>MONTH(tempM[[#This Row],[Date]])</f>
        <v>9</v>
      </c>
      <c r="C106" s="1">
        <v>1908.7083333333335</v>
      </c>
      <c r="D106" s="1">
        <f>tempM[[#This Row],[DecDate]]^2</f>
        <v>3643167.5017361115</v>
      </c>
      <c r="E106" s="1">
        <v>-0.3</v>
      </c>
      <c r="F106" s="1">
        <f>$R$17+$R$18*tempM[[#This Row],[DecDate]]+$R$19*tempM[[#This Row],[DecDate2]]</f>
        <v>-0.24689033427330287</v>
      </c>
      <c r="G106" s="4">
        <f>tempM[[#This Row],[Temp]]-tempM[[#This Row],[Trend]]</f>
        <v>-5.3109665726697119E-2</v>
      </c>
      <c r="H106" s="4">
        <f t="shared" si="1"/>
        <v>-0.26158123122241561</v>
      </c>
      <c r="I106" s="4">
        <f>tempM[[#This Row],[Detrended]]-tempM[[#This Row],[Cycle]]</f>
        <v>0.20847156549571849</v>
      </c>
      <c r="J106" s="4">
        <f>AVERAGEIF(tempM[Month],tempM[Month],tempM[High Frequency])</f>
        <v>-2.5516799080914528E-2</v>
      </c>
      <c r="K106" s="4">
        <f>tempM[[#This Row],[S0]]-AVERAGE($J$2:$J$13)</f>
        <v>-2.538133767196487E-2</v>
      </c>
    </row>
    <row r="107" spans="1:11" x14ac:dyDescent="0.3">
      <c r="A107" s="2">
        <v>3211</v>
      </c>
      <c r="B107" s="16">
        <f>MONTH(tempM[[#This Row],[Date]])</f>
        <v>10</v>
      </c>
      <c r="C107" s="1">
        <v>1908.7916666666667</v>
      </c>
      <c r="D107" s="1">
        <f>tempM[[#This Row],[DecDate]]^2</f>
        <v>3643485.6267361115</v>
      </c>
      <c r="E107" s="1">
        <v>-0.45</v>
      </c>
      <c r="F107" s="1">
        <f>$R$17+$R$18*tempM[[#This Row],[DecDate]]+$R$19*tempM[[#This Row],[DecDate2]]</f>
        <v>-0.24692605638000487</v>
      </c>
      <c r="G107" s="4">
        <f>tempM[[#This Row],[Temp]]-tempM[[#This Row],[Trend]]</f>
        <v>-0.20307394361999515</v>
      </c>
      <c r="H107" s="4">
        <f t="shared" si="1"/>
        <v>-0.25769935526955112</v>
      </c>
      <c r="I107" s="4">
        <f>tempM[[#This Row],[Detrended]]-tempM[[#This Row],[Cycle]]</f>
        <v>5.4625411649555977E-2</v>
      </c>
      <c r="J107" s="4">
        <f>AVERAGEIF(tempM[Month],tempM[Month],tempM[High Frequency])</f>
        <v>3.745669801022343E-2</v>
      </c>
      <c r="K107" s="4">
        <f>tempM[[#This Row],[S0]]-AVERAGE($J$2:$J$13)</f>
        <v>3.7592159419173092E-2</v>
      </c>
    </row>
    <row r="108" spans="1:11" x14ac:dyDescent="0.3">
      <c r="A108" s="2">
        <v>3242</v>
      </c>
      <c r="B108" s="16">
        <f>MONTH(tempM[[#This Row],[Date]])</f>
        <v>11</v>
      </c>
      <c r="C108" s="1">
        <v>1908.875</v>
      </c>
      <c r="D108" s="1">
        <f>tempM[[#This Row],[DecDate]]^2</f>
        <v>3643803.765625</v>
      </c>
      <c r="E108" s="1">
        <v>-0.62</v>
      </c>
      <c r="F108" s="1">
        <f>$R$17+$R$18*tempM[[#This Row],[DecDate]]+$R$19*tempM[[#This Row],[DecDate2]]</f>
        <v>-0.24696034605318573</v>
      </c>
      <c r="G108" s="4">
        <f>tempM[[#This Row],[Temp]]-tempM[[#This Row],[Trend]]</f>
        <v>-0.37303965394681426</v>
      </c>
      <c r="H108" s="4">
        <f t="shared" si="1"/>
        <v>-0.25920352713475742</v>
      </c>
      <c r="I108" s="4">
        <f>tempM[[#This Row],[Detrended]]-tempM[[#This Row],[Cycle]]</f>
        <v>-0.11383612681205685</v>
      </c>
      <c r="J108" s="4">
        <f>AVERAGEIF(tempM[Month],tempM[Month],tempM[High Frequency])</f>
        <v>3.5898844099438568E-2</v>
      </c>
      <c r="K108" s="4">
        <f>tempM[[#This Row],[S0]]-AVERAGE($J$2:$J$13)</f>
        <v>3.603430550838823E-2</v>
      </c>
    </row>
    <row r="109" spans="1:11" x14ac:dyDescent="0.3">
      <c r="A109" s="2">
        <v>3272</v>
      </c>
      <c r="B109" s="16">
        <f>MONTH(tempM[[#This Row],[Date]])</f>
        <v>12</v>
      </c>
      <c r="C109" s="1">
        <v>1908.9583333333335</v>
      </c>
      <c r="D109" s="1">
        <f>tempM[[#This Row],[DecDate]]^2</f>
        <v>3644121.9184027785</v>
      </c>
      <c r="E109" s="1">
        <v>-0.55000000000000004</v>
      </c>
      <c r="F109" s="1">
        <f>$R$17+$R$18*tempM[[#This Row],[DecDate]]+$R$19*tempM[[#This Row],[DecDate2]]</f>
        <v>-0.24699320329307284</v>
      </c>
      <c r="G109" s="4">
        <f>tempM[[#This Row],[Temp]]-tempM[[#This Row],[Trend]]</f>
        <v>-0.30300679670692721</v>
      </c>
      <c r="H109" s="4">
        <f t="shared" si="1"/>
        <v>-0.27609374681801718</v>
      </c>
      <c r="I109" s="4">
        <f>tempM[[#This Row],[Detrended]]-tempM[[#This Row],[Cycle]]</f>
        <v>-2.6913049888910023E-2</v>
      </c>
      <c r="J109" s="4">
        <f>AVERAGEIF(tempM[Month],tempM[Month],tempM[High Frequency])</f>
        <v>-3.4305487959333747E-2</v>
      </c>
      <c r="K109" s="4">
        <f>tempM[[#This Row],[S0]]-AVERAGE($J$2:$J$13)</f>
        <v>-3.4170026550384085E-2</v>
      </c>
    </row>
    <row r="110" spans="1:11" x14ac:dyDescent="0.3">
      <c r="A110" s="2">
        <v>3303</v>
      </c>
      <c r="B110" s="16">
        <f>MONTH(tempM[[#This Row],[Date]])</f>
        <v>1</v>
      </c>
      <c r="C110" s="1">
        <v>1909.0416666666667</v>
      </c>
      <c r="D110" s="1">
        <f>tempM[[#This Row],[DecDate]]^2</f>
        <v>3644440.085069445</v>
      </c>
      <c r="E110" s="1">
        <v>-0.92</v>
      </c>
      <c r="F110" s="1">
        <f>$R$17+$R$18*tempM[[#This Row],[DecDate]]+$R$19*tempM[[#This Row],[DecDate2]]</f>
        <v>-0.24702462809938197</v>
      </c>
      <c r="G110" s="4">
        <f>tempM[[#This Row],[Temp]]-tempM[[#This Row],[Trend]]</f>
        <v>-0.67297537190061807</v>
      </c>
      <c r="H110" s="4">
        <f t="shared" si="1"/>
        <v>-0.28760078355011709</v>
      </c>
      <c r="I110" s="4">
        <f>tempM[[#This Row],[Detrended]]-tempM[[#This Row],[Cycle]]</f>
        <v>-0.38537458835050098</v>
      </c>
      <c r="J110" s="4">
        <f>AVERAGEIF(tempM[Month],tempM[Month],tempM[High Frequency])</f>
        <v>2.9521109172344157E-2</v>
      </c>
      <c r="K110" s="4">
        <f>tempM[[#This Row],[S0]]-AVERAGE($J$2:$J$13)</f>
        <v>2.9656570581293815E-2</v>
      </c>
    </row>
    <row r="111" spans="1:11" x14ac:dyDescent="0.3">
      <c r="A111" s="2">
        <v>3334</v>
      </c>
      <c r="B111" s="16">
        <f>MONTH(tempM[[#This Row],[Date]])</f>
        <v>2</v>
      </c>
      <c r="C111" s="1">
        <v>1909.125</v>
      </c>
      <c r="D111" s="1">
        <f>tempM[[#This Row],[DecDate]]^2</f>
        <v>3644758.265625</v>
      </c>
      <c r="E111" s="1">
        <v>-0.45</v>
      </c>
      <c r="F111" s="1">
        <f>$R$17+$R$18*tempM[[#This Row],[DecDate]]+$R$19*tempM[[#This Row],[DecDate2]]</f>
        <v>-0.2470546204723405</v>
      </c>
      <c r="G111" s="4">
        <f>tempM[[#This Row],[Temp]]-tempM[[#This Row],[Trend]]</f>
        <v>-0.20294537952765951</v>
      </c>
      <c r="H111" s="4">
        <f t="shared" si="1"/>
        <v>-0.28757079117720669</v>
      </c>
      <c r="I111" s="4">
        <f>tempM[[#This Row],[Detrended]]-tempM[[#This Row],[Cycle]]</f>
        <v>8.4625411649547178E-2</v>
      </c>
      <c r="J111" s="4">
        <f>AVERAGEIF(tempM[Month],tempM[Month],tempM[High Frequency])</f>
        <v>3.252632429620924E-2</v>
      </c>
      <c r="K111" s="4">
        <f>tempM[[#This Row],[S0]]-AVERAGE($J$2:$J$13)</f>
        <v>3.2661785705158902E-2</v>
      </c>
    </row>
    <row r="112" spans="1:11" x14ac:dyDescent="0.3">
      <c r="A112" s="2">
        <v>3362</v>
      </c>
      <c r="B112" s="16">
        <f>MONTH(tempM[[#This Row],[Date]])</f>
        <v>3</v>
      </c>
      <c r="C112" s="1">
        <v>1909.2083333333335</v>
      </c>
      <c r="D112" s="1">
        <f>tempM[[#This Row],[DecDate]]^2</f>
        <v>3645076.460069445</v>
      </c>
      <c r="E112" s="1">
        <v>-0.65</v>
      </c>
      <c r="F112" s="1">
        <f>$R$17+$R$18*tempM[[#This Row],[DecDate]]+$R$19*tempM[[#This Row],[DecDate2]]</f>
        <v>-0.2470831804117779</v>
      </c>
      <c r="G112" s="4">
        <f>tempM[[#This Row],[Temp]]-tempM[[#This Row],[Trend]]</f>
        <v>-0.40291681958822212</v>
      </c>
      <c r="H112" s="4">
        <f t="shared" si="1"/>
        <v>-0.27292684662236716</v>
      </c>
      <c r="I112" s="4">
        <f>tempM[[#This Row],[Detrended]]-tempM[[#This Row],[Cycle]]</f>
        <v>-0.12998997296585496</v>
      </c>
      <c r="J112" s="4">
        <f>AVERAGEIF(tempM[Month],tempM[Month],tempM[High Frequency])</f>
        <v>4.2467654152793903E-2</v>
      </c>
      <c r="K112" s="4">
        <f>tempM[[#This Row],[S0]]-AVERAGE($J$2:$J$13)</f>
        <v>4.2603115561743565E-2</v>
      </c>
    </row>
    <row r="113" spans="1:11" x14ac:dyDescent="0.3">
      <c r="A113" s="2">
        <v>3393</v>
      </c>
      <c r="B113" s="16">
        <f>MONTH(tempM[[#This Row],[Date]])</f>
        <v>4</v>
      </c>
      <c r="C113" s="1">
        <v>1909.2916666666667</v>
      </c>
      <c r="D113" s="1">
        <f>tempM[[#This Row],[DecDate]]^2</f>
        <v>3645394.668402778</v>
      </c>
      <c r="E113" s="1">
        <v>-0.66</v>
      </c>
      <c r="F113" s="1">
        <f>$R$17+$R$18*tempM[[#This Row],[DecDate]]+$R$19*tempM[[#This Row],[DecDate2]]</f>
        <v>-0.24711030791780786</v>
      </c>
      <c r="G113" s="4">
        <f>tempM[[#This Row],[Temp]]-tempM[[#This Row],[Trend]]</f>
        <v>-0.41288969208219217</v>
      </c>
      <c r="H113" s="4">
        <f t="shared" si="1"/>
        <v>-0.27520741142405136</v>
      </c>
      <c r="I113" s="4">
        <f>tempM[[#This Row],[Detrended]]-tempM[[#This Row],[Cycle]]</f>
        <v>-0.13768228065814081</v>
      </c>
      <c r="J113" s="4">
        <f>AVERAGEIF(tempM[Month],tempM[Month],tempM[High Frequency])</f>
        <v>-5.1148535178016012E-4</v>
      </c>
      <c r="K113" s="4">
        <f>tempM[[#This Row],[S0]]-AVERAGE($J$2:$J$13)</f>
        <v>-3.7602394283050016E-4</v>
      </c>
    </row>
    <row r="114" spans="1:11" x14ac:dyDescent="0.3">
      <c r="A114" s="2">
        <v>3423</v>
      </c>
      <c r="B114" s="16">
        <f>MONTH(tempM[[#This Row],[Date]])</f>
        <v>5</v>
      </c>
      <c r="C114" s="1">
        <v>1909.375</v>
      </c>
      <c r="D114" s="1">
        <f>tempM[[#This Row],[DecDate]]^2</f>
        <v>3645712.890625</v>
      </c>
      <c r="E114" s="1">
        <v>-0.49</v>
      </c>
      <c r="F114" s="1">
        <f>$R$17+$R$18*tempM[[#This Row],[DecDate]]+$R$19*tempM[[#This Row],[DecDate2]]</f>
        <v>-0.24713600299031668</v>
      </c>
      <c r="G114" s="4">
        <f>tempM[[#This Row],[Temp]]-tempM[[#This Row],[Trend]]</f>
        <v>-0.24286399700968331</v>
      </c>
      <c r="H114" s="4">
        <f t="shared" si="1"/>
        <v>-0.24979710096687907</v>
      </c>
      <c r="I114" s="4">
        <f>tempM[[#This Row],[Detrended]]-tempM[[#This Row],[Cycle]]</f>
        <v>6.9331039571957631E-3</v>
      </c>
      <c r="J114" s="4">
        <f>AVERAGEIF(tempM[Month],tempM[Month],tempM[High Frequency])</f>
        <v>-1.9768330201834865E-2</v>
      </c>
      <c r="K114" s="4">
        <f>tempM[[#This Row],[S0]]-AVERAGE($J$2:$J$13)</f>
        <v>-1.9632868792885207E-2</v>
      </c>
    </row>
    <row r="115" spans="1:11" x14ac:dyDescent="0.3">
      <c r="A115" s="2">
        <v>3454</v>
      </c>
      <c r="B115" s="16">
        <f>MONTH(tempM[[#This Row],[Date]])</f>
        <v>6</v>
      </c>
      <c r="C115" s="1">
        <v>1909.4583333333335</v>
      </c>
      <c r="D115" s="1">
        <f>tempM[[#This Row],[DecDate]]^2</f>
        <v>3646031.1267361115</v>
      </c>
      <c r="E115" s="1">
        <v>-0.51</v>
      </c>
      <c r="F115" s="1">
        <f>$R$17+$R$18*tempM[[#This Row],[DecDate]]+$R$19*tempM[[#This Row],[DecDate2]]</f>
        <v>-0.24716026562953175</v>
      </c>
      <c r="G115" s="4">
        <f>tempM[[#This Row],[Temp]]-tempM[[#This Row],[Trend]]</f>
        <v>-0.26283973437046826</v>
      </c>
      <c r="H115" s="4">
        <f t="shared" si="1"/>
        <v>-0.2459266844816064</v>
      </c>
      <c r="I115" s="4">
        <f>tempM[[#This Row],[Detrended]]-tempM[[#This Row],[Cycle]]</f>
        <v>-1.6913049888861859E-2</v>
      </c>
      <c r="J115" s="4">
        <f>AVERAGEIF(tempM[Month],tempM[Month],tempM[High Frequency])</f>
        <v>-2.6078630071459965E-2</v>
      </c>
      <c r="K115" s="4">
        <f>tempM[[#This Row],[S0]]-AVERAGE($J$2:$J$13)</f>
        <v>-2.5943168662510306E-2</v>
      </c>
    </row>
    <row r="116" spans="1:11" x14ac:dyDescent="0.3">
      <c r="A116" s="2">
        <v>3484</v>
      </c>
      <c r="B116" s="16">
        <f>MONTH(tempM[[#This Row],[Date]])</f>
        <v>7</v>
      </c>
      <c r="C116" s="1">
        <v>1909.5416666666667</v>
      </c>
      <c r="D116" s="1">
        <f>tempM[[#This Row],[DecDate]]^2</f>
        <v>3646349.3767361115</v>
      </c>
      <c r="E116" s="1">
        <v>-0.44</v>
      </c>
      <c r="F116" s="1">
        <f>$R$17+$R$18*tempM[[#This Row],[DecDate]]+$R$19*tempM[[#This Row],[DecDate2]]</f>
        <v>-0.247183095835112</v>
      </c>
      <c r="G116" s="4">
        <f>tempM[[#This Row],[Temp]]-tempM[[#This Row],[Trend]]</f>
        <v>-0.192816904164888</v>
      </c>
      <c r="H116" s="4">
        <f t="shared" si="1"/>
        <v>-0.23051923889133205</v>
      </c>
      <c r="I116" s="4">
        <f>tempM[[#This Row],[Detrended]]-tempM[[#This Row],[Cycle]]</f>
        <v>3.7702334726444048E-2</v>
      </c>
      <c r="J116" s="4">
        <f>AVERAGEIF(tempM[Month],tempM[Month],tempM[High Frequency])</f>
        <v>-3.5465086088030215E-2</v>
      </c>
      <c r="K116" s="4">
        <f>tempM[[#This Row],[S0]]-AVERAGE($J$2:$J$13)</f>
        <v>-3.5329624679080553E-2</v>
      </c>
    </row>
    <row r="117" spans="1:11" x14ac:dyDescent="0.3">
      <c r="A117" s="2">
        <v>3515</v>
      </c>
      <c r="B117" s="16">
        <f>MONTH(tempM[[#This Row],[Date]])</f>
        <v>8</v>
      </c>
      <c r="C117" s="1">
        <v>1909.625</v>
      </c>
      <c r="D117" s="1">
        <f>tempM[[#This Row],[DecDate]]^2</f>
        <v>3646667.640625</v>
      </c>
      <c r="E117" s="1">
        <v>-0.35</v>
      </c>
      <c r="F117" s="1">
        <f>$R$17+$R$18*tempM[[#This Row],[DecDate]]+$R$19*tempM[[#This Row],[DecDate2]]</f>
        <v>-0.24720449360734165</v>
      </c>
      <c r="G117" s="4">
        <f>tempM[[#This Row],[Temp]]-tempM[[#This Row],[Trend]]</f>
        <v>-0.10279550639265833</v>
      </c>
      <c r="H117" s="4">
        <f t="shared" si="1"/>
        <v>-0.19049784111911552</v>
      </c>
      <c r="I117" s="4">
        <f>tempM[[#This Row],[Detrended]]-tempM[[#This Row],[Cycle]]</f>
        <v>8.7702334726457193E-2</v>
      </c>
      <c r="J117" s="4">
        <f>AVERAGEIF(tempM[Month],tempM[Month],tempM[High Frequency])</f>
        <v>-3.7850347885051719E-2</v>
      </c>
      <c r="K117" s="4">
        <f>tempM[[#This Row],[S0]]-AVERAGE($J$2:$J$13)</f>
        <v>-3.7714886476102057E-2</v>
      </c>
    </row>
    <row r="118" spans="1:11" x14ac:dyDescent="0.3">
      <c r="A118" s="2">
        <v>3546</v>
      </c>
      <c r="B118" s="16">
        <f>MONTH(tempM[[#This Row],[Date]])</f>
        <v>9</v>
      </c>
      <c r="C118" s="1">
        <v>1909.7083333333335</v>
      </c>
      <c r="D118" s="1">
        <f>tempM[[#This Row],[DecDate]]^2</f>
        <v>3646985.9184027785</v>
      </c>
      <c r="E118" s="1">
        <v>-0.37</v>
      </c>
      <c r="F118" s="1">
        <f>$R$17+$R$18*tempM[[#This Row],[DecDate]]+$R$19*tempM[[#This Row],[DecDate2]]</f>
        <v>-0.24722445894605016</v>
      </c>
      <c r="G118" s="4">
        <f>tempM[[#This Row],[Temp]]-tempM[[#This Row],[Trend]]</f>
        <v>-0.12277554105394983</v>
      </c>
      <c r="H118" s="4">
        <f t="shared" si="1"/>
        <v>-0.19355479885727761</v>
      </c>
      <c r="I118" s="4">
        <f>tempM[[#This Row],[Detrended]]-tempM[[#This Row],[Cycle]]</f>
        <v>7.0779257803327777E-2</v>
      </c>
      <c r="J118" s="4">
        <f>AVERAGEIF(tempM[Month],tempM[Month],tempM[High Frequency])</f>
        <v>-2.5516799080914528E-2</v>
      </c>
      <c r="K118" s="4">
        <f>tempM[[#This Row],[S0]]-AVERAGE($J$2:$J$13)</f>
        <v>-2.538133767196487E-2</v>
      </c>
    </row>
    <row r="119" spans="1:11" x14ac:dyDescent="0.3">
      <c r="A119" s="2">
        <v>3576</v>
      </c>
      <c r="B119" s="16">
        <f>MONTH(tempM[[#This Row],[Date]])</f>
        <v>10</v>
      </c>
      <c r="C119" s="1">
        <v>1909.7916666666667</v>
      </c>
      <c r="D119" s="1">
        <f>tempM[[#This Row],[DecDate]]^2</f>
        <v>3647304.210069445</v>
      </c>
      <c r="E119" s="1">
        <v>-0.33</v>
      </c>
      <c r="F119" s="1">
        <f>$R$17+$R$18*tempM[[#This Row],[DecDate]]+$R$19*tempM[[#This Row],[DecDate2]]</f>
        <v>-0.24724299185140808</v>
      </c>
      <c r="G119" s="4">
        <f>tempM[[#This Row],[Temp]]-tempM[[#This Row],[Trend]]</f>
        <v>-8.2757008148591937E-2</v>
      </c>
      <c r="H119" s="4">
        <f t="shared" si="1"/>
        <v>-0.17507472749042494</v>
      </c>
      <c r="I119" s="4">
        <f>tempM[[#This Row],[Detrended]]-tempM[[#This Row],[Cycle]]</f>
        <v>9.2317719341832999E-2</v>
      </c>
      <c r="J119" s="4">
        <f>AVERAGEIF(tempM[Month],tempM[Month],tempM[High Frequency])</f>
        <v>3.745669801022343E-2</v>
      </c>
      <c r="K119" s="4">
        <f>tempM[[#This Row],[S0]]-AVERAGE($J$2:$J$13)</f>
        <v>3.7592159419173092E-2</v>
      </c>
    </row>
    <row r="120" spans="1:11" x14ac:dyDescent="0.3">
      <c r="A120" s="2">
        <v>3607</v>
      </c>
      <c r="B120" s="16">
        <f>MONTH(tempM[[#This Row],[Date]])</f>
        <v>11</v>
      </c>
      <c r="C120" s="1">
        <v>1909.875</v>
      </c>
      <c r="D120" s="1">
        <f>tempM[[#This Row],[DecDate]]^2</f>
        <v>3647622.515625</v>
      </c>
      <c r="E120" s="1">
        <v>-0.12</v>
      </c>
      <c r="F120" s="1">
        <f>$R$17+$R$18*tempM[[#This Row],[DecDate]]+$R$19*tempM[[#This Row],[DecDate2]]</f>
        <v>-0.24726009232324486</v>
      </c>
      <c r="G120" s="4">
        <f>tempM[[#This Row],[Temp]]-tempM[[#This Row],[Trend]]</f>
        <v>0.12726009232324487</v>
      </c>
      <c r="H120" s="4">
        <f t="shared" si="1"/>
        <v>-0.14813455009548934</v>
      </c>
      <c r="I120" s="4">
        <f>tempM[[#This Row],[Detrended]]-tempM[[#This Row],[Cycle]]</f>
        <v>0.27539464241873424</v>
      </c>
      <c r="J120" s="4">
        <f>AVERAGEIF(tempM[Month],tempM[Month],tempM[High Frequency])</f>
        <v>3.5898844099438568E-2</v>
      </c>
      <c r="K120" s="4">
        <f>tempM[[#This Row],[S0]]-AVERAGE($J$2:$J$13)</f>
        <v>3.603430550838823E-2</v>
      </c>
    </row>
    <row r="121" spans="1:11" x14ac:dyDescent="0.3">
      <c r="A121" s="2">
        <v>3637</v>
      </c>
      <c r="B121" s="16">
        <f>MONTH(tempM[[#This Row],[Date]])</f>
        <v>12</v>
      </c>
      <c r="C121" s="1">
        <v>1909.9583333333335</v>
      </c>
      <c r="D121" s="1">
        <f>tempM[[#This Row],[DecDate]]^2</f>
        <v>3647940.835069445</v>
      </c>
      <c r="E121" s="1">
        <v>-0.56999999999999995</v>
      </c>
      <c r="F121" s="1">
        <f>$R$17+$R$18*tempM[[#This Row],[DecDate]]+$R$19*tempM[[#This Row],[DecDate2]]</f>
        <v>-0.24727576036173105</v>
      </c>
      <c r="G121" s="4">
        <f>tempM[[#This Row],[Temp]]-tempM[[#This Row],[Trend]]</f>
        <v>-0.32272423963826891</v>
      </c>
      <c r="H121" s="4">
        <f t="shared" si="1"/>
        <v>-0.14504195898014569</v>
      </c>
      <c r="I121" s="4">
        <f>tempM[[#This Row],[Detrended]]-tempM[[#This Row],[Cycle]]</f>
        <v>-0.17768228065812322</v>
      </c>
      <c r="J121" s="4">
        <f>AVERAGEIF(tempM[Month],tempM[Month],tempM[High Frequency])</f>
        <v>-3.4305487959333747E-2</v>
      </c>
      <c r="K121" s="4">
        <f>tempM[[#This Row],[S0]]-AVERAGE($J$2:$J$13)</f>
        <v>-3.4170026550384085E-2</v>
      </c>
    </row>
    <row r="122" spans="1:11" x14ac:dyDescent="0.3">
      <c r="A122" s="2">
        <v>3668</v>
      </c>
      <c r="B122" s="16">
        <f>MONTH(tempM[[#This Row],[Date]])</f>
        <v>1</v>
      </c>
      <c r="C122" s="1">
        <v>1910.0416666666667</v>
      </c>
      <c r="D122" s="1">
        <f>tempM[[#This Row],[DecDate]]^2</f>
        <v>3648259.168402778</v>
      </c>
      <c r="E122" s="1">
        <v>-0.35</v>
      </c>
      <c r="F122" s="1">
        <f>$R$17+$R$18*tempM[[#This Row],[DecDate]]+$R$19*tempM[[#This Row],[DecDate2]]</f>
        <v>-0.24728999596663925</v>
      </c>
      <c r="G122" s="4">
        <f>tempM[[#This Row],[Temp]]-tempM[[#This Row],[Trend]]</f>
        <v>-0.10271000403336072</v>
      </c>
      <c r="H122" s="4">
        <f t="shared" si="1"/>
        <v>-0.13502772337518937</v>
      </c>
      <c r="I122" s="4">
        <f>tempM[[#This Row],[Detrended]]-tempM[[#This Row],[Cycle]]</f>
        <v>3.2317719341828643E-2</v>
      </c>
      <c r="J122" s="4">
        <f>AVERAGEIF(tempM[Month],tempM[Month],tempM[High Frequency])</f>
        <v>2.9521109172344157E-2</v>
      </c>
      <c r="K122" s="4">
        <f>tempM[[#This Row],[S0]]-AVERAGE($J$2:$J$13)</f>
        <v>2.9656570581293815E-2</v>
      </c>
    </row>
    <row r="123" spans="1:11" x14ac:dyDescent="0.3">
      <c r="A123" s="2">
        <v>3699</v>
      </c>
      <c r="B123" s="16">
        <f>MONTH(tempM[[#This Row],[Date]])</f>
        <v>2</v>
      </c>
      <c r="C123" s="1">
        <v>1910.125</v>
      </c>
      <c r="D123" s="1">
        <f>tempM[[#This Row],[DecDate]]^2</f>
        <v>3648577.515625</v>
      </c>
      <c r="E123" s="1">
        <v>-0.4</v>
      </c>
      <c r="F123" s="1">
        <f>$R$17+$R$18*tempM[[#This Row],[DecDate]]+$R$19*tempM[[#This Row],[DecDate2]]</f>
        <v>-0.24730279913819686</v>
      </c>
      <c r="G123" s="4">
        <f>tempM[[#This Row],[Temp]]-tempM[[#This Row],[Trend]]</f>
        <v>-0.15269720086180316</v>
      </c>
      <c r="H123" s="4">
        <f t="shared" si="1"/>
        <v>-0.13116876635751729</v>
      </c>
      <c r="I123" s="4">
        <f>tempM[[#This Row],[Detrended]]-tempM[[#This Row],[Cycle]]</f>
        <v>-2.1528434504285876E-2</v>
      </c>
      <c r="J123" s="4">
        <f>AVERAGEIF(tempM[Month],tempM[Month],tempM[High Frequency])</f>
        <v>3.252632429620924E-2</v>
      </c>
      <c r="K123" s="4">
        <f>tempM[[#This Row],[S0]]-AVERAGE($J$2:$J$13)</f>
        <v>3.2661785705158902E-2</v>
      </c>
    </row>
    <row r="124" spans="1:11" x14ac:dyDescent="0.3">
      <c r="A124" s="2">
        <v>3727</v>
      </c>
      <c r="B124" s="16">
        <f>MONTH(tempM[[#This Row],[Date]])</f>
        <v>3</v>
      </c>
      <c r="C124" s="1">
        <v>1910.2083333333335</v>
      </c>
      <c r="D124" s="1">
        <f>tempM[[#This Row],[DecDate]]^2</f>
        <v>3648895.8767361115</v>
      </c>
      <c r="E124" s="1">
        <v>-0.49</v>
      </c>
      <c r="F124" s="1">
        <f>$R$17+$R$18*tempM[[#This Row],[DecDate]]+$R$19*tempM[[#This Row],[DecDate2]]</f>
        <v>-0.24731416987623334</v>
      </c>
      <c r="G124" s="4">
        <f>tempM[[#This Row],[Temp]]-tempM[[#This Row],[Trend]]</f>
        <v>-0.24268583012376665</v>
      </c>
      <c r="H124" s="4">
        <f t="shared" si="1"/>
        <v>-0.13731124177329637</v>
      </c>
      <c r="I124" s="4">
        <f>tempM[[#This Row],[Detrended]]-tempM[[#This Row],[Cycle]]</f>
        <v>-0.10537458835047028</v>
      </c>
      <c r="J124" s="4">
        <f>AVERAGEIF(tempM[Month],tempM[Month],tempM[High Frequency])</f>
        <v>4.2467654152793903E-2</v>
      </c>
      <c r="K124" s="4">
        <f>tempM[[#This Row],[S0]]-AVERAGE($J$2:$J$13)</f>
        <v>4.2603115561743565E-2</v>
      </c>
    </row>
    <row r="125" spans="1:11" x14ac:dyDescent="0.3">
      <c r="A125" s="2">
        <v>3758</v>
      </c>
      <c r="B125" s="16">
        <f>MONTH(tempM[[#This Row],[Date]])</f>
        <v>4</v>
      </c>
      <c r="C125" s="1">
        <v>1910.2916666666667</v>
      </c>
      <c r="D125" s="1">
        <f>tempM[[#This Row],[DecDate]]^2</f>
        <v>3649214.2517361115</v>
      </c>
      <c r="E125" s="1">
        <v>-0.41</v>
      </c>
      <c r="F125" s="1">
        <f>$R$17+$R$18*tempM[[#This Row],[DecDate]]+$R$19*tempM[[#This Row],[DecDate2]]</f>
        <v>-0.24732410818086237</v>
      </c>
      <c r="G125" s="4">
        <f>tempM[[#This Row],[Temp]]-tempM[[#This Row],[Trend]]</f>
        <v>-0.16267589181913761</v>
      </c>
      <c r="H125" s="4">
        <f t="shared" si="1"/>
        <v>-0.13268591885328709</v>
      </c>
      <c r="I125" s="4">
        <f>tempM[[#This Row],[Detrended]]-tempM[[#This Row],[Cycle]]</f>
        <v>-2.9989972965850514E-2</v>
      </c>
      <c r="J125" s="4">
        <f>AVERAGEIF(tempM[Month],tempM[Month],tempM[High Frequency])</f>
        <v>-5.1148535178016012E-4</v>
      </c>
      <c r="K125" s="4">
        <f>tempM[[#This Row],[S0]]-AVERAGE($J$2:$J$13)</f>
        <v>-3.7602394283050016E-4</v>
      </c>
    </row>
    <row r="126" spans="1:11" x14ac:dyDescent="0.3">
      <c r="A126" s="2">
        <v>3788</v>
      </c>
      <c r="B126" s="16">
        <f>MONTH(tempM[[#This Row],[Date]])</f>
        <v>5</v>
      </c>
      <c r="C126" s="1">
        <v>1910.375</v>
      </c>
      <c r="D126" s="1">
        <f>tempM[[#This Row],[DecDate]]^2</f>
        <v>3649532.640625</v>
      </c>
      <c r="E126" s="1">
        <v>-0.31</v>
      </c>
      <c r="F126" s="1">
        <f>$R$17+$R$18*tempM[[#This Row],[DecDate]]+$R$19*tempM[[#This Row],[DecDate2]]</f>
        <v>-0.24733261405197027</v>
      </c>
      <c r="G126" s="4">
        <f>tempM[[#This Row],[Temp]]-tempM[[#This Row],[Trend]]</f>
        <v>-6.266738594802973E-2</v>
      </c>
      <c r="H126" s="4">
        <f t="shared" si="1"/>
        <v>-0.1511389514436608</v>
      </c>
      <c r="I126" s="4">
        <f>tempM[[#This Row],[Detrended]]-tempM[[#This Row],[Cycle]]</f>
        <v>8.8471565495631066E-2</v>
      </c>
      <c r="J126" s="4">
        <f>AVERAGEIF(tempM[Month],tempM[Month],tempM[High Frequency])</f>
        <v>-1.9768330201834865E-2</v>
      </c>
      <c r="K126" s="4">
        <f>tempM[[#This Row],[S0]]-AVERAGE($J$2:$J$13)</f>
        <v>-1.9632868792885207E-2</v>
      </c>
    </row>
    <row r="127" spans="1:11" x14ac:dyDescent="0.3">
      <c r="A127" s="2">
        <v>3819</v>
      </c>
      <c r="B127" s="16">
        <f>MONTH(tempM[[#This Row],[Date]])</f>
        <v>6</v>
      </c>
      <c r="C127" s="1">
        <v>1910.4583333333335</v>
      </c>
      <c r="D127" s="1">
        <f>tempM[[#This Row],[DecDate]]^2</f>
        <v>3649851.0434027785</v>
      </c>
      <c r="E127" s="1">
        <v>-0.45</v>
      </c>
      <c r="F127" s="1">
        <f>$R$17+$R$18*tempM[[#This Row],[DecDate]]+$R$19*tempM[[#This Row],[DecDate2]]</f>
        <v>-0.24733968748978441</v>
      </c>
      <c r="G127" s="4">
        <f>tempM[[#This Row],[Temp]]-tempM[[#This Row],[Trend]]</f>
        <v>-0.2026603125102156</v>
      </c>
      <c r="H127" s="4">
        <f t="shared" si="1"/>
        <v>-0.20420880108285719</v>
      </c>
      <c r="I127" s="4">
        <f>tempM[[#This Row],[Detrended]]-tempM[[#This Row],[Cycle]]</f>
        <v>1.5484885726415876E-3</v>
      </c>
      <c r="J127" s="4">
        <f>AVERAGEIF(tempM[Month],tempM[Month],tempM[High Frequency])</f>
        <v>-2.6078630071459965E-2</v>
      </c>
      <c r="K127" s="4">
        <f>tempM[[#This Row],[S0]]-AVERAGE($J$2:$J$13)</f>
        <v>-2.5943168662510306E-2</v>
      </c>
    </row>
    <row r="128" spans="1:11" x14ac:dyDescent="0.3">
      <c r="A128" s="2">
        <v>3849</v>
      </c>
      <c r="B128" s="16">
        <f>MONTH(tempM[[#This Row],[Date]])</f>
        <v>7</v>
      </c>
      <c r="C128" s="1">
        <v>1910.5416666666667</v>
      </c>
      <c r="D128" s="1">
        <f>tempM[[#This Row],[DecDate]]^2</f>
        <v>3650169.460069445</v>
      </c>
      <c r="E128" s="1">
        <v>-0.38</v>
      </c>
      <c r="F128" s="1">
        <f>$R$17+$R$18*tempM[[#This Row],[DecDate]]+$R$19*tempM[[#This Row],[DecDate2]]</f>
        <v>-0.24734532849396373</v>
      </c>
      <c r="G128" s="4">
        <f>tempM[[#This Row],[Temp]]-tempM[[#This Row],[Trend]]</f>
        <v>-0.13265467150603627</v>
      </c>
      <c r="H128" s="4">
        <f t="shared" si="1"/>
        <v>-0.21574162161705634</v>
      </c>
      <c r="I128" s="4">
        <f>tempM[[#This Row],[Detrended]]-tempM[[#This Row],[Cycle]]</f>
        <v>8.3086950111020075E-2</v>
      </c>
      <c r="J128" s="4">
        <f>AVERAGEIF(tempM[Month],tempM[Month],tempM[High Frequency])</f>
        <v>-3.5465086088030215E-2</v>
      </c>
      <c r="K128" s="4">
        <f>tempM[[#This Row],[S0]]-AVERAGE($J$2:$J$13)</f>
        <v>-3.5329624679080553E-2</v>
      </c>
    </row>
    <row r="129" spans="1:11" x14ac:dyDescent="0.3">
      <c r="A129" s="2">
        <v>3880</v>
      </c>
      <c r="B129" s="16">
        <f>MONTH(tempM[[#This Row],[Date]])</f>
        <v>8</v>
      </c>
      <c r="C129" s="1">
        <v>1910.625</v>
      </c>
      <c r="D129" s="1">
        <f>tempM[[#This Row],[DecDate]]^2</f>
        <v>3650487.890625</v>
      </c>
      <c r="E129" s="1">
        <v>-0.39</v>
      </c>
      <c r="F129" s="1">
        <f>$R$17+$R$18*tempM[[#This Row],[DecDate]]+$R$19*tempM[[#This Row],[DecDate2]]</f>
        <v>-0.2473495370648493</v>
      </c>
      <c r="G129" s="4">
        <f>tempM[[#This Row],[Temp]]-tempM[[#This Row],[Trend]]</f>
        <v>-0.14265046293515071</v>
      </c>
      <c r="H129" s="4">
        <f t="shared" si="1"/>
        <v>-0.23419895150777043</v>
      </c>
      <c r="I129" s="4">
        <f>tempM[[#This Row],[Detrended]]-tempM[[#This Row],[Cycle]]</f>
        <v>9.1548488572619713E-2</v>
      </c>
      <c r="J129" s="4">
        <f>AVERAGEIF(tempM[Month],tempM[Month],tempM[High Frequency])</f>
        <v>-3.7850347885051719E-2</v>
      </c>
      <c r="K129" s="4">
        <f>tempM[[#This Row],[S0]]-AVERAGE($J$2:$J$13)</f>
        <v>-3.7714886476102057E-2</v>
      </c>
    </row>
    <row r="130" spans="1:11" x14ac:dyDescent="0.3">
      <c r="A130" s="2">
        <v>3911</v>
      </c>
      <c r="B130" s="16">
        <f>MONTH(tempM[[#This Row],[Date]])</f>
        <v>9</v>
      </c>
      <c r="C130" s="1">
        <v>1910.7083333333335</v>
      </c>
      <c r="D130" s="1">
        <f>tempM[[#This Row],[DecDate]]^2</f>
        <v>3650806.335069445</v>
      </c>
      <c r="E130" s="1">
        <v>-0.43</v>
      </c>
      <c r="F130" s="1">
        <f>$R$17+$R$18*tempM[[#This Row],[DecDate]]+$R$19*tempM[[#This Row],[DecDate2]]</f>
        <v>-0.24735231320221374</v>
      </c>
      <c r="G130" s="4">
        <f>tempM[[#This Row],[Temp]]-tempM[[#This Row],[Trend]]</f>
        <v>-0.18264768679778626</v>
      </c>
      <c r="H130" s="4">
        <f t="shared" si="1"/>
        <v>-0.25265771383194002</v>
      </c>
      <c r="I130" s="4">
        <f>tempM[[#This Row],[Detrended]]-tempM[[#This Row],[Cycle]]</f>
        <v>7.0010027034153766E-2</v>
      </c>
      <c r="J130" s="4">
        <f>AVERAGEIF(tempM[Month],tempM[Month],tempM[High Frequency])</f>
        <v>-2.5516799080914528E-2</v>
      </c>
      <c r="K130" s="4">
        <f>tempM[[#This Row],[S0]]-AVERAGE($J$2:$J$13)</f>
        <v>-2.538133767196487E-2</v>
      </c>
    </row>
    <row r="131" spans="1:11" x14ac:dyDescent="0.3">
      <c r="A131" s="2">
        <v>3941</v>
      </c>
      <c r="B131" s="16">
        <f>MONTH(tempM[[#This Row],[Date]])</f>
        <v>10</v>
      </c>
      <c r="C131" s="1">
        <v>1910.7916666666667</v>
      </c>
      <c r="D131" s="1">
        <f>tempM[[#This Row],[DecDate]]^2</f>
        <v>3651124.793402778</v>
      </c>
      <c r="E131" s="1">
        <v>-0.31</v>
      </c>
      <c r="F131" s="1">
        <f>$R$17+$R$18*tempM[[#This Row],[DecDate]]+$R$19*tempM[[#This Row],[DecDate2]]</f>
        <v>-0.24735365690617073</v>
      </c>
      <c r="G131" s="4">
        <f>tempM[[#This Row],[Temp]]-tempM[[#This Row],[Trend]]</f>
        <v>-6.2646343093829271E-2</v>
      </c>
      <c r="H131" s="4">
        <f t="shared" si="1"/>
        <v>-0.25034867782032577</v>
      </c>
      <c r="I131" s="4">
        <f>tempM[[#This Row],[Detrended]]-tempM[[#This Row],[Cycle]]</f>
        <v>0.1877023347264965</v>
      </c>
      <c r="J131" s="4">
        <f>AVERAGEIF(tempM[Month],tempM[Month],tempM[High Frequency])</f>
        <v>3.745669801022343E-2</v>
      </c>
      <c r="K131" s="4">
        <f>tempM[[#This Row],[S0]]-AVERAGE($J$2:$J$13)</f>
        <v>3.7592159419173092E-2</v>
      </c>
    </row>
    <row r="132" spans="1:11" x14ac:dyDescent="0.3">
      <c r="A132" s="2">
        <v>3972</v>
      </c>
      <c r="B132" s="16">
        <f>MONTH(tempM[[#This Row],[Date]])</f>
        <v>11</v>
      </c>
      <c r="C132" s="1">
        <v>1910.875</v>
      </c>
      <c r="D132" s="1">
        <f>tempM[[#This Row],[DecDate]]^2</f>
        <v>3651443.265625</v>
      </c>
      <c r="E132" s="1">
        <v>-0.56999999999999995</v>
      </c>
      <c r="F132" s="1">
        <f>$R$17+$R$18*tempM[[#This Row],[DecDate]]+$R$19*tempM[[#This Row],[DecDate2]]</f>
        <v>-0.24735356817654974</v>
      </c>
      <c r="G132" s="4">
        <f>tempM[[#This Row],[Temp]]-tempM[[#This Row],[Trend]]</f>
        <v>-0.32264643182345021</v>
      </c>
      <c r="H132" s="4">
        <f t="shared" si="1"/>
        <v>-0.25419492039600877</v>
      </c>
      <c r="I132" s="4">
        <f>tempM[[#This Row],[Detrended]]-tempM[[#This Row],[Cycle]]</f>
        <v>-6.8451511427441436E-2</v>
      </c>
      <c r="J132" s="4">
        <f>AVERAGEIF(tempM[Month],tempM[Month],tempM[High Frequency])</f>
        <v>3.5898844099438568E-2</v>
      </c>
      <c r="K132" s="4">
        <f>tempM[[#This Row],[S0]]-AVERAGE($J$2:$J$13)</f>
        <v>3.603430550838823E-2</v>
      </c>
    </row>
    <row r="133" spans="1:11" x14ac:dyDescent="0.3">
      <c r="A133" s="2">
        <v>4002</v>
      </c>
      <c r="B133" s="16">
        <f>MONTH(tempM[[#This Row],[Date]])</f>
        <v>12</v>
      </c>
      <c r="C133" s="1">
        <v>1910.9583333333335</v>
      </c>
      <c r="D133" s="1">
        <f>tempM[[#This Row],[DecDate]]^2</f>
        <v>3651761.7517361115</v>
      </c>
      <c r="E133" s="1">
        <v>-0.81</v>
      </c>
      <c r="F133" s="1">
        <f>$R$17+$R$18*tempM[[#This Row],[DecDate]]+$R$19*tempM[[#This Row],[DecDate2]]</f>
        <v>-0.24735204701369184</v>
      </c>
      <c r="G133" s="4">
        <f>tempM[[#This Row],[Temp]]-tempM[[#This Row],[Trend]]</f>
        <v>-0.56264795298630821</v>
      </c>
      <c r="H133" s="4">
        <f t="shared" si="1"/>
        <v>-0.25650413386667259</v>
      </c>
      <c r="I133" s="4">
        <f>tempM[[#This Row],[Detrended]]-tempM[[#This Row],[Cycle]]</f>
        <v>-0.30614381911963562</v>
      </c>
      <c r="J133" s="4">
        <f>AVERAGEIF(tempM[Month],tempM[Month],tempM[High Frequency])</f>
        <v>-3.4305487959333747E-2</v>
      </c>
      <c r="K133" s="4">
        <f>tempM[[#This Row],[S0]]-AVERAGE($J$2:$J$13)</f>
        <v>-3.4170026550384085E-2</v>
      </c>
    </row>
    <row r="134" spans="1:11" x14ac:dyDescent="0.3">
      <c r="A134" s="2">
        <v>4033</v>
      </c>
      <c r="B134" s="16">
        <f>MONTH(tempM[[#This Row],[Date]])</f>
        <v>1</v>
      </c>
      <c r="C134" s="1">
        <v>1911.0416666666667</v>
      </c>
      <c r="D134" s="1">
        <f>tempM[[#This Row],[DecDate]]^2</f>
        <v>3652080.2517361115</v>
      </c>
      <c r="E134" s="1">
        <v>-0.72</v>
      </c>
      <c r="F134" s="1">
        <f>$R$17+$R$18*tempM[[#This Row],[DecDate]]+$R$19*tempM[[#This Row],[DecDate2]]</f>
        <v>-0.24734909341714229</v>
      </c>
      <c r="G134" s="4">
        <f>tempM[[#This Row],[Temp]]-tempM[[#This Row],[Trend]]</f>
        <v>-0.47265090658285769</v>
      </c>
      <c r="H134" s="4">
        <f t="shared" si="1"/>
        <v>-0.24958401054002724</v>
      </c>
      <c r="I134" s="4">
        <f>tempM[[#This Row],[Detrended]]-tempM[[#This Row],[Cycle]]</f>
        <v>-0.22306689604283045</v>
      </c>
      <c r="J134" s="4">
        <f>AVERAGEIF(tempM[Month],tempM[Month],tempM[High Frequency])</f>
        <v>2.9521109172344157E-2</v>
      </c>
      <c r="K134" s="4">
        <f>tempM[[#This Row],[S0]]-AVERAGE($J$2:$J$13)</f>
        <v>2.9656570581293815E-2</v>
      </c>
    </row>
    <row r="135" spans="1:11" x14ac:dyDescent="0.3">
      <c r="A135" s="2">
        <v>4064</v>
      </c>
      <c r="B135" s="16">
        <f>MONTH(tempM[[#This Row],[Date]])</f>
        <v>2</v>
      </c>
      <c r="C135" s="1">
        <v>1911.125</v>
      </c>
      <c r="D135" s="1">
        <f>tempM[[#This Row],[DecDate]]^2</f>
        <v>3652398.765625</v>
      </c>
      <c r="E135" s="1">
        <v>-0.59</v>
      </c>
      <c r="F135" s="1">
        <f>$R$17+$R$18*tempM[[#This Row],[DecDate]]+$R$19*tempM[[#This Row],[DecDate2]]</f>
        <v>-0.24734470738735581</v>
      </c>
      <c r="G135" s="4">
        <f>tempM[[#This Row],[Temp]]-tempM[[#This Row],[Trend]]</f>
        <v>-0.34265529261264416</v>
      </c>
      <c r="H135" s="4">
        <f t="shared" si="1"/>
        <v>-0.25343455041605062</v>
      </c>
      <c r="I135" s="4">
        <f>tempM[[#This Row],[Detrended]]-tempM[[#This Row],[Cycle]]</f>
        <v>-8.9220742196593539E-2</v>
      </c>
      <c r="J135" s="4">
        <f>AVERAGEIF(tempM[Month],tempM[Month],tempM[High Frequency])</f>
        <v>3.252632429620924E-2</v>
      </c>
      <c r="K135" s="4">
        <f>tempM[[#This Row],[S0]]-AVERAGE($J$2:$J$13)</f>
        <v>3.2661785705158902E-2</v>
      </c>
    </row>
    <row r="136" spans="1:11" x14ac:dyDescent="0.3">
      <c r="A136" s="2">
        <v>4092</v>
      </c>
      <c r="B136" s="16">
        <f>MONTH(tempM[[#This Row],[Date]])</f>
        <v>3</v>
      </c>
      <c r="C136" s="1">
        <v>1911.2083333333335</v>
      </c>
      <c r="D136" s="1">
        <f>tempM[[#This Row],[DecDate]]^2</f>
        <v>3652717.2934027785</v>
      </c>
      <c r="E136" s="1">
        <v>-0.64</v>
      </c>
      <c r="F136" s="1">
        <f>$R$17+$R$18*tempM[[#This Row],[DecDate]]+$R$19*tempM[[#This Row],[DecDate2]]</f>
        <v>-0.24733888892399136</v>
      </c>
      <c r="G136" s="4">
        <f>tempM[[#This Row],[Temp]]-tempM[[#This Row],[Trend]]</f>
        <v>-0.39266111107600865</v>
      </c>
      <c r="H136" s="4">
        <f t="shared" si="1"/>
        <v>-0.25190190734091422</v>
      </c>
      <c r="I136" s="4">
        <f>tempM[[#This Row],[Detrended]]-tempM[[#This Row],[Cycle]]</f>
        <v>-0.14075920373509443</v>
      </c>
      <c r="J136" s="4">
        <f>AVERAGEIF(tempM[Month],tempM[Month],tempM[High Frequency])</f>
        <v>4.2467654152793903E-2</v>
      </c>
      <c r="K136" s="4">
        <f>tempM[[#This Row],[S0]]-AVERAGE($J$2:$J$13)</f>
        <v>4.2603115561743565E-2</v>
      </c>
    </row>
    <row r="137" spans="1:11" x14ac:dyDescent="0.3">
      <c r="A137" s="2">
        <v>4123</v>
      </c>
      <c r="B137" s="16">
        <f>MONTH(tempM[[#This Row],[Date]])</f>
        <v>4</v>
      </c>
      <c r="C137" s="1">
        <v>1911.2916666666667</v>
      </c>
      <c r="D137" s="1">
        <f>tempM[[#This Row],[DecDate]]^2</f>
        <v>3653035.835069445</v>
      </c>
      <c r="E137" s="1">
        <v>-0.46</v>
      </c>
      <c r="F137" s="1">
        <f>$R$17+$R$18*tempM[[#This Row],[DecDate]]+$R$19*tempM[[#This Row],[DecDate2]]</f>
        <v>-0.24733163802721947</v>
      </c>
      <c r="G137" s="4">
        <f>tempM[[#This Row],[Temp]]-tempM[[#This Row],[Trend]]</f>
        <v>-0.21266836197278055</v>
      </c>
      <c r="H137" s="4">
        <f t="shared" ref="H137:H200" si="2">AVERAGE(G131:G143)</f>
        <v>-0.23344761977614764</v>
      </c>
      <c r="I137" s="4">
        <f>tempM[[#This Row],[Detrended]]-tempM[[#This Row],[Cycle]]</f>
        <v>2.077925780336709E-2</v>
      </c>
      <c r="J137" s="4">
        <f>AVERAGEIF(tempM[Month],tempM[Month],tempM[High Frequency])</f>
        <v>-5.1148535178016012E-4</v>
      </c>
      <c r="K137" s="4">
        <f>tempM[[#This Row],[S0]]-AVERAGE($J$2:$J$13)</f>
        <v>-3.7602394283050016E-4</v>
      </c>
    </row>
    <row r="138" spans="1:11" x14ac:dyDescent="0.3">
      <c r="A138" s="2">
        <v>4153</v>
      </c>
      <c r="B138" s="16">
        <f>MONTH(tempM[[#This Row],[Date]])</f>
        <v>5</v>
      </c>
      <c r="C138" s="1">
        <v>1911.375</v>
      </c>
      <c r="D138" s="1">
        <f>tempM[[#This Row],[DecDate]]^2</f>
        <v>3653354.390625</v>
      </c>
      <c r="E138" s="1">
        <v>-0.46</v>
      </c>
      <c r="F138" s="1">
        <f>$R$17+$R$18*tempM[[#This Row],[DecDate]]+$R$19*tempM[[#This Row],[DecDate2]]</f>
        <v>-0.24732295469698329</v>
      </c>
      <c r="G138" s="4">
        <f>tempM[[#This Row],[Temp]]-tempM[[#This Row],[Trend]]</f>
        <v>-0.21267704530301673</v>
      </c>
      <c r="H138" s="4">
        <f t="shared" si="2"/>
        <v>-0.22499476464484097</v>
      </c>
      <c r="I138" s="4">
        <f>tempM[[#This Row],[Detrended]]-tempM[[#This Row],[Cycle]]</f>
        <v>1.231771934182424E-2</v>
      </c>
      <c r="J138" s="4">
        <f>AVERAGEIF(tempM[Month],tempM[Month],tempM[High Frequency])</f>
        <v>-1.9768330201834865E-2</v>
      </c>
      <c r="K138" s="4">
        <f>tempM[[#This Row],[S0]]-AVERAGE($J$2:$J$13)</f>
        <v>-1.9632868792885207E-2</v>
      </c>
    </row>
    <row r="139" spans="1:11" x14ac:dyDescent="0.3">
      <c r="A139" s="2">
        <v>4184</v>
      </c>
      <c r="B139" s="16">
        <f>MONTH(tempM[[#This Row],[Date]])</f>
        <v>6</v>
      </c>
      <c r="C139" s="1">
        <v>1911.4583333333335</v>
      </c>
      <c r="D139" s="1">
        <f>tempM[[#This Row],[DecDate]]^2</f>
        <v>3653672.960069445</v>
      </c>
      <c r="E139" s="1">
        <v>-0.34</v>
      </c>
      <c r="F139" s="1">
        <f>$R$17+$R$18*tempM[[#This Row],[DecDate]]+$R$19*tempM[[#This Row],[DecDate2]]</f>
        <v>-0.24731283893333966</v>
      </c>
      <c r="G139" s="4">
        <f>tempM[[#This Row],[Temp]]-tempM[[#This Row],[Trend]]</f>
        <v>-9.2687161066660362E-2</v>
      </c>
      <c r="H139" s="4">
        <f t="shared" si="2"/>
        <v>-0.20500488040851086</v>
      </c>
      <c r="I139" s="4">
        <f>tempM[[#This Row],[Detrended]]-tempM[[#This Row],[Cycle]]</f>
        <v>0.1123177193418505</v>
      </c>
      <c r="J139" s="4">
        <f>AVERAGEIF(tempM[Month],tempM[Month],tempM[High Frequency])</f>
        <v>-2.6078630071459965E-2</v>
      </c>
      <c r="K139" s="4">
        <f>tempM[[#This Row],[S0]]-AVERAGE($J$2:$J$13)</f>
        <v>-2.5943168662510306E-2</v>
      </c>
    </row>
    <row r="140" spans="1:11" x14ac:dyDescent="0.3">
      <c r="A140" s="2">
        <v>4214</v>
      </c>
      <c r="B140" s="16">
        <f>MONTH(tempM[[#This Row],[Date]])</f>
        <v>7</v>
      </c>
      <c r="C140" s="1">
        <v>1911.5416666666667</v>
      </c>
      <c r="D140" s="1">
        <f>tempM[[#This Row],[DecDate]]^2</f>
        <v>3653991.543402778</v>
      </c>
      <c r="E140" s="1">
        <v>-0.36</v>
      </c>
      <c r="F140" s="1">
        <f>$R$17+$R$18*tempM[[#This Row],[DecDate]]+$R$19*tempM[[#This Row],[DecDate2]]</f>
        <v>-0.24730129073617491</v>
      </c>
      <c r="G140" s="4">
        <f>tempM[[#This Row],[Temp]]-tempM[[#This Row],[Trend]]</f>
        <v>-0.11269870926382508</v>
      </c>
      <c r="H140" s="4">
        <f t="shared" si="2"/>
        <v>-0.16963181322102963</v>
      </c>
      <c r="I140" s="4">
        <f>tempM[[#This Row],[Detrended]]-tempM[[#This Row],[Cycle]]</f>
        <v>5.6933103957204551E-2</v>
      </c>
      <c r="J140" s="4">
        <f>AVERAGEIF(tempM[Month],tempM[Month],tempM[High Frequency])</f>
        <v>-3.5465086088030215E-2</v>
      </c>
      <c r="K140" s="4">
        <f>tempM[[#This Row],[S0]]-AVERAGE($J$2:$J$13)</f>
        <v>-3.5329624679080553E-2</v>
      </c>
    </row>
    <row r="141" spans="1:11" x14ac:dyDescent="0.3">
      <c r="A141" s="2">
        <v>4245</v>
      </c>
      <c r="B141" s="16">
        <f>MONTH(tempM[[#This Row],[Date]])</f>
        <v>8</v>
      </c>
      <c r="C141" s="1">
        <v>1911.625</v>
      </c>
      <c r="D141" s="1">
        <f>tempM[[#This Row],[DecDate]]^2</f>
        <v>3654310.140625</v>
      </c>
      <c r="E141" s="1">
        <v>-0.43</v>
      </c>
      <c r="F141" s="1">
        <f>$R$17+$R$18*tempM[[#This Row],[DecDate]]+$R$19*tempM[[#This Row],[DecDate2]]</f>
        <v>-0.24728831010565955</v>
      </c>
      <c r="G141" s="4">
        <f>tempM[[#This Row],[Temp]]-tempM[[#This Row],[Trend]]</f>
        <v>-0.18271168989434045</v>
      </c>
      <c r="H141" s="4">
        <f t="shared" si="2"/>
        <v>-0.12656787077467432</v>
      </c>
      <c r="I141" s="4">
        <f>tempM[[#This Row],[Detrended]]-tempM[[#This Row],[Cycle]]</f>
        <v>-5.6143819119666122E-2</v>
      </c>
      <c r="J141" s="4">
        <f>AVERAGEIF(tempM[Month],tempM[Month],tempM[High Frequency])</f>
        <v>-3.7850347885051719E-2</v>
      </c>
      <c r="K141" s="4">
        <f>tempM[[#This Row],[S0]]-AVERAGE($J$2:$J$13)</f>
        <v>-3.7714886476102057E-2</v>
      </c>
    </row>
    <row r="142" spans="1:11" x14ac:dyDescent="0.3">
      <c r="A142" s="2">
        <v>4276</v>
      </c>
      <c r="B142" s="16">
        <f>MONTH(tempM[[#This Row],[Date]])</f>
        <v>9</v>
      </c>
      <c r="C142" s="1">
        <v>1911.7083333333335</v>
      </c>
      <c r="D142" s="1">
        <f>tempM[[#This Row],[DecDate]]^2</f>
        <v>3654628.7517361115</v>
      </c>
      <c r="E142" s="1">
        <v>-0.37</v>
      </c>
      <c r="F142" s="1">
        <f>$R$17+$R$18*tempM[[#This Row],[DecDate]]+$R$19*tempM[[#This Row],[DecDate2]]</f>
        <v>-0.24727389704162306</v>
      </c>
      <c r="G142" s="4">
        <f>tempM[[#This Row],[Temp]]-tempM[[#This Row],[Trend]]</f>
        <v>-0.12272610295837694</v>
      </c>
      <c r="H142" s="4">
        <f t="shared" si="2"/>
        <v>-0.12735151460793284</v>
      </c>
      <c r="I142" s="4">
        <f>tempM[[#This Row],[Detrended]]-tempM[[#This Row],[Cycle]]</f>
        <v>4.625411649555905E-3</v>
      </c>
      <c r="J142" s="4">
        <f>AVERAGEIF(tempM[Month],tempM[Month],tempM[High Frequency])</f>
        <v>-2.5516799080914528E-2</v>
      </c>
      <c r="K142" s="4">
        <f>tempM[[#This Row],[S0]]-AVERAGE($J$2:$J$13)</f>
        <v>-2.538133767196487E-2</v>
      </c>
    </row>
    <row r="143" spans="1:11" x14ac:dyDescent="0.3">
      <c r="A143" s="2">
        <v>4306</v>
      </c>
      <c r="B143" s="16">
        <f>MONTH(tempM[[#This Row],[Date]])</f>
        <v>10</v>
      </c>
      <c r="C143" s="1">
        <v>1911.7916666666667</v>
      </c>
      <c r="D143" s="1">
        <f>tempM[[#This Row],[DecDate]]^2</f>
        <v>3654947.3767361115</v>
      </c>
      <c r="E143" s="1">
        <v>-0.19</v>
      </c>
      <c r="F143" s="1">
        <f>$R$17+$R$18*tempM[[#This Row],[DecDate]]+$R$19*tempM[[#This Row],[DecDate2]]</f>
        <v>-0.24725805154417912</v>
      </c>
      <c r="G143" s="4">
        <f>tempM[[#This Row],[Temp]]-tempM[[#This Row],[Trend]]</f>
        <v>5.7258051544179123E-2</v>
      </c>
      <c r="H143" s="4">
        <f t="shared" si="2"/>
        <v>-9.0444283182326099E-2</v>
      </c>
      <c r="I143" s="4">
        <f>tempM[[#This Row],[Detrended]]-tempM[[#This Row],[Cycle]]</f>
        <v>0.14770233472650524</v>
      </c>
      <c r="J143" s="4">
        <f>AVERAGEIF(tempM[Month],tempM[Month],tempM[High Frequency])</f>
        <v>3.745669801022343E-2</v>
      </c>
      <c r="K143" s="4">
        <f>tempM[[#This Row],[S0]]-AVERAGE($J$2:$J$13)</f>
        <v>3.7592159419173092E-2</v>
      </c>
    </row>
    <row r="144" spans="1:11" x14ac:dyDescent="0.3">
      <c r="A144" s="2">
        <v>4337</v>
      </c>
      <c r="B144" s="16">
        <f>MONTH(tempM[[#This Row],[Date]])</f>
        <v>11</v>
      </c>
      <c r="C144" s="1">
        <v>1911.875</v>
      </c>
      <c r="D144" s="1">
        <f>tempM[[#This Row],[DecDate]]^2</f>
        <v>3655266.015625</v>
      </c>
      <c r="E144" s="1">
        <v>-0.2</v>
      </c>
      <c r="F144" s="1">
        <f>$R$17+$R$18*tempM[[#This Row],[DecDate]]+$R$19*tempM[[#This Row],[DecDate2]]</f>
        <v>-0.24724077361315722</v>
      </c>
      <c r="G144" s="4">
        <f>tempM[[#This Row],[Temp]]-tempM[[#This Row],[Trend]]</f>
        <v>4.7240773613157205E-2</v>
      </c>
      <c r="H144" s="4">
        <f t="shared" si="2"/>
        <v>-6.5076945728627697E-2</v>
      </c>
      <c r="I144" s="4">
        <f>tempM[[#This Row],[Detrended]]-tempM[[#This Row],[Cycle]]</f>
        <v>0.1123177193417849</v>
      </c>
      <c r="J144" s="4">
        <f>AVERAGEIF(tempM[Month],tempM[Month],tempM[High Frequency])</f>
        <v>3.5898844099438568E-2</v>
      </c>
      <c r="K144" s="4">
        <f>tempM[[#This Row],[S0]]-AVERAGE($J$2:$J$13)</f>
        <v>3.603430550838823E-2</v>
      </c>
    </row>
    <row r="145" spans="1:11" x14ac:dyDescent="0.3">
      <c r="A145" s="2">
        <v>4367</v>
      </c>
      <c r="B145" s="16">
        <f>MONTH(tempM[[#This Row],[Date]])</f>
        <v>12</v>
      </c>
      <c r="C145" s="1">
        <v>1911.9583333333335</v>
      </c>
      <c r="D145" s="1">
        <f>tempM[[#This Row],[DecDate]]^2</f>
        <v>3655584.6684027785</v>
      </c>
      <c r="E145" s="1">
        <v>-0.31</v>
      </c>
      <c r="F145" s="1">
        <f>$R$17+$R$18*tempM[[#This Row],[DecDate]]+$R$19*tempM[[#This Row],[DecDate2]]</f>
        <v>-0.24722206324884155</v>
      </c>
      <c r="G145" s="4">
        <f>tempM[[#This Row],[Temp]]-tempM[[#This Row],[Trend]]</f>
        <v>-6.2777936751158447E-2</v>
      </c>
      <c r="H145" s="4">
        <f t="shared" si="2"/>
        <v>-3.9711040708376083E-2</v>
      </c>
      <c r="I145" s="4">
        <f>tempM[[#This Row],[Detrended]]-tempM[[#This Row],[Cycle]]</f>
        <v>-2.3066896042782364E-2</v>
      </c>
      <c r="J145" s="4">
        <f>AVERAGEIF(tempM[Month],tempM[Month],tempM[High Frequency])</f>
        <v>-3.4305487959333747E-2</v>
      </c>
      <c r="K145" s="4">
        <f>tempM[[#This Row],[S0]]-AVERAGE($J$2:$J$13)</f>
        <v>-3.4170026550384085E-2</v>
      </c>
    </row>
    <row r="146" spans="1:11" x14ac:dyDescent="0.3">
      <c r="A146" s="2">
        <v>4398</v>
      </c>
      <c r="B146" s="16">
        <f>MONTH(tempM[[#This Row],[Date]])</f>
        <v>1</v>
      </c>
      <c r="C146" s="1">
        <v>1912.0416666666667</v>
      </c>
      <c r="D146" s="1">
        <f>tempM[[#This Row],[DecDate]]^2</f>
        <v>3655903.335069445</v>
      </c>
      <c r="E146" s="1">
        <v>-0.35</v>
      </c>
      <c r="F146" s="1">
        <f>$R$17+$R$18*tempM[[#This Row],[DecDate]]+$R$19*tempM[[#This Row],[DecDate2]]</f>
        <v>-0.24720192045094791</v>
      </c>
      <c r="G146" s="4">
        <f>tempM[[#This Row],[Temp]]-tempM[[#This Row],[Trend]]</f>
        <v>-0.10279807954905207</v>
      </c>
      <c r="H146" s="4">
        <f t="shared" si="2"/>
        <v>-5.35773373523536E-2</v>
      </c>
      <c r="I146" s="4">
        <f>tempM[[#This Row],[Detrended]]-tempM[[#This Row],[Cycle]]</f>
        <v>-4.9220742196698468E-2</v>
      </c>
      <c r="J146" s="4">
        <f>AVERAGEIF(tempM[Month],tempM[Month],tempM[High Frequency])</f>
        <v>2.9521109172344157E-2</v>
      </c>
      <c r="K146" s="4">
        <f>tempM[[#This Row],[S0]]-AVERAGE($J$2:$J$13)</f>
        <v>2.9656570581293815E-2</v>
      </c>
    </row>
    <row r="147" spans="1:11" x14ac:dyDescent="0.3">
      <c r="A147" s="2">
        <v>4429</v>
      </c>
      <c r="B147" s="16">
        <f>MONTH(tempM[[#This Row],[Date]])</f>
        <v>2</v>
      </c>
      <c r="C147" s="1">
        <v>1912.125</v>
      </c>
      <c r="D147" s="1">
        <f>tempM[[#This Row],[DecDate]]^2</f>
        <v>3656222.015625</v>
      </c>
      <c r="E147" s="1">
        <v>-0.16</v>
      </c>
      <c r="F147" s="1">
        <f>$R$17+$R$18*tempM[[#This Row],[DecDate]]+$R$19*tempM[[#This Row],[DecDate2]]</f>
        <v>-0.24718034521976051</v>
      </c>
      <c r="G147" s="4">
        <f>tempM[[#This Row],[Temp]]-tempM[[#This Row],[Trend]]</f>
        <v>8.7180345219760508E-2</v>
      </c>
      <c r="H147" s="4">
        <f t="shared" si="2"/>
        <v>-8.513737412208125E-2</v>
      </c>
      <c r="I147" s="4">
        <f>tempM[[#This Row],[Detrended]]-tempM[[#This Row],[Cycle]]</f>
        <v>0.17231771934184176</v>
      </c>
      <c r="J147" s="4">
        <f>AVERAGEIF(tempM[Month],tempM[Month],tempM[High Frequency])</f>
        <v>3.252632429620924E-2</v>
      </c>
      <c r="K147" s="4">
        <f>tempM[[#This Row],[S0]]-AVERAGE($J$2:$J$13)</f>
        <v>3.2661785705158902E-2</v>
      </c>
    </row>
    <row r="148" spans="1:11" x14ac:dyDescent="0.3">
      <c r="A148" s="2">
        <v>4458</v>
      </c>
      <c r="B148" s="16">
        <f>MONTH(tempM[[#This Row],[Date]])</f>
        <v>3</v>
      </c>
      <c r="C148" s="1">
        <v>1912.2083333333335</v>
      </c>
      <c r="D148" s="1">
        <f>tempM[[#This Row],[DecDate]]^2</f>
        <v>3656540.710069445</v>
      </c>
      <c r="E148" s="1">
        <v>-0.6</v>
      </c>
      <c r="F148" s="1">
        <f>$R$17+$R$18*tempM[[#This Row],[DecDate]]+$R$19*tempM[[#This Row],[DecDate2]]</f>
        <v>-0.24715733755499514</v>
      </c>
      <c r="G148" s="4">
        <f>tempM[[#This Row],[Temp]]-tempM[[#This Row],[Trend]]</f>
        <v>-0.35284266244500484</v>
      </c>
      <c r="H148" s="4">
        <f t="shared" si="2"/>
        <v>-0.11362192024834572</v>
      </c>
      <c r="I148" s="4">
        <f>tempM[[#This Row],[Detrended]]-tempM[[#This Row],[Cycle]]</f>
        <v>-0.23922074219665912</v>
      </c>
      <c r="J148" s="4">
        <f>AVERAGEIF(tempM[Month],tempM[Month],tempM[High Frequency])</f>
        <v>4.2467654152793903E-2</v>
      </c>
      <c r="K148" s="4">
        <f>tempM[[#This Row],[S0]]-AVERAGE($J$2:$J$13)</f>
        <v>4.2603115561743565E-2</v>
      </c>
    </row>
    <row r="149" spans="1:11" x14ac:dyDescent="0.3">
      <c r="A149" s="2">
        <v>4489</v>
      </c>
      <c r="B149" s="16">
        <f>MONTH(tempM[[#This Row],[Date]])</f>
        <v>4</v>
      </c>
      <c r="C149" s="1">
        <v>1912.2916666666667</v>
      </c>
      <c r="D149" s="1">
        <f>tempM[[#This Row],[DecDate]]^2</f>
        <v>3656859.418402778</v>
      </c>
      <c r="E149" s="1">
        <v>-0.16</v>
      </c>
      <c r="F149" s="1">
        <f>$R$17+$R$18*tempM[[#This Row],[DecDate]]+$R$19*tempM[[#This Row],[DecDate2]]</f>
        <v>-0.24713289745687916</v>
      </c>
      <c r="G149" s="4">
        <f>tempM[[#This Row],[Temp]]-tempM[[#This Row],[Trend]]</f>
        <v>8.713289745687916E-2</v>
      </c>
      <c r="H149" s="4">
        <f t="shared" si="2"/>
        <v>-0.1505694372695911</v>
      </c>
      <c r="I149" s="4">
        <f>tempM[[#This Row],[Detrended]]-tempM[[#This Row],[Cycle]]</f>
        <v>0.23770233472647026</v>
      </c>
      <c r="J149" s="4">
        <f>AVERAGEIF(tempM[Month],tempM[Month],tempM[High Frequency])</f>
        <v>-5.1148535178016012E-4</v>
      </c>
      <c r="K149" s="4">
        <f>tempM[[#This Row],[S0]]-AVERAGE($J$2:$J$13)</f>
        <v>-3.7602394283050016E-4</v>
      </c>
    </row>
    <row r="150" spans="1:11" x14ac:dyDescent="0.3">
      <c r="A150" s="2">
        <v>4519</v>
      </c>
      <c r="B150" s="16">
        <f>MONTH(tempM[[#This Row],[Date]])</f>
        <v>5</v>
      </c>
      <c r="C150" s="1">
        <v>1912.375</v>
      </c>
      <c r="D150" s="1">
        <f>tempM[[#This Row],[DecDate]]^2</f>
        <v>3657178.140625</v>
      </c>
      <c r="E150" s="1">
        <v>-0.13</v>
      </c>
      <c r="F150" s="1">
        <f>$R$17+$R$18*tempM[[#This Row],[DecDate]]+$R$19*tempM[[#This Row],[DecDate2]]</f>
        <v>-0.2471070249252989</v>
      </c>
      <c r="G150" s="4">
        <f>tempM[[#This Row],[Temp]]-tempM[[#This Row],[Trend]]</f>
        <v>0.1171070249252989</v>
      </c>
      <c r="H150" s="4">
        <f t="shared" si="2"/>
        <v>-0.17521069441659096</v>
      </c>
      <c r="I150" s="4">
        <f>tempM[[#This Row],[Detrended]]-tempM[[#This Row],[Cycle]]</f>
        <v>0.29231771934188988</v>
      </c>
      <c r="J150" s="4">
        <f>AVERAGEIF(tempM[Month],tempM[Month],tempM[High Frequency])</f>
        <v>-1.9768330201834865E-2</v>
      </c>
      <c r="K150" s="4">
        <f>tempM[[#This Row],[S0]]-AVERAGE($J$2:$J$13)</f>
        <v>-1.9632868792885207E-2</v>
      </c>
    </row>
    <row r="151" spans="1:11" x14ac:dyDescent="0.3">
      <c r="A151" s="2">
        <v>4550</v>
      </c>
      <c r="B151" s="16">
        <f>MONTH(tempM[[#This Row],[Date]])</f>
        <v>6</v>
      </c>
      <c r="C151" s="1">
        <v>1912.4583333333335</v>
      </c>
      <c r="D151" s="1">
        <f>tempM[[#This Row],[DecDate]]^2</f>
        <v>3657496.8767361115</v>
      </c>
      <c r="E151" s="1">
        <v>-0.13</v>
      </c>
      <c r="F151" s="1">
        <f>$R$17+$R$18*tempM[[#This Row],[DecDate]]+$R$19*tempM[[#This Row],[DecDate2]]</f>
        <v>-0.24707971996025435</v>
      </c>
      <c r="G151" s="4">
        <f>tempM[[#This Row],[Temp]]-tempM[[#This Row],[Trend]]</f>
        <v>0.11707971996025435</v>
      </c>
      <c r="H151" s="4">
        <f t="shared" si="2"/>
        <v>-0.20369953784319145</v>
      </c>
      <c r="I151" s="4">
        <f>tempM[[#This Row],[Detrended]]-tempM[[#This Row],[Cycle]]</f>
        <v>0.32077925780344579</v>
      </c>
      <c r="J151" s="4">
        <f>AVERAGEIF(tempM[Month],tempM[Month],tempM[High Frequency])</f>
        <v>-2.6078630071459965E-2</v>
      </c>
      <c r="K151" s="4">
        <f>tempM[[#This Row],[S0]]-AVERAGE($J$2:$J$13)</f>
        <v>-2.5943168662510306E-2</v>
      </c>
    </row>
    <row r="152" spans="1:11" x14ac:dyDescent="0.3">
      <c r="A152" s="2">
        <v>4580</v>
      </c>
      <c r="B152" s="16">
        <f>MONTH(tempM[[#This Row],[Date]])</f>
        <v>7</v>
      </c>
      <c r="C152" s="1">
        <v>1912.5416666666667</v>
      </c>
      <c r="D152" s="1">
        <f>tempM[[#This Row],[DecDate]]^2</f>
        <v>3657815.6267361115</v>
      </c>
      <c r="E152" s="1">
        <v>-0.52</v>
      </c>
      <c r="F152" s="1">
        <f>$R$17+$R$18*tempM[[#This Row],[DecDate]]+$R$19*tempM[[#This Row],[DecDate2]]</f>
        <v>-0.24705098256163183</v>
      </c>
      <c r="G152" s="4">
        <f>tempM[[#This Row],[Temp]]-tempM[[#This Row],[Trend]]</f>
        <v>-0.27294901743836819</v>
      </c>
      <c r="H152" s="4">
        <f t="shared" si="2"/>
        <v>-0.22295904447246956</v>
      </c>
      <c r="I152" s="4">
        <f>tempM[[#This Row],[Detrended]]-tempM[[#This Row],[Cycle]]</f>
        <v>-4.9989972965898632E-2</v>
      </c>
      <c r="J152" s="4">
        <f>AVERAGEIF(tempM[Month],tempM[Month],tempM[High Frequency])</f>
        <v>-3.5465086088030215E-2</v>
      </c>
      <c r="K152" s="4">
        <f>tempM[[#This Row],[S0]]-AVERAGE($J$2:$J$13)</f>
        <v>-3.5329624679080553E-2</v>
      </c>
    </row>
    <row r="153" spans="1:11" x14ac:dyDescent="0.3">
      <c r="A153" s="2">
        <v>4611</v>
      </c>
      <c r="B153" s="16">
        <f>MONTH(tempM[[#This Row],[Date]])</f>
        <v>8</v>
      </c>
      <c r="C153" s="1">
        <v>1912.625</v>
      </c>
      <c r="D153" s="1">
        <f>tempM[[#This Row],[DecDate]]^2</f>
        <v>3658134.390625</v>
      </c>
      <c r="E153" s="1">
        <v>-0.77</v>
      </c>
      <c r="F153" s="1">
        <f>$R$17+$R$18*tempM[[#This Row],[DecDate]]+$R$19*tempM[[#This Row],[DecDate2]]</f>
        <v>-0.24702081272971554</v>
      </c>
      <c r="G153" s="4">
        <f>tempM[[#This Row],[Temp]]-tempM[[#This Row],[Trend]]</f>
        <v>-0.52297918727028447</v>
      </c>
      <c r="H153" s="4">
        <f t="shared" si="2"/>
        <v>-0.24606613738135258</v>
      </c>
      <c r="I153" s="4">
        <f>tempM[[#This Row],[Detrended]]-tempM[[#This Row],[Cycle]]</f>
        <v>-0.27691304988893189</v>
      </c>
      <c r="J153" s="4">
        <f>AVERAGEIF(tempM[Month],tempM[Month],tempM[High Frequency])</f>
        <v>-3.7850347885051719E-2</v>
      </c>
      <c r="K153" s="4">
        <f>tempM[[#This Row],[S0]]-AVERAGE($J$2:$J$13)</f>
        <v>-3.7714886476102057E-2</v>
      </c>
    </row>
    <row r="154" spans="1:11" x14ac:dyDescent="0.3">
      <c r="A154" s="2">
        <v>4642</v>
      </c>
      <c r="B154" s="16">
        <f>MONTH(tempM[[#This Row],[Date]])</f>
        <v>9</v>
      </c>
      <c r="C154" s="1">
        <v>1912.7083333333335</v>
      </c>
      <c r="D154" s="1">
        <f>tempM[[#This Row],[DecDate]]^2</f>
        <v>3658453.1684027785</v>
      </c>
      <c r="E154" s="1">
        <v>-0.8</v>
      </c>
      <c r="F154" s="1">
        <f>$R$17+$R$18*tempM[[#This Row],[DecDate]]+$R$19*tempM[[#This Row],[DecDate2]]</f>
        <v>-0.24698921046422129</v>
      </c>
      <c r="G154" s="4">
        <f>tempM[[#This Row],[Temp]]-tempM[[#This Row],[Trend]]</f>
        <v>-0.55301078953577876</v>
      </c>
      <c r="H154" s="4">
        <f t="shared" si="2"/>
        <v>-0.27071312426215272</v>
      </c>
      <c r="I154" s="4">
        <f>tempM[[#This Row],[Detrended]]-tempM[[#This Row],[Cycle]]</f>
        <v>-0.28229766527362604</v>
      </c>
      <c r="J154" s="4">
        <f>AVERAGEIF(tempM[Month],tempM[Month],tempM[High Frequency])</f>
        <v>-2.5516799080914528E-2</v>
      </c>
      <c r="K154" s="4">
        <f>tempM[[#This Row],[S0]]-AVERAGE($J$2:$J$13)</f>
        <v>-2.538133767196487E-2</v>
      </c>
    </row>
    <row r="155" spans="1:11" x14ac:dyDescent="0.3">
      <c r="A155" s="2">
        <v>4672</v>
      </c>
      <c r="B155" s="16">
        <f>MONTH(tempM[[#This Row],[Date]])</f>
        <v>10</v>
      </c>
      <c r="C155" s="1">
        <v>1912.7916666666667</v>
      </c>
      <c r="D155" s="1">
        <f>tempM[[#This Row],[DecDate]]^2</f>
        <v>3658771.960069445</v>
      </c>
      <c r="E155" s="1">
        <v>-0.85</v>
      </c>
      <c r="F155" s="1">
        <f>$R$17+$R$18*tempM[[#This Row],[DecDate]]+$R$19*tempM[[#This Row],[DecDate2]]</f>
        <v>-0.24695617576543327</v>
      </c>
      <c r="G155" s="4">
        <f>tempM[[#This Row],[Temp]]-tempM[[#This Row],[Trend]]</f>
        <v>-0.60304382423456671</v>
      </c>
      <c r="H155" s="4">
        <f t="shared" si="2"/>
        <v>-0.26305385126870745</v>
      </c>
      <c r="I155" s="4">
        <f>tempM[[#This Row],[Detrended]]-tempM[[#This Row],[Cycle]]</f>
        <v>-0.33998997296585926</v>
      </c>
      <c r="J155" s="4">
        <f>AVERAGEIF(tempM[Month],tempM[Month],tempM[High Frequency])</f>
        <v>3.745669801022343E-2</v>
      </c>
      <c r="K155" s="4">
        <f>tempM[[#This Row],[S0]]-AVERAGE($J$2:$J$13)</f>
        <v>3.7592159419173092E-2</v>
      </c>
    </row>
    <row r="156" spans="1:11" x14ac:dyDescent="0.3">
      <c r="A156" s="2">
        <v>4703</v>
      </c>
      <c r="B156" s="16">
        <f>MONTH(tempM[[#This Row],[Date]])</f>
        <v>11</v>
      </c>
      <c r="C156" s="1">
        <v>1912.875</v>
      </c>
      <c r="D156" s="1">
        <f>tempM[[#This Row],[DecDate]]^2</f>
        <v>3659090.765625</v>
      </c>
      <c r="E156" s="1">
        <v>-0.51</v>
      </c>
      <c r="F156" s="1">
        <f>$R$17+$R$18*tempM[[#This Row],[DecDate]]+$R$19*tempM[[#This Row],[DecDate2]]</f>
        <v>-0.24692170863318097</v>
      </c>
      <c r="G156" s="4">
        <f>tempM[[#This Row],[Temp]]-tempM[[#This Row],[Trend]]</f>
        <v>-0.26307829136681904</v>
      </c>
      <c r="H156" s="4">
        <f t="shared" si="2"/>
        <v>-0.29385754917024737</v>
      </c>
      <c r="I156" s="4">
        <f>tempM[[#This Row],[Detrended]]-tempM[[#This Row],[Cycle]]</f>
        <v>3.0779257803428328E-2</v>
      </c>
      <c r="J156" s="4">
        <f>AVERAGEIF(tempM[Month],tempM[Month],tempM[High Frequency])</f>
        <v>3.5898844099438568E-2</v>
      </c>
      <c r="K156" s="4">
        <f>tempM[[#This Row],[S0]]-AVERAGE($J$2:$J$13)</f>
        <v>3.603430550838823E-2</v>
      </c>
    </row>
    <row r="157" spans="1:11" x14ac:dyDescent="0.3">
      <c r="A157" s="2">
        <v>4733</v>
      </c>
      <c r="B157" s="16">
        <f>MONTH(tempM[[#This Row],[Date]])</f>
        <v>12</v>
      </c>
      <c r="C157" s="1">
        <v>1912.9583333333335</v>
      </c>
      <c r="D157" s="1">
        <f>tempM[[#This Row],[DecDate]]^2</f>
        <v>3659409.585069445</v>
      </c>
      <c r="E157" s="1">
        <v>-0.56999999999999995</v>
      </c>
      <c r="F157" s="1">
        <f>$R$17+$R$18*tempM[[#This Row],[DecDate]]+$R$19*tempM[[#This Row],[DecDate2]]</f>
        <v>-0.24688580906735069</v>
      </c>
      <c r="G157" s="4">
        <f>tempM[[#This Row],[Temp]]-tempM[[#This Row],[Trend]]</f>
        <v>-0.32311419093264926</v>
      </c>
      <c r="H157" s="4">
        <f t="shared" si="2"/>
        <v>-0.32158575642831971</v>
      </c>
      <c r="I157" s="4">
        <f>tempM[[#This Row],[Detrended]]-tempM[[#This Row],[Cycle]]</f>
        <v>-1.5284345043295455E-3</v>
      </c>
      <c r="J157" s="4">
        <f>AVERAGEIF(tempM[Month],tempM[Month],tempM[High Frequency])</f>
        <v>-3.4305487959333747E-2</v>
      </c>
      <c r="K157" s="4">
        <f>tempM[[#This Row],[S0]]-AVERAGE($J$2:$J$13)</f>
        <v>-3.4170026550384085E-2</v>
      </c>
    </row>
    <row r="158" spans="1:11" x14ac:dyDescent="0.3">
      <c r="A158" s="2">
        <v>4764</v>
      </c>
      <c r="B158" s="16">
        <f>MONTH(tempM[[#This Row],[Date]])</f>
        <v>1</v>
      </c>
      <c r="C158" s="1">
        <v>1913.0416666666667</v>
      </c>
      <c r="D158" s="1">
        <f>tempM[[#This Row],[DecDate]]^2</f>
        <v>3659728.418402778</v>
      </c>
      <c r="E158" s="1">
        <v>-0.56000000000000005</v>
      </c>
      <c r="F158" s="1">
        <f>$R$17+$R$18*tempM[[#This Row],[DecDate]]+$R$19*tempM[[#This Row],[DecDate2]]</f>
        <v>-0.24684847706822666</v>
      </c>
      <c r="G158" s="4">
        <f>tempM[[#This Row],[Temp]]-tempM[[#This Row],[Trend]]</f>
        <v>-0.3131515229317734</v>
      </c>
      <c r="H158" s="4">
        <f t="shared" si="2"/>
        <v>-0.35085385765830479</v>
      </c>
      <c r="I158" s="4">
        <f>tempM[[#This Row],[Detrended]]-tempM[[#This Row],[Cycle]]</f>
        <v>3.7702334726531395E-2</v>
      </c>
      <c r="J158" s="4">
        <f>AVERAGEIF(tempM[Month],tempM[Month],tempM[High Frequency])</f>
        <v>2.9521109172344157E-2</v>
      </c>
      <c r="K158" s="4">
        <f>tempM[[#This Row],[S0]]-AVERAGE($J$2:$J$13)</f>
        <v>2.9656570581293815E-2</v>
      </c>
    </row>
    <row r="159" spans="1:11" x14ac:dyDescent="0.3">
      <c r="A159" s="2">
        <v>4795</v>
      </c>
      <c r="B159" s="16">
        <f>MONTH(tempM[[#This Row],[Date]])</f>
        <v>2</v>
      </c>
      <c r="C159" s="1">
        <v>1913.125</v>
      </c>
      <c r="D159" s="1">
        <f>tempM[[#This Row],[DecDate]]^2</f>
        <v>3660047.265625</v>
      </c>
      <c r="E159" s="1">
        <v>-0.65</v>
      </c>
      <c r="F159" s="1">
        <f>$R$17+$R$18*tempM[[#This Row],[DecDate]]+$R$19*tempM[[#This Row],[DecDate2]]</f>
        <v>-0.2468097126354678</v>
      </c>
      <c r="G159" s="4">
        <f>tempM[[#This Row],[Temp]]-tempM[[#This Row],[Trend]]</f>
        <v>-0.40319028736453222</v>
      </c>
      <c r="H159" s="4">
        <f t="shared" si="2"/>
        <v>-0.34550800670634774</v>
      </c>
      <c r="I159" s="4">
        <f>tempM[[#This Row],[Detrended]]-tempM[[#This Row],[Cycle]]</f>
        <v>-5.7682280658184482E-2</v>
      </c>
      <c r="J159" s="4">
        <f>AVERAGEIF(tempM[Month],tempM[Month],tempM[High Frequency])</f>
        <v>3.252632429620924E-2</v>
      </c>
      <c r="K159" s="4">
        <f>tempM[[#This Row],[S0]]-AVERAGE($J$2:$J$13)</f>
        <v>3.2661785705158902E-2</v>
      </c>
    </row>
    <row r="160" spans="1:11" x14ac:dyDescent="0.3">
      <c r="A160" s="2">
        <v>4823</v>
      </c>
      <c r="B160" s="16">
        <f>MONTH(tempM[[#This Row],[Date]])</f>
        <v>3</v>
      </c>
      <c r="C160" s="1">
        <v>1913.2083333333335</v>
      </c>
      <c r="D160" s="1">
        <f>tempM[[#This Row],[DecDate]]^2</f>
        <v>3660366.1267361115</v>
      </c>
      <c r="E160" s="1">
        <v>-0.48</v>
      </c>
      <c r="F160" s="1">
        <f>$R$17+$R$18*tempM[[#This Row],[DecDate]]+$R$19*tempM[[#This Row],[DecDate2]]</f>
        <v>-0.24676951576935835</v>
      </c>
      <c r="G160" s="4">
        <f>tempM[[#This Row],[Temp]]-tempM[[#This Row],[Trend]]</f>
        <v>-0.23323048423064163</v>
      </c>
      <c r="H160" s="4">
        <f t="shared" si="2"/>
        <v>-0.31939435741861533</v>
      </c>
      <c r="I160" s="4">
        <f>tempM[[#This Row],[Detrended]]-tempM[[#This Row],[Cycle]]</f>
        <v>8.6163873187973694E-2</v>
      </c>
      <c r="J160" s="4">
        <f>AVERAGEIF(tempM[Month],tempM[Month],tempM[High Frequency])</f>
        <v>4.2467654152793903E-2</v>
      </c>
      <c r="K160" s="4">
        <f>tempM[[#This Row],[S0]]-AVERAGE($J$2:$J$13)</f>
        <v>4.2603115561743565E-2</v>
      </c>
    </row>
    <row r="161" spans="1:11" x14ac:dyDescent="0.3">
      <c r="A161" s="2">
        <v>4854</v>
      </c>
      <c r="B161" s="16">
        <f>MONTH(tempM[[#This Row],[Date]])</f>
        <v>4</v>
      </c>
      <c r="C161" s="1">
        <v>1913.2916666666667</v>
      </c>
      <c r="D161" s="1">
        <f>tempM[[#This Row],[DecDate]]^2</f>
        <v>3660685.0017361115</v>
      </c>
      <c r="E161" s="1">
        <v>-0.5</v>
      </c>
      <c r="F161" s="1">
        <f>$R$17+$R$18*tempM[[#This Row],[DecDate]]+$R$19*tempM[[#This Row],[DecDate2]]</f>
        <v>-0.24672788646978461</v>
      </c>
      <c r="G161" s="4">
        <f>tempM[[#This Row],[Temp]]-tempM[[#This Row],[Trend]]</f>
        <v>-0.25327211353021539</v>
      </c>
      <c r="H161" s="4">
        <f t="shared" si="2"/>
        <v>-0.28789752517971012</v>
      </c>
      <c r="I161" s="4">
        <f>tempM[[#This Row],[Detrended]]-tempM[[#This Row],[Cycle]]</f>
        <v>3.4625411649494731E-2</v>
      </c>
      <c r="J161" s="4">
        <f>AVERAGEIF(tempM[Month],tempM[Month],tempM[High Frequency])</f>
        <v>-5.1148535178016012E-4</v>
      </c>
      <c r="K161" s="4">
        <f>tempM[[#This Row],[S0]]-AVERAGE($J$2:$J$13)</f>
        <v>-3.7602394283050016E-4</v>
      </c>
    </row>
    <row r="162" spans="1:11" x14ac:dyDescent="0.3">
      <c r="A162" s="2">
        <v>4884</v>
      </c>
      <c r="B162" s="16">
        <f>MONTH(tempM[[#This Row],[Date]])</f>
        <v>5</v>
      </c>
      <c r="C162" s="1">
        <v>1913.375</v>
      </c>
      <c r="D162" s="1">
        <f>tempM[[#This Row],[DecDate]]^2</f>
        <v>3661003.890625</v>
      </c>
      <c r="E162" s="1">
        <v>-0.56000000000000005</v>
      </c>
      <c r="F162" s="1">
        <f>$R$17+$R$18*tempM[[#This Row],[DecDate]]+$R$19*tempM[[#This Row],[DecDate2]]</f>
        <v>-0.24668482473686026</v>
      </c>
      <c r="G162" s="4">
        <f>tempM[[#This Row],[Temp]]-tempM[[#This Row],[Trend]]</f>
        <v>-0.31331517526313979</v>
      </c>
      <c r="H162" s="4">
        <f t="shared" si="2"/>
        <v>-0.23409443306656372</v>
      </c>
      <c r="I162" s="4">
        <f>tempM[[#This Row],[Detrended]]-tempM[[#This Row],[Cycle]]</f>
        <v>-7.9220742196576072E-2</v>
      </c>
      <c r="J162" s="4">
        <f>AVERAGEIF(tempM[Month],tempM[Month],tempM[High Frequency])</f>
        <v>-1.9768330201834865E-2</v>
      </c>
      <c r="K162" s="4">
        <f>tempM[[#This Row],[S0]]-AVERAGE($J$2:$J$13)</f>
        <v>-1.9632868792885207E-2</v>
      </c>
    </row>
    <row r="163" spans="1:11" x14ac:dyDescent="0.3">
      <c r="A163" s="2">
        <v>4915</v>
      </c>
      <c r="B163" s="16">
        <f>MONTH(tempM[[#This Row],[Date]])</f>
        <v>6</v>
      </c>
      <c r="C163" s="1">
        <v>1913.4583333333335</v>
      </c>
      <c r="D163" s="1">
        <f>tempM[[#This Row],[DecDate]]^2</f>
        <v>3661322.7934027785</v>
      </c>
      <c r="E163" s="1">
        <v>-0.49</v>
      </c>
      <c r="F163" s="1">
        <f>$R$17+$R$18*tempM[[#This Row],[DecDate]]+$R$19*tempM[[#This Row],[DecDate2]]</f>
        <v>-0.24664033057035795</v>
      </c>
      <c r="G163" s="4">
        <f>tempM[[#This Row],[Temp]]-tempM[[#This Row],[Trend]]</f>
        <v>-0.24335966942964204</v>
      </c>
      <c r="H163" s="4">
        <f t="shared" si="2"/>
        <v>-0.18721585030994975</v>
      </c>
      <c r="I163" s="4">
        <f>tempM[[#This Row],[Detrended]]-tempM[[#This Row],[Cycle]]</f>
        <v>-5.6143819119692295E-2</v>
      </c>
      <c r="J163" s="4">
        <f>AVERAGEIF(tempM[Month],tempM[Month],tempM[High Frequency])</f>
        <v>-2.6078630071459965E-2</v>
      </c>
      <c r="K163" s="4">
        <f>tempM[[#This Row],[S0]]-AVERAGE($J$2:$J$13)</f>
        <v>-2.5943168662510306E-2</v>
      </c>
    </row>
    <row r="164" spans="1:11" x14ac:dyDescent="0.3">
      <c r="A164" s="2">
        <v>4945</v>
      </c>
      <c r="B164" s="16">
        <f>MONTH(tempM[[#This Row],[Date]])</f>
        <v>7</v>
      </c>
      <c r="C164" s="1">
        <v>1913.5416666666667</v>
      </c>
      <c r="D164" s="1">
        <f>tempM[[#This Row],[DecDate]]^2</f>
        <v>3661641.710069445</v>
      </c>
      <c r="E164" s="1">
        <v>-0.51</v>
      </c>
      <c r="F164" s="1">
        <f>$R$17+$R$18*tempM[[#This Row],[DecDate]]+$R$19*tempM[[#This Row],[DecDate2]]</f>
        <v>-0.24659440397044818</v>
      </c>
      <c r="G164" s="4">
        <f>tempM[[#This Row],[Temp]]-tempM[[#This Row],[Trend]]</f>
        <v>-0.26340559602955183</v>
      </c>
      <c r="H164" s="4">
        <f t="shared" si="2"/>
        <v>-0.13110793075600896</v>
      </c>
      <c r="I164" s="4">
        <f>tempM[[#This Row],[Detrended]]-tempM[[#This Row],[Cycle]]</f>
        <v>-0.13229766527354286</v>
      </c>
      <c r="J164" s="4">
        <f>AVERAGEIF(tempM[Month],tempM[Month],tempM[High Frequency])</f>
        <v>-3.5465086088030215E-2</v>
      </c>
      <c r="K164" s="4">
        <f>tempM[[#This Row],[S0]]-AVERAGE($J$2:$J$13)</f>
        <v>-3.5329624679080553E-2</v>
      </c>
    </row>
    <row r="165" spans="1:11" x14ac:dyDescent="0.3">
      <c r="A165" s="2">
        <v>4976</v>
      </c>
      <c r="B165" s="16">
        <f>MONTH(tempM[[#This Row],[Date]])</f>
        <v>8</v>
      </c>
      <c r="C165" s="1">
        <v>1913.625</v>
      </c>
      <c r="D165" s="1">
        <f>tempM[[#This Row],[DecDate]]^2</f>
        <v>3661960.640625</v>
      </c>
      <c r="E165" s="1">
        <v>-0.45</v>
      </c>
      <c r="F165" s="1">
        <f>$R$17+$R$18*tempM[[#This Row],[DecDate]]+$R$19*tempM[[#This Row],[DecDate2]]</f>
        <v>-0.24654704493707413</v>
      </c>
      <c r="G165" s="4">
        <f>tempM[[#This Row],[Temp]]-tempM[[#This Row],[Trend]]</f>
        <v>-0.20345295506292588</v>
      </c>
      <c r="H165" s="4">
        <f t="shared" si="2"/>
        <v>-9.5770674404758852E-2</v>
      </c>
      <c r="I165" s="4">
        <f>tempM[[#This Row],[Detrended]]-tempM[[#This Row],[Cycle]]</f>
        <v>-0.10768228065816703</v>
      </c>
      <c r="J165" s="4">
        <f>AVERAGEIF(tempM[Month],tempM[Month],tempM[High Frequency])</f>
        <v>-3.7850347885051719E-2</v>
      </c>
      <c r="K165" s="4">
        <f>tempM[[#This Row],[S0]]-AVERAGE($J$2:$J$13)</f>
        <v>-3.7714886476102057E-2</v>
      </c>
    </row>
    <row r="166" spans="1:11" x14ac:dyDescent="0.3">
      <c r="A166" s="2">
        <v>5007</v>
      </c>
      <c r="B166" s="16">
        <f>MONTH(tempM[[#This Row],[Date]])</f>
        <v>9</v>
      </c>
      <c r="C166" s="1">
        <v>1913.7083333333335</v>
      </c>
      <c r="D166" s="1">
        <f>tempM[[#This Row],[DecDate]]^2</f>
        <v>3662279.585069445</v>
      </c>
      <c r="E166" s="1">
        <v>-0.43</v>
      </c>
      <c r="F166" s="1">
        <f>$R$17+$R$18*tempM[[#This Row],[DecDate]]+$R$19*tempM[[#This Row],[DecDate2]]</f>
        <v>-0.2464982534702358</v>
      </c>
      <c r="G166" s="4">
        <f>tempM[[#This Row],[Temp]]-tempM[[#This Row],[Trend]]</f>
        <v>-0.1835017465297642</v>
      </c>
      <c r="H166" s="4">
        <f t="shared" si="2"/>
        <v>-7.1973312025408381E-2</v>
      </c>
      <c r="I166" s="4">
        <f>tempM[[#This Row],[Detrended]]-tempM[[#This Row],[Cycle]]</f>
        <v>-0.11152843450435582</v>
      </c>
      <c r="J166" s="4">
        <f>AVERAGEIF(tempM[Month],tempM[Month],tempM[High Frequency])</f>
        <v>-2.5516799080914528E-2</v>
      </c>
      <c r="K166" s="4">
        <f>tempM[[#This Row],[S0]]-AVERAGE($J$2:$J$13)</f>
        <v>-2.538133767196487E-2</v>
      </c>
    </row>
    <row r="167" spans="1:11" x14ac:dyDescent="0.3">
      <c r="A167" s="2">
        <v>5037</v>
      </c>
      <c r="B167" s="16">
        <f>MONTH(tempM[[#This Row],[Date]])</f>
        <v>10</v>
      </c>
      <c r="C167" s="1">
        <v>1913.7916666666667</v>
      </c>
      <c r="D167" s="1">
        <f>tempM[[#This Row],[DecDate]]^2</f>
        <v>3662598.543402778</v>
      </c>
      <c r="E167" s="1">
        <v>-0.39</v>
      </c>
      <c r="F167" s="1">
        <f>$R$17+$R$18*tempM[[#This Row],[DecDate]]+$R$19*tempM[[#This Row],[DecDate2]]</f>
        <v>-0.24644802956999001</v>
      </c>
      <c r="G167" s="4">
        <f>tempM[[#This Row],[Temp]]-tempM[[#This Row],[Trend]]</f>
        <v>-0.14355197043001</v>
      </c>
      <c r="H167" s="4">
        <f t="shared" si="2"/>
        <v>-6.5100459002590358E-2</v>
      </c>
      <c r="I167" s="4">
        <f>tempM[[#This Row],[Detrended]]-tempM[[#This Row],[Cycle]]</f>
        <v>-7.8451511427419643E-2</v>
      </c>
      <c r="J167" s="4">
        <f>AVERAGEIF(tempM[Month],tempM[Month],tempM[High Frequency])</f>
        <v>3.745669801022343E-2</v>
      </c>
      <c r="K167" s="4">
        <f>tempM[[#This Row],[S0]]-AVERAGE($J$2:$J$13)</f>
        <v>3.7592159419173092E-2</v>
      </c>
    </row>
    <row r="168" spans="1:11" x14ac:dyDescent="0.3">
      <c r="A168" s="2">
        <v>5068</v>
      </c>
      <c r="B168" s="16">
        <f>MONTH(tempM[[#This Row],[Date]])</f>
        <v>11</v>
      </c>
      <c r="C168" s="1">
        <v>1913.875</v>
      </c>
      <c r="D168" s="1">
        <f>tempM[[#This Row],[DecDate]]^2</f>
        <v>3662917.515625</v>
      </c>
      <c r="E168" s="1">
        <v>-0.15</v>
      </c>
      <c r="F168" s="1">
        <f>$R$17+$R$18*tempM[[#This Row],[DecDate]]+$R$19*tempM[[#This Row],[DecDate2]]</f>
        <v>-0.24639637323633679</v>
      </c>
      <c r="G168" s="4">
        <f>tempM[[#This Row],[Temp]]-tempM[[#This Row],[Trend]]</f>
        <v>9.6396373236336791E-2</v>
      </c>
      <c r="H168" s="4">
        <f t="shared" si="2"/>
        <v>-4.1305961490137842E-2</v>
      </c>
      <c r="I168" s="4">
        <f>tempM[[#This Row],[Detrended]]-tempM[[#This Row],[Cycle]]</f>
        <v>0.13770233472647464</v>
      </c>
      <c r="J168" s="4">
        <f>AVERAGEIF(tempM[Month],tempM[Month],tempM[High Frequency])</f>
        <v>3.5898844099438568E-2</v>
      </c>
      <c r="K168" s="4">
        <f>tempM[[#This Row],[S0]]-AVERAGE($J$2:$J$13)</f>
        <v>3.603430550838823E-2</v>
      </c>
    </row>
    <row r="169" spans="1:11" x14ac:dyDescent="0.3">
      <c r="A169" s="2">
        <v>5098</v>
      </c>
      <c r="B169" s="16">
        <f>MONTH(tempM[[#This Row],[Date]])</f>
        <v>12</v>
      </c>
      <c r="C169" s="1">
        <v>1913.9583333333335</v>
      </c>
      <c r="D169" s="1">
        <f>tempM[[#This Row],[DecDate]]^2</f>
        <v>3663236.5017361115</v>
      </c>
      <c r="E169" s="1">
        <v>0.1</v>
      </c>
      <c r="F169" s="1">
        <f>$R$17+$R$18*tempM[[#This Row],[DecDate]]+$R$19*tempM[[#This Row],[DecDate2]]</f>
        <v>-0.24634328446916243</v>
      </c>
      <c r="G169" s="4">
        <f>tempM[[#This Row],[Temp]]-tempM[[#This Row],[Trend]]</f>
        <v>0.3463432844691624</v>
      </c>
      <c r="H169" s="4">
        <f t="shared" si="2"/>
        <v>-1.5974434872683709E-2</v>
      </c>
      <c r="I169" s="4">
        <f>tempM[[#This Row],[Detrended]]-tempM[[#This Row],[Cycle]]</f>
        <v>0.36231771934184609</v>
      </c>
      <c r="J169" s="4">
        <f>AVERAGEIF(tempM[Month],tempM[Month],tempM[High Frequency])</f>
        <v>-3.4305487959333747E-2</v>
      </c>
      <c r="K169" s="4">
        <f>tempM[[#This Row],[S0]]-AVERAGE($J$2:$J$13)</f>
        <v>-3.4170026550384085E-2</v>
      </c>
    </row>
    <row r="170" spans="1:11" x14ac:dyDescent="0.3">
      <c r="A170" s="2">
        <v>5129</v>
      </c>
      <c r="B170" s="16">
        <f>MONTH(tempM[[#This Row],[Date]])</f>
        <v>1</v>
      </c>
      <c r="C170" s="1">
        <v>1914.0416666666667</v>
      </c>
      <c r="D170" s="1">
        <f>tempM[[#This Row],[DecDate]]^2</f>
        <v>3663555.5017361115</v>
      </c>
      <c r="E170" s="1">
        <v>0.16</v>
      </c>
      <c r="F170" s="1">
        <f>$R$17+$R$18*tempM[[#This Row],[DecDate]]+$R$19*tempM[[#This Row],[DecDate2]]</f>
        <v>-0.24628876326858062</v>
      </c>
      <c r="G170" s="4">
        <f>tempM[[#This Row],[Temp]]-tempM[[#This Row],[Trend]]</f>
        <v>0.40628876326858065</v>
      </c>
      <c r="H170" s="4">
        <f t="shared" si="2"/>
        <v>-5.2597253040566018E-3</v>
      </c>
      <c r="I170" s="4">
        <f>tempM[[#This Row],[Detrended]]-tempM[[#This Row],[Cycle]]</f>
        <v>0.41154848857263726</v>
      </c>
      <c r="J170" s="4">
        <f>AVERAGEIF(tempM[Month],tempM[Month],tempM[High Frequency])</f>
        <v>2.9521109172344157E-2</v>
      </c>
      <c r="K170" s="4">
        <f>tempM[[#This Row],[S0]]-AVERAGE($J$2:$J$13)</f>
        <v>2.9656570581293815E-2</v>
      </c>
    </row>
    <row r="171" spans="1:11" x14ac:dyDescent="0.3">
      <c r="A171" s="2">
        <v>5160</v>
      </c>
      <c r="B171" s="16">
        <f>MONTH(tempM[[#This Row],[Date]])</f>
        <v>2</v>
      </c>
      <c r="C171" s="1">
        <v>1914.125</v>
      </c>
      <c r="D171" s="1">
        <f>tempM[[#This Row],[DecDate]]^2</f>
        <v>3663874.515625</v>
      </c>
      <c r="E171" s="1">
        <v>-0.1</v>
      </c>
      <c r="F171" s="1">
        <f>$R$17+$R$18*tempM[[#This Row],[DecDate]]+$R$19*tempM[[#This Row],[DecDate2]]</f>
        <v>-0.24623280963447769</v>
      </c>
      <c r="G171" s="4">
        <f>tempM[[#This Row],[Temp]]-tempM[[#This Row],[Trend]]</f>
        <v>0.14623280963447768</v>
      </c>
      <c r="H171" s="4">
        <f t="shared" si="2"/>
        <v>1.2376628754191885E-2</v>
      </c>
      <c r="I171" s="4">
        <f>tempM[[#This Row],[Detrended]]-tempM[[#This Row],[Cycle]]</f>
        <v>0.13385618088028581</v>
      </c>
      <c r="J171" s="4">
        <f>AVERAGEIF(tempM[Month],tempM[Month],tempM[High Frequency])</f>
        <v>3.252632429620924E-2</v>
      </c>
      <c r="K171" s="4">
        <f>tempM[[#This Row],[S0]]-AVERAGE($J$2:$J$13)</f>
        <v>3.2661785705158902E-2</v>
      </c>
    </row>
    <row r="172" spans="1:11" x14ac:dyDescent="0.3">
      <c r="A172" s="2">
        <v>5188</v>
      </c>
      <c r="B172" s="16">
        <f>MONTH(tempM[[#This Row],[Date]])</f>
        <v>3</v>
      </c>
      <c r="C172" s="1">
        <v>1914.2083333333335</v>
      </c>
      <c r="D172" s="1">
        <f>tempM[[#This Row],[DecDate]]^2</f>
        <v>3664193.5434027785</v>
      </c>
      <c r="E172" s="1">
        <v>-0.34</v>
      </c>
      <c r="F172" s="1">
        <f>$R$17+$R$18*tempM[[#This Row],[DecDate]]+$R$19*tempM[[#This Row],[DecDate2]]</f>
        <v>-0.24617542356702415</v>
      </c>
      <c r="G172" s="4">
        <f>tempM[[#This Row],[Temp]]-tempM[[#This Row],[Trend]]</f>
        <v>-9.382457643297587E-2</v>
      </c>
      <c r="H172" s="4">
        <f t="shared" si="2"/>
        <v>2.3857704225156168E-2</v>
      </c>
      <c r="I172" s="4">
        <f>tempM[[#This Row],[Detrended]]-tempM[[#This Row],[Cycle]]</f>
        <v>-0.11768228065813204</v>
      </c>
      <c r="J172" s="4">
        <f>AVERAGEIF(tempM[Month],tempM[Month],tempM[High Frequency])</f>
        <v>4.2467654152793903E-2</v>
      </c>
      <c r="K172" s="4">
        <f>tempM[[#This Row],[S0]]-AVERAGE($J$2:$J$13)</f>
        <v>4.2603115561743565E-2</v>
      </c>
    </row>
    <row r="173" spans="1:11" x14ac:dyDescent="0.3">
      <c r="A173" s="2">
        <v>5219</v>
      </c>
      <c r="B173" s="16">
        <f>MONTH(tempM[[#This Row],[Date]])</f>
        <v>4</v>
      </c>
      <c r="C173" s="1">
        <v>1914.2916666666667</v>
      </c>
      <c r="D173" s="1">
        <f>tempM[[#This Row],[DecDate]]^2</f>
        <v>3664512.585069445</v>
      </c>
      <c r="E173" s="1">
        <v>-0.39</v>
      </c>
      <c r="F173" s="1">
        <f>$R$17+$R$18*tempM[[#This Row],[DecDate]]+$R$19*tempM[[#This Row],[DecDate2]]</f>
        <v>-0.24611660506599264</v>
      </c>
      <c r="G173" s="4">
        <f>tempM[[#This Row],[Temp]]-tempM[[#This Row],[Trend]]</f>
        <v>-0.14388339493400737</v>
      </c>
      <c r="H173" s="4">
        <f t="shared" si="2"/>
        <v>5.6106578031895671E-2</v>
      </c>
      <c r="I173" s="4">
        <f>tempM[[#This Row],[Detrended]]-tempM[[#This Row],[Cycle]]</f>
        <v>-0.19998997296590304</v>
      </c>
      <c r="J173" s="4">
        <f>AVERAGEIF(tempM[Month],tempM[Month],tempM[High Frequency])</f>
        <v>-5.1148535178016012E-4</v>
      </c>
      <c r="K173" s="4">
        <f>tempM[[#This Row],[S0]]-AVERAGE($J$2:$J$13)</f>
        <v>-3.7602394283050016E-4</v>
      </c>
    </row>
    <row r="174" spans="1:11" x14ac:dyDescent="0.3">
      <c r="A174" s="2">
        <v>5249</v>
      </c>
      <c r="B174" s="16">
        <f>MONTH(tempM[[#This Row],[Date]])</f>
        <v>5</v>
      </c>
      <c r="C174" s="1">
        <v>1914.375</v>
      </c>
      <c r="D174" s="1">
        <f>tempM[[#This Row],[DecDate]]^2</f>
        <v>3664831.640625</v>
      </c>
      <c r="E174" s="1">
        <v>-0.19</v>
      </c>
      <c r="F174" s="1">
        <f>$R$17+$R$18*tempM[[#This Row],[DecDate]]+$R$19*tempM[[#This Row],[DecDate2]]</f>
        <v>-0.24605635413166738</v>
      </c>
      <c r="G174" s="4">
        <f>tempM[[#This Row],[Temp]]-tempM[[#This Row],[Trend]]</f>
        <v>5.6056354131667374E-2</v>
      </c>
      <c r="H174" s="4">
        <f t="shared" si="2"/>
        <v>6.9123250174419143E-2</v>
      </c>
      <c r="I174" s="4">
        <f>tempM[[#This Row],[Detrended]]-tempM[[#This Row],[Cycle]]</f>
        <v>-1.3066896042751769E-2</v>
      </c>
      <c r="J174" s="4">
        <f>AVERAGEIF(tempM[Month],tempM[Month],tempM[High Frequency])</f>
        <v>-1.9768330201834865E-2</v>
      </c>
      <c r="K174" s="4">
        <f>tempM[[#This Row],[S0]]-AVERAGE($J$2:$J$13)</f>
        <v>-1.9632868792885207E-2</v>
      </c>
    </row>
    <row r="175" spans="1:11" x14ac:dyDescent="0.3">
      <c r="A175" s="2">
        <v>5280</v>
      </c>
      <c r="B175" s="16">
        <f>MONTH(tempM[[#This Row],[Date]])</f>
        <v>6</v>
      </c>
      <c r="C175" s="1">
        <v>1914.4583333333335</v>
      </c>
      <c r="D175" s="1">
        <f>tempM[[#This Row],[DecDate]]^2</f>
        <v>3665150.710069445</v>
      </c>
      <c r="E175" s="1">
        <v>-0.23</v>
      </c>
      <c r="F175" s="1">
        <f>$R$17+$R$18*tempM[[#This Row],[DecDate]]+$R$19*tempM[[#This Row],[DecDate2]]</f>
        <v>-0.24599467076376413</v>
      </c>
      <c r="G175" s="4">
        <f>tempM[[#This Row],[Temp]]-tempM[[#This Row],[Trend]]</f>
        <v>1.5994670763764124E-2</v>
      </c>
      <c r="H175" s="4">
        <f t="shared" si="2"/>
        <v>7.5984643729640922E-2</v>
      </c>
      <c r="I175" s="4">
        <f>tempM[[#This Row],[Detrended]]-tempM[[#This Row],[Cycle]]</f>
        <v>-5.9989972965876798E-2</v>
      </c>
      <c r="J175" s="4">
        <f>AVERAGEIF(tempM[Month],tempM[Month],tempM[High Frequency])</f>
        <v>-2.6078630071459965E-2</v>
      </c>
      <c r="K175" s="4">
        <f>tempM[[#This Row],[S0]]-AVERAGE($J$2:$J$13)</f>
        <v>-2.5943168662510306E-2</v>
      </c>
    </row>
    <row r="176" spans="1:11" x14ac:dyDescent="0.3">
      <c r="A176" s="2">
        <v>5310</v>
      </c>
      <c r="B176" s="16">
        <f>MONTH(tempM[[#This Row],[Date]])</f>
        <v>7</v>
      </c>
      <c r="C176" s="1">
        <v>1914.5416666666667</v>
      </c>
      <c r="D176" s="1">
        <f>tempM[[#This Row],[DecDate]]^2</f>
        <v>3665469.793402778</v>
      </c>
      <c r="E176" s="1">
        <v>-0.35</v>
      </c>
      <c r="F176" s="1">
        <f>$R$17+$R$18*tempM[[#This Row],[DecDate]]+$R$19*tempM[[#This Row],[DecDate2]]</f>
        <v>-0.24593155496251029</v>
      </c>
      <c r="G176" s="4">
        <f>tempM[[#This Row],[Temp]]-tempM[[#This Row],[Trend]]</f>
        <v>-0.10406844503748969</v>
      </c>
      <c r="H176" s="4">
        <f t="shared" si="2"/>
        <v>4.7459989466800516E-2</v>
      </c>
      <c r="I176" s="4">
        <f>tempM[[#This Row],[Detrended]]-tempM[[#This Row],[Cycle]]</f>
        <v>-0.15152843450429021</v>
      </c>
      <c r="J176" s="4">
        <f>AVERAGEIF(tempM[Month],tempM[Month],tempM[High Frequency])</f>
        <v>-3.5465086088030215E-2</v>
      </c>
      <c r="K176" s="4">
        <f>tempM[[#This Row],[S0]]-AVERAGE($J$2:$J$13)</f>
        <v>-3.5329624679080553E-2</v>
      </c>
    </row>
    <row r="177" spans="1:11" x14ac:dyDescent="0.3">
      <c r="A177" s="2">
        <v>5341</v>
      </c>
      <c r="B177" s="16">
        <f>MONTH(tempM[[#This Row],[Date]])</f>
        <v>8</v>
      </c>
      <c r="C177" s="1">
        <v>1914.625</v>
      </c>
      <c r="D177" s="1">
        <f>tempM[[#This Row],[DecDate]]^2</f>
        <v>3665788.890625</v>
      </c>
      <c r="E177" s="1">
        <v>-0.28000000000000003</v>
      </c>
      <c r="F177" s="1">
        <f>$R$17+$R$18*tempM[[#This Row],[DecDate]]+$R$19*tempM[[#This Row],[DecDate2]]</f>
        <v>-0.24586700672767847</v>
      </c>
      <c r="G177" s="4">
        <f>tempM[[#This Row],[Temp]]-tempM[[#This Row],[Trend]]</f>
        <v>-3.4132993272321555E-2</v>
      </c>
      <c r="H177" s="4">
        <f t="shared" si="2"/>
        <v>2.8164672001273799E-2</v>
      </c>
      <c r="I177" s="4">
        <f>tempM[[#This Row],[Detrended]]-tempM[[#This Row],[Cycle]]</f>
        <v>-6.2297665273595357E-2</v>
      </c>
      <c r="J177" s="4">
        <f>AVERAGEIF(tempM[Month],tempM[Month],tempM[High Frequency])</f>
        <v>-3.7850347885051719E-2</v>
      </c>
      <c r="K177" s="4">
        <f>tempM[[#This Row],[S0]]-AVERAGE($J$2:$J$13)</f>
        <v>-3.7714886476102057E-2</v>
      </c>
    </row>
    <row r="178" spans="1:11" x14ac:dyDescent="0.3">
      <c r="A178" s="2">
        <v>5372</v>
      </c>
      <c r="B178" s="16">
        <f>MONTH(tempM[[#This Row],[Date]])</f>
        <v>9</v>
      </c>
      <c r="C178" s="1">
        <v>1914.7083333333335</v>
      </c>
      <c r="D178" s="1">
        <f>tempM[[#This Row],[DecDate]]^2</f>
        <v>3666108.0017361115</v>
      </c>
      <c r="E178" s="1">
        <v>-0.3</v>
      </c>
      <c r="F178" s="1">
        <f>$R$17+$R$18*tempM[[#This Row],[DecDate]]+$R$19*tempM[[#This Row],[DecDate2]]</f>
        <v>-0.24580102605960974</v>
      </c>
      <c r="G178" s="4">
        <f>tempM[[#This Row],[Temp]]-tempM[[#This Row],[Trend]]</f>
        <v>-5.4198973940390249E-2</v>
      </c>
      <c r="H178" s="4">
        <f t="shared" si="2"/>
        <v>1.96371528715398E-2</v>
      </c>
      <c r="I178" s="4">
        <f>tempM[[#This Row],[Detrended]]-tempM[[#This Row],[Cycle]]</f>
        <v>-7.3836126811930053E-2</v>
      </c>
      <c r="J178" s="4">
        <f>AVERAGEIF(tempM[Month],tempM[Month],tempM[High Frequency])</f>
        <v>-2.5516799080914528E-2</v>
      </c>
      <c r="K178" s="4">
        <f>tempM[[#This Row],[S0]]-AVERAGE($J$2:$J$13)</f>
        <v>-2.538133767196487E-2</v>
      </c>
    </row>
    <row r="179" spans="1:11" x14ac:dyDescent="0.3">
      <c r="A179" s="2">
        <v>5402</v>
      </c>
      <c r="B179" s="16">
        <f>MONTH(tempM[[#This Row],[Date]])</f>
        <v>10</v>
      </c>
      <c r="C179" s="1">
        <v>1914.7916666666667</v>
      </c>
      <c r="D179" s="1">
        <f>tempM[[#This Row],[DecDate]]^2</f>
        <v>3666427.1267361115</v>
      </c>
      <c r="E179" s="1">
        <v>-0.01</v>
      </c>
      <c r="F179" s="1">
        <f>$R$17+$R$18*tempM[[#This Row],[DecDate]]+$R$19*tempM[[#This Row],[DecDate2]]</f>
        <v>-0.24573361295784935</v>
      </c>
      <c r="G179" s="4">
        <f>tempM[[#This Row],[Temp]]-tempM[[#This Row],[Trend]]</f>
        <v>0.23573361295784934</v>
      </c>
      <c r="H179" s="4">
        <f t="shared" si="2"/>
        <v>5.0338970539115117E-2</v>
      </c>
      <c r="I179" s="4">
        <f>tempM[[#This Row],[Detrended]]-tempM[[#This Row],[Cycle]]</f>
        <v>0.18539464241873421</v>
      </c>
      <c r="J179" s="4">
        <f>AVERAGEIF(tempM[Month],tempM[Month],tempM[High Frequency])</f>
        <v>3.745669801022343E-2</v>
      </c>
      <c r="K179" s="4">
        <f>tempM[[#This Row],[S0]]-AVERAGE($J$2:$J$13)</f>
        <v>3.7592159419173092E-2</v>
      </c>
    </row>
    <row r="180" spans="1:11" x14ac:dyDescent="0.3">
      <c r="A180" s="2">
        <v>5433</v>
      </c>
      <c r="B180" s="16">
        <f>MONTH(tempM[[#This Row],[Date]])</f>
        <v>11</v>
      </c>
      <c r="C180" s="1">
        <v>1914.875</v>
      </c>
      <c r="D180" s="1">
        <f>tempM[[#This Row],[DecDate]]^2</f>
        <v>3666746.265625</v>
      </c>
      <c r="E180" s="1">
        <v>-0.22</v>
      </c>
      <c r="F180" s="1">
        <f>$R$17+$R$18*tempM[[#This Row],[DecDate]]+$R$19*tempM[[#This Row],[DecDate2]]</f>
        <v>-0.24566476742279519</v>
      </c>
      <c r="G180" s="4">
        <f>tempM[[#This Row],[Temp]]-tempM[[#This Row],[Trend]]</f>
        <v>2.5664767422795193E-2</v>
      </c>
      <c r="H180" s="4">
        <f t="shared" si="2"/>
        <v>7.9500894234790856E-2</v>
      </c>
      <c r="I180" s="4">
        <f>tempM[[#This Row],[Detrended]]-tempM[[#This Row],[Cycle]]</f>
        <v>-5.3836126811995663E-2</v>
      </c>
      <c r="J180" s="4">
        <f>AVERAGEIF(tempM[Month],tempM[Month],tempM[High Frequency])</f>
        <v>3.5898844099438568E-2</v>
      </c>
      <c r="K180" s="4">
        <f>tempM[[#This Row],[S0]]-AVERAGE($J$2:$J$13)</f>
        <v>3.603430550838823E-2</v>
      </c>
    </row>
    <row r="181" spans="1:11" x14ac:dyDescent="0.3">
      <c r="A181" s="2">
        <v>5463</v>
      </c>
      <c r="B181" s="16">
        <f>MONTH(tempM[[#This Row],[Date]])</f>
        <v>12</v>
      </c>
      <c r="C181" s="1">
        <v>1914.9583333333335</v>
      </c>
      <c r="D181" s="1">
        <f>tempM[[#This Row],[DecDate]]^2</f>
        <v>3667065.4184027785</v>
      </c>
      <c r="E181" s="1">
        <v>-0.06</v>
      </c>
      <c r="F181" s="1">
        <f>$R$17+$R$18*tempM[[#This Row],[DecDate]]+$R$19*tempM[[#This Row],[DecDate2]]</f>
        <v>-0.24559448945421991</v>
      </c>
      <c r="G181" s="4">
        <f>tempM[[#This Row],[Temp]]-tempM[[#This Row],[Trend]]</f>
        <v>0.18559448945421991</v>
      </c>
      <c r="H181" s="4">
        <f t="shared" si="2"/>
        <v>8.4046000881622035E-2</v>
      </c>
      <c r="I181" s="4">
        <f>tempM[[#This Row],[Detrended]]-tempM[[#This Row],[Cycle]]</f>
        <v>0.10154848857259788</v>
      </c>
      <c r="J181" s="4">
        <f>AVERAGEIF(tempM[Month],tempM[Month],tempM[High Frequency])</f>
        <v>-3.4305487959333747E-2</v>
      </c>
      <c r="K181" s="4">
        <f>tempM[[#This Row],[S0]]-AVERAGE($J$2:$J$13)</f>
        <v>-3.4170026550384085E-2</v>
      </c>
    </row>
    <row r="182" spans="1:11" x14ac:dyDescent="0.3">
      <c r="A182" s="2">
        <v>5494</v>
      </c>
      <c r="B182" s="16">
        <f>MONTH(tempM[[#This Row],[Date]])</f>
        <v>1</v>
      </c>
      <c r="C182" s="1">
        <v>1915.0416666666667</v>
      </c>
      <c r="D182" s="1">
        <f>tempM[[#This Row],[DecDate]]^2</f>
        <v>3667384.585069445</v>
      </c>
      <c r="E182" s="1">
        <v>-0.27</v>
      </c>
      <c r="F182" s="1">
        <f>$R$17+$R$18*tempM[[#This Row],[DecDate]]+$R$19*tempM[[#This Row],[DecDate2]]</f>
        <v>-0.24552277905223718</v>
      </c>
      <c r="G182" s="4">
        <f>tempM[[#This Row],[Temp]]-tempM[[#This Row],[Trend]]</f>
        <v>-2.4477220947762834E-2</v>
      </c>
      <c r="H182" s="4">
        <f t="shared" si="2"/>
        <v>9.474352124885696E-2</v>
      </c>
      <c r="I182" s="4">
        <f>tempM[[#This Row],[Detrended]]-tempM[[#This Row],[Cycle]]</f>
        <v>-0.11922074219661979</v>
      </c>
      <c r="J182" s="4">
        <f>AVERAGEIF(tempM[Month],tempM[Month],tempM[High Frequency])</f>
        <v>2.9521109172344157E-2</v>
      </c>
      <c r="K182" s="4">
        <f>tempM[[#This Row],[S0]]-AVERAGE($J$2:$J$13)</f>
        <v>2.9656570581293815E-2</v>
      </c>
    </row>
    <row r="183" spans="1:11" x14ac:dyDescent="0.3">
      <c r="A183" s="2">
        <v>5525</v>
      </c>
      <c r="B183" s="16">
        <f>MONTH(tempM[[#This Row],[Date]])</f>
        <v>2</v>
      </c>
      <c r="C183" s="1">
        <v>1915.125</v>
      </c>
      <c r="D183" s="1">
        <f>tempM[[#This Row],[DecDate]]^2</f>
        <v>3667703.765625</v>
      </c>
      <c r="E183" s="1">
        <v>-0.09</v>
      </c>
      <c r="F183" s="1">
        <f>$R$17+$R$18*tempM[[#This Row],[DecDate]]+$R$19*tempM[[#This Row],[DecDate2]]</f>
        <v>-0.24544963621673332</v>
      </c>
      <c r="G183" s="4">
        <f>tempM[[#This Row],[Temp]]-tempM[[#This Row],[Trend]]</f>
        <v>0.15544963621673333</v>
      </c>
      <c r="H183" s="4">
        <f t="shared" si="2"/>
        <v>0.11005499379801659</v>
      </c>
      <c r="I183" s="4">
        <f>tempM[[#This Row],[Detrended]]-tempM[[#This Row],[Cycle]]</f>
        <v>4.5394642418716741E-2</v>
      </c>
      <c r="J183" s="4">
        <f>AVERAGEIF(tempM[Month],tempM[Month],tempM[High Frequency])</f>
        <v>3.252632429620924E-2</v>
      </c>
      <c r="K183" s="4">
        <f>tempM[[#This Row],[S0]]-AVERAGE($J$2:$J$13)</f>
        <v>3.2661785705158902E-2</v>
      </c>
    </row>
    <row r="184" spans="1:11" x14ac:dyDescent="0.3">
      <c r="A184" s="2">
        <v>5553</v>
      </c>
      <c r="B184" s="16">
        <f>MONTH(tempM[[#This Row],[Date]])</f>
        <v>3</v>
      </c>
      <c r="C184" s="1">
        <v>1915.2083333333335</v>
      </c>
      <c r="D184" s="1">
        <f>tempM[[#This Row],[DecDate]]^2</f>
        <v>3668022.960069445</v>
      </c>
      <c r="E184" s="1">
        <v>-0.21</v>
      </c>
      <c r="F184" s="1">
        <f>$R$17+$R$18*tempM[[#This Row],[DecDate]]+$R$19*tempM[[#This Row],[DecDate2]]</f>
        <v>-0.24537506094793571</v>
      </c>
      <c r="G184" s="4">
        <f>tempM[[#This Row],[Temp]]-tempM[[#This Row],[Trend]]</f>
        <v>3.5375060947935716E-2</v>
      </c>
      <c r="H184" s="4">
        <f t="shared" si="2"/>
        <v>0.11613426468296896</v>
      </c>
      <c r="I184" s="4">
        <f>tempM[[#This Row],[Detrended]]-tempM[[#This Row],[Cycle]]</f>
        <v>-8.0759203735033244E-2</v>
      </c>
      <c r="J184" s="4">
        <f>AVERAGEIF(tempM[Month],tempM[Month],tempM[High Frequency])</f>
        <v>4.2467654152793903E-2</v>
      </c>
      <c r="K184" s="4">
        <f>tempM[[#This Row],[S0]]-AVERAGE($J$2:$J$13)</f>
        <v>4.2603115561743565E-2</v>
      </c>
    </row>
    <row r="185" spans="1:11" x14ac:dyDescent="0.3">
      <c r="A185" s="2">
        <v>5584</v>
      </c>
      <c r="B185" s="16">
        <f>MONTH(tempM[[#This Row],[Date]])</f>
        <v>4</v>
      </c>
      <c r="C185" s="1">
        <v>1915.2916666666667</v>
      </c>
      <c r="D185" s="1">
        <f>tempM[[#This Row],[DecDate]]^2</f>
        <v>3668342.168402778</v>
      </c>
      <c r="E185" s="1">
        <v>0.06</v>
      </c>
      <c r="F185" s="1">
        <f>$R$17+$R$18*tempM[[#This Row],[DecDate]]+$R$19*tempM[[#This Row],[DecDate2]]</f>
        <v>-0.24529905324550327</v>
      </c>
      <c r="G185" s="4">
        <f>tempM[[#This Row],[Temp]]-tempM[[#This Row],[Trend]]</f>
        <v>0.30529905324550327</v>
      </c>
      <c r="H185" s="4">
        <f t="shared" si="2"/>
        <v>0.11836594928830314</v>
      </c>
      <c r="I185" s="4">
        <f>tempM[[#This Row],[Detrended]]-tempM[[#This Row],[Cycle]]</f>
        <v>0.18693310395720014</v>
      </c>
      <c r="J185" s="4">
        <f>AVERAGEIF(tempM[Month],tempM[Month],tempM[High Frequency])</f>
        <v>-5.1148535178016012E-4</v>
      </c>
      <c r="K185" s="4">
        <f>tempM[[#This Row],[S0]]-AVERAGE($J$2:$J$13)</f>
        <v>-3.7602394283050016E-4</v>
      </c>
    </row>
    <row r="186" spans="1:11" x14ac:dyDescent="0.3">
      <c r="A186" s="2">
        <v>5614</v>
      </c>
      <c r="B186" s="16">
        <f>MONTH(tempM[[#This Row],[Date]])</f>
        <v>5</v>
      </c>
      <c r="C186" s="1">
        <v>1915.375</v>
      </c>
      <c r="D186" s="1">
        <f>tempM[[#This Row],[DecDate]]^2</f>
        <v>3668661.390625</v>
      </c>
      <c r="E186" s="1">
        <v>-0.01</v>
      </c>
      <c r="F186" s="1">
        <f>$R$17+$R$18*tempM[[#This Row],[DecDate]]+$R$19*tempM[[#This Row],[DecDate2]]</f>
        <v>-0.24522161310977708</v>
      </c>
      <c r="G186" s="4">
        <f>tempM[[#This Row],[Temp]]-tempM[[#This Row],[Trend]]</f>
        <v>0.23522161310977707</v>
      </c>
      <c r="H186" s="4">
        <f t="shared" si="2"/>
        <v>0.11675004761404981</v>
      </c>
      <c r="I186" s="4">
        <f>tempM[[#This Row],[Detrended]]-tempM[[#This Row],[Cycle]]</f>
        <v>0.11847156549572727</v>
      </c>
      <c r="J186" s="4">
        <f>AVERAGEIF(tempM[Month],tempM[Month],tempM[High Frequency])</f>
        <v>-1.9768330201834865E-2</v>
      </c>
      <c r="K186" s="4">
        <f>tempM[[#This Row],[S0]]-AVERAGE($J$2:$J$13)</f>
        <v>-1.9632868792885207E-2</v>
      </c>
    </row>
    <row r="187" spans="1:11" x14ac:dyDescent="0.3">
      <c r="A187" s="2">
        <v>5645</v>
      </c>
      <c r="B187" s="16">
        <f>MONTH(tempM[[#This Row],[Date]])</f>
        <v>6</v>
      </c>
      <c r="C187" s="1">
        <v>1915.4583333333335</v>
      </c>
      <c r="D187" s="1">
        <f>tempM[[#This Row],[DecDate]]^2</f>
        <v>3668980.6267361115</v>
      </c>
      <c r="E187" s="1">
        <v>-0.13</v>
      </c>
      <c r="F187" s="1">
        <f>$R$17+$R$18*tempM[[#This Row],[DecDate]]+$R$19*tempM[[#This Row],[DecDate2]]</f>
        <v>-0.24514274054047291</v>
      </c>
      <c r="G187" s="4">
        <f>tempM[[#This Row],[Temp]]-tempM[[#This Row],[Trend]]</f>
        <v>0.11514274054047291</v>
      </c>
      <c r="H187" s="4">
        <f t="shared" si="2"/>
        <v>0.11436348273711019</v>
      </c>
      <c r="I187" s="4">
        <f>tempM[[#This Row],[Detrended]]-tempM[[#This Row],[Cycle]]</f>
        <v>7.7925780336271511E-4</v>
      </c>
      <c r="J187" s="4">
        <f>AVERAGEIF(tempM[Month],tempM[Month],tempM[High Frequency])</f>
        <v>-2.6078630071459965E-2</v>
      </c>
      <c r="K187" s="4">
        <f>tempM[[#This Row],[S0]]-AVERAGE($J$2:$J$13)</f>
        <v>-2.5943168662510306E-2</v>
      </c>
    </row>
    <row r="188" spans="1:11" x14ac:dyDescent="0.3">
      <c r="A188" s="2">
        <v>5675</v>
      </c>
      <c r="B188" s="16">
        <f>MONTH(tempM[[#This Row],[Date]])</f>
        <v>7</v>
      </c>
      <c r="C188" s="1">
        <v>1915.5416666666667</v>
      </c>
      <c r="D188" s="1">
        <f>tempM[[#This Row],[DecDate]]^2</f>
        <v>3669299.8767361115</v>
      </c>
      <c r="E188" s="1">
        <v>-0.09</v>
      </c>
      <c r="F188" s="1">
        <f>$R$17+$R$18*tempM[[#This Row],[DecDate]]+$R$19*tempM[[#This Row],[DecDate2]]</f>
        <v>-0.24506243553781815</v>
      </c>
      <c r="G188" s="4">
        <f>tempM[[#This Row],[Temp]]-tempM[[#This Row],[Trend]]</f>
        <v>0.15506243553781815</v>
      </c>
      <c r="H188" s="4">
        <f t="shared" si="2"/>
        <v>0.11197548542672377</v>
      </c>
      <c r="I188" s="4">
        <f>tempM[[#This Row],[Detrended]]-tempM[[#This Row],[Cycle]]</f>
        <v>4.3086950111094383E-2</v>
      </c>
      <c r="J188" s="4">
        <f>AVERAGEIF(tempM[Month],tempM[Month],tempM[High Frequency])</f>
        <v>-3.5465086088030215E-2</v>
      </c>
      <c r="K188" s="4">
        <f>tempM[[#This Row],[S0]]-AVERAGE($J$2:$J$13)</f>
        <v>-3.5329624679080553E-2</v>
      </c>
    </row>
    <row r="189" spans="1:11" x14ac:dyDescent="0.3">
      <c r="A189" s="2">
        <v>5706</v>
      </c>
      <c r="B189" s="16">
        <f>MONTH(tempM[[#This Row],[Date]])</f>
        <v>8</v>
      </c>
      <c r="C189" s="1">
        <v>1915.625</v>
      </c>
      <c r="D189" s="1">
        <f>tempM[[#This Row],[DecDate]]^2</f>
        <v>3669619.140625</v>
      </c>
      <c r="E189" s="1">
        <v>-0.15</v>
      </c>
      <c r="F189" s="1">
        <f>$R$17+$R$18*tempM[[#This Row],[DecDate]]+$R$19*tempM[[#This Row],[DecDate2]]</f>
        <v>-0.2449806981015854</v>
      </c>
      <c r="G189" s="4">
        <f>tempM[[#This Row],[Temp]]-tempM[[#This Row],[Trend]]</f>
        <v>9.4980698101585409E-2</v>
      </c>
      <c r="H189" s="4">
        <f t="shared" si="2"/>
        <v>0.1195860556828818</v>
      </c>
      <c r="I189" s="4">
        <f>tempM[[#This Row],[Detrended]]-tempM[[#This Row],[Cycle]]</f>
        <v>-2.4605357581296394E-2</v>
      </c>
      <c r="J189" s="4">
        <f>AVERAGEIF(tempM[Month],tempM[Month],tempM[High Frequency])</f>
        <v>-3.7850347885051719E-2</v>
      </c>
      <c r="K189" s="4">
        <f>tempM[[#This Row],[S0]]-AVERAGE($J$2:$J$13)</f>
        <v>-3.7714886476102057E-2</v>
      </c>
    </row>
    <row r="190" spans="1:11" x14ac:dyDescent="0.3">
      <c r="A190" s="2">
        <v>5737</v>
      </c>
      <c r="B190" s="16">
        <f>MONTH(tempM[[#This Row],[Date]])</f>
        <v>9</v>
      </c>
      <c r="C190" s="1">
        <v>1915.7083333333335</v>
      </c>
      <c r="D190" s="1">
        <f>tempM[[#This Row],[DecDate]]^2</f>
        <v>3669938.4184027785</v>
      </c>
      <c r="E190" s="1">
        <v>-0.2</v>
      </c>
      <c r="F190" s="1">
        <f>$R$17+$R$18*tempM[[#This Row],[DecDate]]+$R$19*tempM[[#This Row],[DecDate2]]</f>
        <v>-0.2448975282320589</v>
      </c>
      <c r="G190" s="4">
        <f>tempM[[#This Row],[Temp]]-tempM[[#This Row],[Trend]]</f>
        <v>4.4897528232058892E-2</v>
      </c>
      <c r="H190" s="4">
        <f t="shared" si="2"/>
        <v>9.7195193505601768E-2</v>
      </c>
      <c r="I190" s="4">
        <f>tempM[[#This Row],[Detrended]]-tempM[[#This Row],[Cycle]]</f>
        <v>-5.2297665273542876E-2</v>
      </c>
      <c r="J190" s="4">
        <f>AVERAGEIF(tempM[Month],tempM[Month],tempM[High Frequency])</f>
        <v>-2.5516799080914528E-2</v>
      </c>
      <c r="K190" s="4">
        <f>tempM[[#This Row],[S0]]-AVERAGE($J$2:$J$13)</f>
        <v>-2.538133767196487E-2</v>
      </c>
    </row>
    <row r="191" spans="1:11" x14ac:dyDescent="0.3">
      <c r="A191" s="2">
        <v>5767</v>
      </c>
      <c r="B191" s="16">
        <f>MONTH(tempM[[#This Row],[Date]])</f>
        <v>10</v>
      </c>
      <c r="C191" s="1">
        <v>1915.7916666666667</v>
      </c>
      <c r="D191" s="1">
        <f>tempM[[#This Row],[DecDate]]^2</f>
        <v>3670257.710069445</v>
      </c>
      <c r="E191" s="1">
        <v>-0.27</v>
      </c>
      <c r="F191" s="1">
        <f>$R$17+$R$18*tempM[[#This Row],[DecDate]]+$R$19*tempM[[#This Row],[DecDate2]]</f>
        <v>-0.24481292592895443</v>
      </c>
      <c r="G191" s="4">
        <f>tempM[[#This Row],[Temp]]-tempM[[#This Row],[Trend]]</f>
        <v>-2.518707407104559E-2</v>
      </c>
      <c r="H191" s="4">
        <f t="shared" si="2"/>
        <v>8.6341360433318984E-2</v>
      </c>
      <c r="I191" s="4">
        <f>tempM[[#This Row],[Detrended]]-tempM[[#This Row],[Cycle]]</f>
        <v>-0.11152843450436457</v>
      </c>
      <c r="J191" s="4">
        <f>AVERAGEIF(tempM[Month],tempM[Month],tempM[High Frequency])</f>
        <v>3.745669801022343E-2</v>
      </c>
      <c r="K191" s="4">
        <f>tempM[[#This Row],[S0]]-AVERAGE($J$2:$J$13)</f>
        <v>3.7592159419173092E-2</v>
      </c>
    </row>
    <row r="192" spans="1:11" x14ac:dyDescent="0.3">
      <c r="A192" s="2">
        <v>5798</v>
      </c>
      <c r="B192" s="16">
        <f>MONTH(tempM[[#This Row],[Date]])</f>
        <v>11</v>
      </c>
      <c r="C192" s="1">
        <v>1915.875</v>
      </c>
      <c r="D192" s="1">
        <f>tempM[[#This Row],[DecDate]]^2</f>
        <v>3670577.015625</v>
      </c>
      <c r="E192" s="1">
        <v>-0.03</v>
      </c>
      <c r="F192" s="1">
        <f>$R$17+$R$18*tempM[[#This Row],[DecDate]]+$R$19*tempM[[#This Row],[DecDate2]]</f>
        <v>-0.2447268911925562</v>
      </c>
      <c r="G192" s="4">
        <f>tempM[[#This Row],[Temp]]-tempM[[#This Row],[Trend]]</f>
        <v>0.2147268911925562</v>
      </c>
      <c r="H192" s="4">
        <f t="shared" si="2"/>
        <v>5.3947633389136621E-2</v>
      </c>
      <c r="I192" s="4">
        <f>tempM[[#This Row],[Detrended]]-tempM[[#This Row],[Cycle]]</f>
        <v>0.16077925780341956</v>
      </c>
      <c r="J192" s="4">
        <f>AVERAGEIF(tempM[Month],tempM[Month],tempM[High Frequency])</f>
        <v>3.5898844099438568E-2</v>
      </c>
      <c r="K192" s="4">
        <f>tempM[[#This Row],[S0]]-AVERAGE($J$2:$J$13)</f>
        <v>3.603430550838823E-2</v>
      </c>
    </row>
    <row r="193" spans="1:11" x14ac:dyDescent="0.3">
      <c r="A193" s="2">
        <v>5828</v>
      </c>
      <c r="B193" s="16">
        <f>MONTH(tempM[[#This Row],[Date]])</f>
        <v>12</v>
      </c>
      <c r="C193" s="1">
        <v>1915.9583333333335</v>
      </c>
      <c r="D193" s="1">
        <f>tempM[[#This Row],[DecDate]]^2</f>
        <v>3670896.335069445</v>
      </c>
      <c r="E193" s="1">
        <v>-0.25</v>
      </c>
      <c r="F193" s="1">
        <f>$R$17+$R$18*tempM[[#This Row],[DecDate]]+$R$19*tempM[[#This Row],[DecDate2]]</f>
        <v>-0.24463942402257999</v>
      </c>
      <c r="G193" s="4">
        <f>tempM[[#This Row],[Temp]]-tempM[[#This Row],[Trend]]</f>
        <v>-5.3605759774200124E-3</v>
      </c>
      <c r="H193" s="4">
        <f t="shared" si="2"/>
        <v>1.5398627757648194E-2</v>
      </c>
      <c r="I193" s="4">
        <f>tempM[[#This Row],[Detrended]]-tempM[[#This Row],[Cycle]]</f>
        <v>-2.0759203735068205E-2</v>
      </c>
      <c r="J193" s="4">
        <f>AVERAGEIF(tempM[Month],tempM[Month],tempM[High Frequency])</f>
        <v>-3.4305487959333747E-2</v>
      </c>
      <c r="K193" s="4">
        <f>tempM[[#This Row],[S0]]-AVERAGE($J$2:$J$13)</f>
        <v>-3.4170026550384085E-2</v>
      </c>
    </row>
    <row r="194" spans="1:11" x14ac:dyDescent="0.3">
      <c r="A194" s="2">
        <v>5859</v>
      </c>
      <c r="B194" s="16">
        <f>MONTH(tempM[[#This Row],[Date]])</f>
        <v>1</v>
      </c>
      <c r="C194" s="1">
        <v>1916.0416666666667</v>
      </c>
      <c r="D194" s="1">
        <f>tempM[[#This Row],[DecDate]]^2</f>
        <v>3671215.668402778</v>
      </c>
      <c r="E194" s="1">
        <v>-0.09</v>
      </c>
      <c r="F194" s="1">
        <f>$R$17+$R$18*tempM[[#This Row],[DecDate]]+$R$19*tempM[[#This Row],[DecDate2]]</f>
        <v>-0.24455052441919634</v>
      </c>
      <c r="G194" s="4">
        <f>tempM[[#This Row],[Temp]]-tempM[[#This Row],[Trend]]</f>
        <v>0.15455052441919634</v>
      </c>
      <c r="H194" s="4">
        <f t="shared" si="2"/>
        <v>-8.441179995903581E-4</v>
      </c>
      <c r="I194" s="4">
        <f>tempM[[#This Row],[Detrended]]-tempM[[#This Row],[Cycle]]</f>
        <v>0.1553946424187867</v>
      </c>
      <c r="J194" s="4">
        <f>AVERAGEIF(tempM[Month],tempM[Month],tempM[High Frequency])</f>
        <v>2.9521109172344157E-2</v>
      </c>
      <c r="K194" s="4">
        <f>tempM[[#This Row],[S0]]-AVERAGE($J$2:$J$13)</f>
        <v>2.9656570581293815E-2</v>
      </c>
    </row>
    <row r="195" spans="1:11" x14ac:dyDescent="0.3">
      <c r="A195" s="2">
        <v>5890</v>
      </c>
      <c r="B195" s="16">
        <f>MONTH(tempM[[#This Row],[Date]])</f>
        <v>2</v>
      </c>
      <c r="C195" s="1">
        <v>1916.125</v>
      </c>
      <c r="D195" s="1">
        <f>tempM[[#This Row],[DecDate]]^2</f>
        <v>3671535.015625</v>
      </c>
      <c r="E195" s="1">
        <v>-0.17</v>
      </c>
      <c r="F195" s="1">
        <f>$R$17+$R$18*tempM[[#This Row],[DecDate]]+$R$19*tempM[[#This Row],[DecDate2]]</f>
        <v>-0.24446019238229155</v>
      </c>
      <c r="G195" s="4">
        <f>tempM[[#This Row],[Temp]]-tempM[[#This Row],[Trend]]</f>
        <v>7.446019238229154E-2</v>
      </c>
      <c r="H195" s="4">
        <f t="shared" si="2"/>
        <v>-2.1703680805669069E-2</v>
      </c>
      <c r="I195" s="4">
        <f>tempM[[#This Row],[Detrended]]-tempM[[#This Row],[Cycle]]</f>
        <v>9.6163873187960602E-2</v>
      </c>
      <c r="J195" s="4">
        <f>AVERAGEIF(tempM[Month],tempM[Month],tempM[High Frequency])</f>
        <v>3.252632429620924E-2</v>
      </c>
      <c r="K195" s="4">
        <f>tempM[[#This Row],[S0]]-AVERAGE($J$2:$J$13)</f>
        <v>3.2661785705158902E-2</v>
      </c>
    </row>
    <row r="196" spans="1:11" x14ac:dyDescent="0.3">
      <c r="A196" s="2">
        <v>5919</v>
      </c>
      <c r="B196" s="16">
        <f>MONTH(tempM[[#This Row],[Date]])</f>
        <v>3</v>
      </c>
      <c r="C196" s="1">
        <v>1916.2083333333335</v>
      </c>
      <c r="D196" s="1">
        <f>tempM[[#This Row],[DecDate]]^2</f>
        <v>3671854.3767361115</v>
      </c>
      <c r="E196" s="1">
        <v>-0.38</v>
      </c>
      <c r="F196" s="1">
        <f>$R$17+$R$18*tempM[[#This Row],[DecDate]]+$R$19*tempM[[#This Row],[DecDate2]]</f>
        <v>-0.24436842791209301</v>
      </c>
      <c r="G196" s="4">
        <f>tempM[[#This Row],[Temp]]-tempM[[#This Row],[Trend]]</f>
        <v>-0.13563157208790699</v>
      </c>
      <c r="H196" s="4">
        <f t="shared" si="2"/>
        <v>-4.7949291429796842E-2</v>
      </c>
      <c r="I196" s="4">
        <f>tempM[[#This Row],[Detrended]]-tempM[[#This Row],[Cycle]]</f>
        <v>-8.7682280658110151E-2</v>
      </c>
      <c r="J196" s="4">
        <f>AVERAGEIF(tempM[Month],tempM[Month],tempM[High Frequency])</f>
        <v>4.2467654152793903E-2</v>
      </c>
      <c r="K196" s="4">
        <f>tempM[[#This Row],[S0]]-AVERAGE($J$2:$J$13)</f>
        <v>4.2603115561743565E-2</v>
      </c>
    </row>
    <row r="197" spans="1:11" x14ac:dyDescent="0.3">
      <c r="A197" s="2">
        <v>5950</v>
      </c>
      <c r="B197" s="16">
        <f>MONTH(tempM[[#This Row],[Date]])</f>
        <v>4</v>
      </c>
      <c r="C197" s="1">
        <v>1916.2916666666667</v>
      </c>
      <c r="D197" s="1">
        <f>tempM[[#This Row],[DecDate]]^2</f>
        <v>3672173.7517361115</v>
      </c>
      <c r="E197" s="1">
        <v>-0.35</v>
      </c>
      <c r="F197" s="1">
        <f>$R$17+$R$18*tempM[[#This Row],[DecDate]]+$R$19*tempM[[#This Row],[DecDate2]]</f>
        <v>-0.24427523100825965</v>
      </c>
      <c r="G197" s="4">
        <f>tempM[[#This Row],[Temp]]-tempM[[#This Row],[Trend]]</f>
        <v>-0.10572476899174033</v>
      </c>
      <c r="H197" s="4">
        <f t="shared" si="2"/>
        <v>-5.9580949871999918E-2</v>
      </c>
      <c r="I197" s="4">
        <f>tempM[[#This Row],[Detrended]]-tempM[[#This Row],[Cycle]]</f>
        <v>-4.6143819119740408E-2</v>
      </c>
      <c r="J197" s="4">
        <f>AVERAGEIF(tempM[Month],tempM[Month],tempM[High Frequency])</f>
        <v>-5.1148535178016012E-4</v>
      </c>
      <c r="K197" s="4">
        <f>tempM[[#This Row],[S0]]-AVERAGE($J$2:$J$13)</f>
        <v>-3.7602394283050016E-4</v>
      </c>
    </row>
    <row r="198" spans="1:11" x14ac:dyDescent="0.3">
      <c r="A198" s="2">
        <v>5980</v>
      </c>
      <c r="B198" s="16">
        <f>MONTH(tempM[[#This Row],[Date]])</f>
        <v>5</v>
      </c>
      <c r="C198" s="1">
        <v>1916.375</v>
      </c>
      <c r="D198" s="1">
        <f>tempM[[#This Row],[DecDate]]^2</f>
        <v>3672493.140625</v>
      </c>
      <c r="E198" s="1">
        <v>-0.36</v>
      </c>
      <c r="F198" s="1">
        <f>$R$17+$R$18*tempM[[#This Row],[DecDate]]+$R$19*tempM[[#This Row],[DecDate2]]</f>
        <v>-0.24418060167113254</v>
      </c>
      <c r="G198" s="4">
        <f>tempM[[#This Row],[Temp]]-tempM[[#This Row],[Trend]]</f>
        <v>-0.11581939832886745</v>
      </c>
      <c r="H198" s="4">
        <f t="shared" si="2"/>
        <v>-7.5829425363030029E-2</v>
      </c>
      <c r="I198" s="4">
        <f>tempM[[#This Row],[Detrended]]-tempM[[#This Row],[Cycle]]</f>
        <v>-3.9989972965837423E-2</v>
      </c>
      <c r="J198" s="4">
        <f>AVERAGEIF(tempM[Month],tempM[Month],tempM[High Frequency])</f>
        <v>-1.9768330201834865E-2</v>
      </c>
      <c r="K198" s="4">
        <f>tempM[[#This Row],[S0]]-AVERAGE($J$2:$J$13)</f>
        <v>-1.9632868792885207E-2</v>
      </c>
    </row>
    <row r="199" spans="1:11" x14ac:dyDescent="0.3">
      <c r="A199" s="2">
        <v>6011</v>
      </c>
      <c r="B199" s="16">
        <f>MONTH(tempM[[#This Row],[Date]])</f>
        <v>6</v>
      </c>
      <c r="C199" s="1">
        <v>1916.4583333333335</v>
      </c>
      <c r="D199" s="1">
        <f>tempM[[#This Row],[DecDate]]^2</f>
        <v>3672812.5434027785</v>
      </c>
      <c r="E199" s="1">
        <v>-0.51</v>
      </c>
      <c r="F199" s="1">
        <f>$R$17+$R$18*tempM[[#This Row],[DecDate]]+$R$19*tempM[[#This Row],[DecDate2]]</f>
        <v>-0.24408453990042744</v>
      </c>
      <c r="G199" s="4">
        <f>tempM[[#This Row],[Temp]]-tempM[[#This Row],[Trend]]</f>
        <v>-0.26591546009957256</v>
      </c>
      <c r="H199" s="4">
        <f t="shared" si="2"/>
        <v>-0.16054087174905851</v>
      </c>
      <c r="I199" s="4">
        <f>tempM[[#This Row],[Detrended]]-tempM[[#This Row],[Cycle]]</f>
        <v>-0.10537458835051405</v>
      </c>
      <c r="J199" s="4">
        <f>AVERAGEIF(tempM[Month],tempM[Month],tempM[High Frequency])</f>
        <v>-2.6078630071459965E-2</v>
      </c>
      <c r="K199" s="4">
        <f>tempM[[#This Row],[S0]]-AVERAGE($J$2:$J$13)</f>
        <v>-2.5943168662510306E-2</v>
      </c>
    </row>
    <row r="200" spans="1:11" x14ac:dyDescent="0.3">
      <c r="A200" s="2">
        <v>6041</v>
      </c>
      <c r="B200" s="16">
        <f>MONTH(tempM[[#This Row],[Date]])</f>
        <v>7</v>
      </c>
      <c r="C200" s="1">
        <v>1916.5416666666667</v>
      </c>
      <c r="D200" s="1">
        <f>tempM[[#This Row],[DecDate]]^2</f>
        <v>3673131.960069445</v>
      </c>
      <c r="E200" s="1">
        <v>-0.34</v>
      </c>
      <c r="F200" s="1">
        <f>$R$17+$R$18*tempM[[#This Row],[DecDate]]+$R$19*tempM[[#This Row],[DecDate2]]</f>
        <v>-0.24398704569637175</v>
      </c>
      <c r="G200" s="4">
        <f>tempM[[#This Row],[Temp]]-tempM[[#This Row],[Trend]]</f>
        <v>-9.6012954303628273E-2</v>
      </c>
      <c r="H200" s="4">
        <f t="shared" si="2"/>
        <v>-0.18140759672237558</v>
      </c>
      <c r="I200" s="4">
        <f>tempM[[#This Row],[Detrended]]-tempM[[#This Row],[Cycle]]</f>
        <v>8.5394642418747307E-2</v>
      </c>
      <c r="J200" s="4">
        <f>AVERAGEIF(tempM[Month],tempM[Month],tempM[High Frequency])</f>
        <v>-3.5465086088030215E-2</v>
      </c>
      <c r="K200" s="4">
        <f>tempM[[#This Row],[S0]]-AVERAGE($J$2:$J$13)</f>
        <v>-3.5329624679080553E-2</v>
      </c>
    </row>
    <row r="201" spans="1:11" x14ac:dyDescent="0.3">
      <c r="A201" s="2">
        <v>6072</v>
      </c>
      <c r="B201" s="16">
        <f>MONTH(tempM[[#This Row],[Date]])</f>
        <v>8</v>
      </c>
      <c r="C201" s="1">
        <v>1916.625</v>
      </c>
      <c r="D201" s="1">
        <f>tempM[[#This Row],[DecDate]]^2</f>
        <v>3673451.390625</v>
      </c>
      <c r="E201" s="1">
        <v>-0.36</v>
      </c>
      <c r="F201" s="1">
        <f>$R$17+$R$18*tempM[[#This Row],[DecDate]]+$R$19*tempM[[#This Row],[DecDate2]]</f>
        <v>-0.24388811905879493</v>
      </c>
      <c r="G201" s="4">
        <f>tempM[[#This Row],[Temp]]-tempM[[#This Row],[Trend]]</f>
        <v>-0.11611188094120506</v>
      </c>
      <c r="H201" s="4">
        <f t="shared" ref="H201:H264" si="3">AVERAGE(G195:G207)</f>
        <v>-0.22766036951376359</v>
      </c>
      <c r="I201" s="4">
        <f>tempM[[#This Row],[Detrended]]-tempM[[#This Row],[Cycle]]</f>
        <v>0.11154848857255853</v>
      </c>
      <c r="J201" s="4">
        <f>AVERAGEIF(tempM[Month],tempM[Month],tempM[High Frequency])</f>
        <v>-3.7850347885051719E-2</v>
      </c>
      <c r="K201" s="4">
        <f>tempM[[#This Row],[S0]]-AVERAGE($J$2:$J$13)</f>
        <v>-3.7714886476102057E-2</v>
      </c>
    </row>
    <row r="202" spans="1:11" x14ac:dyDescent="0.3">
      <c r="A202" s="2">
        <v>6103</v>
      </c>
      <c r="B202" s="16">
        <f>MONTH(tempM[[#This Row],[Date]])</f>
        <v>9</v>
      </c>
      <c r="C202" s="1">
        <v>1916.7083333333335</v>
      </c>
      <c r="D202" s="1">
        <f>tempM[[#This Row],[DecDate]]^2</f>
        <v>3673770.835069445</v>
      </c>
      <c r="E202" s="1">
        <v>-0.49</v>
      </c>
      <c r="F202" s="1">
        <f>$R$17+$R$18*tempM[[#This Row],[DecDate]]+$R$19*tempM[[#This Row],[DecDate2]]</f>
        <v>-0.24378775998792435</v>
      </c>
      <c r="G202" s="4">
        <f>tempM[[#This Row],[Temp]]-tempM[[#This Row],[Trend]]</f>
        <v>-0.24621224001207564</v>
      </c>
      <c r="H202" s="4">
        <f t="shared" si="3"/>
        <v>-0.27391457473859399</v>
      </c>
      <c r="I202" s="4">
        <f>tempM[[#This Row],[Detrended]]-tempM[[#This Row],[Cycle]]</f>
        <v>2.7702334726518341E-2</v>
      </c>
      <c r="J202" s="4">
        <f>AVERAGEIF(tempM[Month],tempM[Month],tempM[High Frequency])</f>
        <v>-2.5516799080914528E-2</v>
      </c>
      <c r="K202" s="4">
        <f>tempM[[#This Row],[S0]]-AVERAGE($J$2:$J$13)</f>
        <v>-2.538133767196487E-2</v>
      </c>
    </row>
    <row r="203" spans="1:11" x14ac:dyDescent="0.3">
      <c r="A203" s="2">
        <v>6133</v>
      </c>
      <c r="B203" s="16">
        <f>MONTH(tempM[[#This Row],[Date]])</f>
        <v>10</v>
      </c>
      <c r="C203" s="1">
        <v>1916.7916666666667</v>
      </c>
      <c r="D203" s="1">
        <f>tempM[[#This Row],[DecDate]]^2</f>
        <v>3674090.293402778</v>
      </c>
      <c r="E203" s="1">
        <v>-0.35</v>
      </c>
      <c r="F203" s="1">
        <f>$R$17+$R$18*tempM[[#This Row],[DecDate]]+$R$19*tempM[[#This Row],[DecDate2]]</f>
        <v>-0.24368596848341895</v>
      </c>
      <c r="G203" s="4">
        <f>tempM[[#This Row],[Temp]]-tempM[[#This Row],[Trend]]</f>
        <v>-0.10631403151658103</v>
      </c>
      <c r="H203" s="4">
        <f t="shared" si="3"/>
        <v>-0.29478559701226897</v>
      </c>
      <c r="I203" s="4">
        <f>tempM[[#This Row],[Detrended]]-tempM[[#This Row],[Cycle]]</f>
        <v>0.18847156549568794</v>
      </c>
      <c r="J203" s="4">
        <f>AVERAGEIF(tempM[Month],tempM[Month],tempM[High Frequency])</f>
        <v>3.745669801022343E-2</v>
      </c>
      <c r="K203" s="4">
        <f>tempM[[#This Row],[S0]]-AVERAGE($J$2:$J$13)</f>
        <v>3.7592159419173092E-2</v>
      </c>
    </row>
    <row r="204" spans="1:11" x14ac:dyDescent="0.3">
      <c r="A204" s="2">
        <v>6164</v>
      </c>
      <c r="B204" s="16">
        <f>MONTH(tempM[[#This Row],[Date]])</f>
        <v>11</v>
      </c>
      <c r="C204" s="1">
        <v>1916.875</v>
      </c>
      <c r="D204" s="1">
        <f>tempM[[#This Row],[DecDate]]^2</f>
        <v>3674409.765625</v>
      </c>
      <c r="E204" s="1">
        <v>-0.48</v>
      </c>
      <c r="F204" s="1">
        <f>$R$17+$R$18*tempM[[#This Row],[DecDate]]+$R$19*tempM[[#This Row],[DecDate2]]</f>
        <v>-0.24358274454556295</v>
      </c>
      <c r="G204" s="4">
        <f>tempM[[#This Row],[Temp]]-tempM[[#This Row],[Trend]]</f>
        <v>-0.23641725545443704</v>
      </c>
      <c r="H204" s="4">
        <f t="shared" si="3"/>
        <v>-0.3241195901809204</v>
      </c>
      <c r="I204" s="4">
        <f>tempM[[#This Row],[Detrended]]-tempM[[#This Row],[Cycle]]</f>
        <v>8.7702334726483366E-2</v>
      </c>
      <c r="J204" s="4">
        <f>AVERAGEIF(tempM[Month],tempM[Month],tempM[High Frequency])</f>
        <v>3.5898844099438568E-2</v>
      </c>
      <c r="K204" s="4">
        <f>tempM[[#This Row],[S0]]-AVERAGE($J$2:$J$13)</f>
        <v>3.603430550838823E-2</v>
      </c>
    </row>
    <row r="205" spans="1:11" x14ac:dyDescent="0.3">
      <c r="A205" s="2">
        <v>6194</v>
      </c>
      <c r="B205" s="16">
        <f>MONTH(tempM[[#This Row],[Date]])</f>
        <v>12</v>
      </c>
      <c r="C205" s="1">
        <v>1916.9583333333335</v>
      </c>
      <c r="D205" s="1">
        <f>tempM[[#This Row],[DecDate]]^2</f>
        <v>3674729.2517361115</v>
      </c>
      <c r="E205" s="1">
        <v>-1.1299999999999999</v>
      </c>
      <c r="F205" s="1">
        <f>$R$17+$R$18*tempM[[#This Row],[DecDate]]+$R$19*tempM[[#This Row],[DecDate2]]</f>
        <v>-0.24347808817418581</v>
      </c>
      <c r="G205" s="4">
        <f>tempM[[#This Row],[Temp]]-tempM[[#This Row],[Trend]]</f>
        <v>-0.88652191182581408</v>
      </c>
      <c r="H205" s="4">
        <f t="shared" si="3"/>
        <v>-0.33422424655225819</v>
      </c>
      <c r="I205" s="4">
        <f>tempM[[#This Row],[Detrended]]-tempM[[#This Row],[Cycle]]</f>
        <v>-0.55229766527355584</v>
      </c>
      <c r="J205" s="4">
        <f>AVERAGEIF(tempM[Month],tempM[Month],tempM[High Frequency])</f>
        <v>-3.4305487959333747E-2</v>
      </c>
      <c r="K205" s="4">
        <f>tempM[[#This Row],[S0]]-AVERAGE($J$2:$J$13)</f>
        <v>-3.4170026550384085E-2</v>
      </c>
    </row>
    <row r="206" spans="1:11" x14ac:dyDescent="0.3">
      <c r="A206" s="2">
        <v>6225</v>
      </c>
      <c r="B206" s="16">
        <f>MONTH(tempM[[#This Row],[Date]])</f>
        <v>1</v>
      </c>
      <c r="C206" s="1">
        <v>1917.0416666666667</v>
      </c>
      <c r="D206" s="1">
        <f>tempM[[#This Row],[DecDate]]^2</f>
        <v>3675048.7517361115</v>
      </c>
      <c r="E206" s="1">
        <v>-0.52</v>
      </c>
      <c r="F206" s="1">
        <f>$R$17+$R$18*tempM[[#This Row],[DecDate]]+$R$19*tempM[[#This Row],[DecDate2]]</f>
        <v>-0.24337199936945808</v>
      </c>
      <c r="G206" s="4">
        <f>tempM[[#This Row],[Temp]]-tempM[[#This Row],[Trend]]</f>
        <v>-0.27662800063054194</v>
      </c>
      <c r="H206" s="4">
        <f t="shared" si="3"/>
        <v>-0.31971495074165379</v>
      </c>
      <c r="I206" s="4">
        <f>tempM[[#This Row],[Detrended]]-tempM[[#This Row],[Cycle]]</f>
        <v>4.3086950111111855E-2</v>
      </c>
      <c r="J206" s="4">
        <f>AVERAGEIF(tempM[Month],tempM[Month],tempM[High Frequency])</f>
        <v>2.9521109172344157E-2</v>
      </c>
      <c r="K206" s="4">
        <f>tempM[[#This Row],[S0]]-AVERAGE($J$2:$J$13)</f>
        <v>2.9656570581293815E-2</v>
      </c>
    </row>
    <row r="207" spans="1:11" x14ac:dyDescent="0.3">
      <c r="A207" s="2">
        <v>6256</v>
      </c>
      <c r="B207" s="16">
        <f>MONTH(tempM[[#This Row],[Date]])</f>
        <v>2</v>
      </c>
      <c r="C207" s="1">
        <v>1917.125</v>
      </c>
      <c r="D207" s="1">
        <f>tempM[[#This Row],[DecDate]]^2</f>
        <v>3675368.265625</v>
      </c>
      <c r="E207" s="1">
        <v>-0.69</v>
      </c>
      <c r="F207" s="1">
        <f>$R$17+$R$18*tempM[[#This Row],[DecDate]]+$R$19*tempM[[#This Row],[DecDate2]]</f>
        <v>-0.24326447813115237</v>
      </c>
      <c r="G207" s="4">
        <f>tempM[[#This Row],[Temp]]-tempM[[#This Row],[Trend]]</f>
        <v>-0.44673552186884757</v>
      </c>
      <c r="H207" s="4">
        <f t="shared" si="3"/>
        <v>-0.32443785659526542</v>
      </c>
      <c r="I207" s="4">
        <f>tempM[[#This Row],[Detrended]]-tempM[[#This Row],[Cycle]]</f>
        <v>-0.12229766527358216</v>
      </c>
      <c r="J207" s="4">
        <f>AVERAGEIF(tempM[Month],tempM[Month],tempM[High Frequency])</f>
        <v>3.252632429620924E-2</v>
      </c>
      <c r="K207" s="4">
        <f>tempM[[#This Row],[S0]]-AVERAGE($J$2:$J$13)</f>
        <v>3.2661785705158902E-2</v>
      </c>
    </row>
    <row r="208" spans="1:11" x14ac:dyDescent="0.3">
      <c r="A208" s="2">
        <v>6284</v>
      </c>
      <c r="B208" s="16">
        <f>MONTH(tempM[[#This Row],[Date]])</f>
        <v>3</v>
      </c>
      <c r="C208" s="1">
        <v>1917.2083333333335</v>
      </c>
      <c r="D208" s="1">
        <f>tempM[[#This Row],[DecDate]]^2</f>
        <v>3675687.7934027785</v>
      </c>
      <c r="E208" s="1">
        <v>-0.77</v>
      </c>
      <c r="F208" s="1">
        <f>$R$17+$R$18*tempM[[#This Row],[DecDate]]+$R$19*tempM[[#This Row],[DecDate2]]</f>
        <v>-0.24315552445949606</v>
      </c>
      <c r="G208" s="4">
        <f>tempM[[#This Row],[Temp]]-tempM[[#This Row],[Trend]]</f>
        <v>-0.52684447554050395</v>
      </c>
      <c r="H208" s="4">
        <f t="shared" si="3"/>
        <v>-0.32070065642078532</v>
      </c>
      <c r="I208" s="4">
        <f>tempM[[#This Row],[Detrended]]-tempM[[#This Row],[Cycle]]</f>
        <v>-0.20614381911971863</v>
      </c>
      <c r="J208" s="4">
        <f>AVERAGEIF(tempM[Month],tempM[Month],tempM[High Frequency])</f>
        <v>4.2467654152793903E-2</v>
      </c>
      <c r="K208" s="4">
        <f>tempM[[#This Row],[S0]]-AVERAGE($J$2:$J$13)</f>
        <v>4.2603115561743565E-2</v>
      </c>
    </row>
    <row r="209" spans="1:11" x14ac:dyDescent="0.3">
      <c r="A209" s="2">
        <v>6315</v>
      </c>
      <c r="B209" s="16">
        <f>MONTH(tempM[[#This Row],[Date]])</f>
        <v>4</v>
      </c>
      <c r="C209" s="1">
        <v>1917.2916666666667</v>
      </c>
      <c r="D209" s="1">
        <f>tempM[[#This Row],[DecDate]]^2</f>
        <v>3676007.335069445</v>
      </c>
      <c r="E209" s="1">
        <v>-0.65</v>
      </c>
      <c r="F209" s="1">
        <f>$R$17+$R$18*tempM[[#This Row],[DecDate]]+$R$19*tempM[[#This Row],[DecDate2]]</f>
        <v>-0.24304513835431862</v>
      </c>
      <c r="G209" s="4">
        <f>tempM[[#This Row],[Temp]]-tempM[[#This Row],[Trend]]</f>
        <v>-0.4069548616456814</v>
      </c>
      <c r="H209" s="4">
        <f t="shared" si="3"/>
        <v>-0.33081104252592775</v>
      </c>
      <c r="I209" s="4">
        <f>tempM[[#This Row],[Detrended]]-tempM[[#This Row],[Cycle]]</f>
        <v>-7.6143819119753653E-2</v>
      </c>
      <c r="J209" s="4">
        <f>AVERAGEIF(tempM[Month],tempM[Month],tempM[High Frequency])</f>
        <v>-5.1148535178016012E-4</v>
      </c>
      <c r="K209" s="4">
        <f>tempM[[#This Row],[S0]]-AVERAGE($J$2:$J$13)</f>
        <v>-3.7602394283050016E-4</v>
      </c>
    </row>
    <row r="210" spans="1:11" x14ac:dyDescent="0.3">
      <c r="A210" s="2">
        <v>6345</v>
      </c>
      <c r="B210" s="16">
        <f>MONTH(tempM[[#This Row],[Date]])</f>
        <v>5</v>
      </c>
      <c r="C210" s="1">
        <v>1917.375</v>
      </c>
      <c r="D210" s="1">
        <f>tempM[[#This Row],[DecDate]]^2</f>
        <v>3676326.890625</v>
      </c>
      <c r="E210" s="1">
        <v>-0.73</v>
      </c>
      <c r="F210" s="1">
        <f>$R$17+$R$18*tempM[[#This Row],[DecDate]]+$R$19*tempM[[#This Row],[DecDate2]]</f>
        <v>-0.24293331981579058</v>
      </c>
      <c r="G210" s="4">
        <f>tempM[[#This Row],[Temp]]-tempM[[#This Row],[Trend]]</f>
        <v>-0.4870666801842094</v>
      </c>
      <c r="H210" s="4">
        <f t="shared" si="3"/>
        <v>-0.32861516875681601</v>
      </c>
      <c r="I210" s="4">
        <f>tempM[[#This Row],[Detrended]]-tempM[[#This Row],[Cycle]]</f>
        <v>-0.15845151142739339</v>
      </c>
      <c r="J210" s="4">
        <f>AVERAGEIF(tempM[Month],tempM[Month],tempM[High Frequency])</f>
        <v>-1.9768330201834865E-2</v>
      </c>
      <c r="K210" s="4">
        <f>tempM[[#This Row],[S0]]-AVERAGE($J$2:$J$13)</f>
        <v>-1.9632868792885207E-2</v>
      </c>
    </row>
    <row r="211" spans="1:11" x14ac:dyDescent="0.3">
      <c r="A211" s="2">
        <v>6376</v>
      </c>
      <c r="B211" s="16">
        <f>MONTH(tempM[[#This Row],[Date]])</f>
        <v>6</v>
      </c>
      <c r="C211" s="1">
        <v>1917.4583333333335</v>
      </c>
      <c r="D211" s="1">
        <f>tempM[[#This Row],[DecDate]]^2</f>
        <v>3676646.460069445</v>
      </c>
      <c r="E211" s="1">
        <v>-0.49</v>
      </c>
      <c r="F211" s="1">
        <f>$R$17+$R$18*tempM[[#This Row],[DecDate]]+$R$19*tempM[[#This Row],[DecDate2]]</f>
        <v>-0.24282006884374141</v>
      </c>
      <c r="G211" s="4">
        <f>tempM[[#This Row],[Temp]]-tempM[[#This Row],[Trend]]</f>
        <v>-0.24717993115625858</v>
      </c>
      <c r="H211" s="4">
        <f t="shared" si="3"/>
        <v>-0.37257457357500584</v>
      </c>
      <c r="I211" s="4">
        <f>tempM[[#This Row],[Detrended]]-tempM[[#This Row],[Cycle]]</f>
        <v>0.12539464241874726</v>
      </c>
      <c r="J211" s="4">
        <f>AVERAGEIF(tempM[Month],tempM[Month],tempM[High Frequency])</f>
        <v>-2.6078630071459965E-2</v>
      </c>
      <c r="K211" s="4">
        <f>tempM[[#This Row],[S0]]-AVERAGE($J$2:$J$13)</f>
        <v>-2.5943168662510306E-2</v>
      </c>
    </row>
    <row r="212" spans="1:11" x14ac:dyDescent="0.3">
      <c r="A212" s="2">
        <v>6406</v>
      </c>
      <c r="B212" s="16">
        <f>MONTH(tempM[[#This Row],[Date]])</f>
        <v>7</v>
      </c>
      <c r="C212" s="1">
        <v>1917.5416666666667</v>
      </c>
      <c r="D212" s="1">
        <f>tempM[[#This Row],[DecDate]]^2</f>
        <v>3676966.043402778</v>
      </c>
      <c r="E212" s="1">
        <v>-0.32</v>
      </c>
      <c r="F212" s="1">
        <f>$R$17+$R$18*tempM[[#This Row],[DecDate]]+$R$19*tempM[[#This Row],[DecDate2]]</f>
        <v>-0.24270538543828479</v>
      </c>
      <c r="G212" s="4">
        <f>tempM[[#This Row],[Temp]]-tempM[[#This Row],[Trend]]</f>
        <v>-7.7294614561715214E-2</v>
      </c>
      <c r="H212" s="4">
        <f t="shared" si="3"/>
        <v>-0.33730464159587331</v>
      </c>
      <c r="I212" s="4">
        <f>tempM[[#This Row],[Detrended]]-tempM[[#This Row],[Cycle]]</f>
        <v>0.2600100270341581</v>
      </c>
      <c r="J212" s="4">
        <f>AVERAGEIF(tempM[Month],tempM[Month],tempM[High Frequency])</f>
        <v>-3.5465086088030215E-2</v>
      </c>
      <c r="K212" s="4">
        <f>tempM[[#This Row],[S0]]-AVERAGE($J$2:$J$13)</f>
        <v>-3.5329624679080553E-2</v>
      </c>
    </row>
    <row r="213" spans="1:11" x14ac:dyDescent="0.3">
      <c r="A213" s="2">
        <v>6437</v>
      </c>
      <c r="B213" s="16">
        <f>MONTH(tempM[[#This Row],[Date]])</f>
        <v>8</v>
      </c>
      <c r="C213" s="1">
        <v>1917.625</v>
      </c>
      <c r="D213" s="1">
        <f>tempM[[#This Row],[DecDate]]^2</f>
        <v>3677285.640625</v>
      </c>
      <c r="E213" s="1">
        <v>-0.4</v>
      </c>
      <c r="F213" s="1">
        <f>$R$17+$R$18*tempM[[#This Row],[DecDate]]+$R$19*tempM[[#This Row],[DecDate2]]</f>
        <v>-0.24258926959942073</v>
      </c>
      <c r="G213" s="4">
        <f>tempM[[#This Row],[Temp]]-tempM[[#This Row],[Trend]]</f>
        <v>-0.15741073040057929</v>
      </c>
      <c r="H213" s="4">
        <f t="shared" si="3"/>
        <v>-0.33434383435787995</v>
      </c>
      <c r="I213" s="4">
        <f>tempM[[#This Row],[Detrended]]-tempM[[#This Row],[Cycle]]</f>
        <v>0.17693310395730066</v>
      </c>
      <c r="J213" s="4">
        <f>AVERAGEIF(tempM[Month],tempM[Month],tempM[High Frequency])</f>
        <v>-3.7850347885051719E-2</v>
      </c>
      <c r="K213" s="4">
        <f>tempM[[#This Row],[S0]]-AVERAGE($J$2:$J$13)</f>
        <v>-3.7714886476102057E-2</v>
      </c>
    </row>
    <row r="214" spans="1:11" x14ac:dyDescent="0.3">
      <c r="A214" s="2">
        <v>6468</v>
      </c>
      <c r="B214" s="16">
        <f>MONTH(tempM[[#This Row],[Date]])</f>
        <v>9</v>
      </c>
      <c r="C214" s="1">
        <v>1917.7083333333335</v>
      </c>
      <c r="D214" s="1">
        <f>tempM[[#This Row],[DecDate]]^2</f>
        <v>3677605.2517361115</v>
      </c>
      <c r="E214" s="1">
        <v>-0.31</v>
      </c>
      <c r="F214" s="1">
        <f>$R$17+$R$18*tempM[[#This Row],[DecDate]]+$R$19*tempM[[#This Row],[DecDate2]]</f>
        <v>-0.24247172132703554</v>
      </c>
      <c r="G214" s="4">
        <f>tempM[[#This Row],[Temp]]-tempM[[#This Row],[Trend]]</f>
        <v>-6.7528278672964459E-2</v>
      </c>
      <c r="H214" s="4">
        <f t="shared" si="3"/>
        <v>-0.30215369032256412</v>
      </c>
      <c r="I214" s="4">
        <f>tempM[[#This Row],[Detrended]]-tempM[[#This Row],[Cycle]]</f>
        <v>0.23462541164959966</v>
      </c>
      <c r="J214" s="4">
        <f>AVERAGEIF(tempM[Month],tempM[Month],tempM[High Frequency])</f>
        <v>-2.5516799080914528E-2</v>
      </c>
      <c r="K214" s="4">
        <f>tempM[[#This Row],[S0]]-AVERAGE($J$2:$J$13)</f>
        <v>-2.538133767196487E-2</v>
      </c>
    </row>
    <row r="215" spans="1:11" x14ac:dyDescent="0.3">
      <c r="A215" s="2">
        <v>6498</v>
      </c>
      <c r="B215" s="16">
        <f>MONTH(tempM[[#This Row],[Date]])</f>
        <v>10</v>
      </c>
      <c r="C215" s="1">
        <v>1917.7916666666667</v>
      </c>
      <c r="D215" s="1">
        <f>tempM[[#This Row],[DecDate]]^2</f>
        <v>3677924.8767361115</v>
      </c>
      <c r="E215" s="1">
        <v>-0.62</v>
      </c>
      <c r="F215" s="1">
        <f>$R$17+$R$18*tempM[[#This Row],[DecDate]]+$R$19*tempM[[#This Row],[DecDate2]]</f>
        <v>-0.24235274062107237</v>
      </c>
      <c r="G215" s="4">
        <f>tempM[[#This Row],[Temp]]-tempM[[#This Row],[Trend]]</f>
        <v>-0.37764725937892762</v>
      </c>
      <c r="H215" s="4">
        <f t="shared" si="3"/>
        <v>-0.2891957479514643</v>
      </c>
      <c r="I215" s="4">
        <f>tempM[[#This Row],[Detrended]]-tempM[[#This Row],[Cycle]]</f>
        <v>-8.8451511427463325E-2</v>
      </c>
      <c r="J215" s="4">
        <f>AVERAGEIF(tempM[Month],tempM[Month],tempM[High Frequency])</f>
        <v>3.745669801022343E-2</v>
      </c>
      <c r="K215" s="4">
        <f>tempM[[#This Row],[S0]]-AVERAGE($J$2:$J$13)</f>
        <v>3.7592159419173092E-2</v>
      </c>
    </row>
    <row r="216" spans="1:11" x14ac:dyDescent="0.3">
      <c r="A216" s="2">
        <v>6529</v>
      </c>
      <c r="B216" s="16">
        <f>MONTH(tempM[[#This Row],[Date]])</f>
        <v>11</v>
      </c>
      <c r="C216" s="1">
        <v>1917.875</v>
      </c>
      <c r="D216" s="1">
        <f>tempM[[#This Row],[DecDate]]^2</f>
        <v>3678244.515625</v>
      </c>
      <c r="E216" s="1">
        <v>-0.32</v>
      </c>
      <c r="F216" s="1">
        <f>$R$17+$R$18*tempM[[#This Row],[DecDate]]+$R$19*tempM[[#This Row],[DecDate2]]</f>
        <v>-0.24223232748187229</v>
      </c>
      <c r="G216" s="4">
        <f>tempM[[#This Row],[Temp]]-tempM[[#This Row],[Trend]]</f>
        <v>-7.7767672518127717E-2</v>
      </c>
      <c r="H216" s="4">
        <f t="shared" si="3"/>
        <v>-0.27854693032150796</v>
      </c>
      <c r="I216" s="4">
        <f>tempM[[#This Row],[Detrended]]-tempM[[#This Row],[Cycle]]</f>
        <v>0.20077925780338024</v>
      </c>
      <c r="J216" s="4">
        <f>AVERAGEIF(tempM[Month],tempM[Month],tempM[High Frequency])</f>
        <v>3.5898844099438568E-2</v>
      </c>
      <c r="K216" s="4">
        <f>tempM[[#This Row],[S0]]-AVERAGE($J$2:$J$13)</f>
        <v>3.603430550838823E-2</v>
      </c>
    </row>
    <row r="217" spans="1:11" x14ac:dyDescent="0.3">
      <c r="A217" s="2">
        <v>6559</v>
      </c>
      <c r="B217" s="16">
        <f>MONTH(tempM[[#This Row],[Date]])</f>
        <v>12</v>
      </c>
      <c r="C217" s="1">
        <v>1917.9583333333335</v>
      </c>
      <c r="D217" s="1">
        <f>tempM[[#This Row],[DecDate]]^2</f>
        <v>3678564.1684027785</v>
      </c>
      <c r="E217" s="1">
        <v>-1.05</v>
      </c>
      <c r="F217" s="1">
        <f>$R$17+$R$18*tempM[[#This Row],[DecDate]]+$R$19*tempM[[#This Row],[DecDate2]]</f>
        <v>-0.24211048190909423</v>
      </c>
      <c r="G217" s="4">
        <f>tempM[[#This Row],[Temp]]-tempM[[#This Row],[Trend]]</f>
        <v>-0.80788951809090581</v>
      </c>
      <c r="H217" s="4">
        <f t="shared" si="3"/>
        <v>-0.25789954512500712</v>
      </c>
      <c r="I217" s="4">
        <f>tempM[[#This Row],[Detrended]]-tempM[[#This Row],[Cycle]]</f>
        <v>-0.54998997296589869</v>
      </c>
      <c r="J217" s="4">
        <f>AVERAGEIF(tempM[Month],tempM[Month],tempM[High Frequency])</f>
        <v>-3.4305487959333747E-2</v>
      </c>
      <c r="K217" s="4">
        <f>tempM[[#This Row],[S0]]-AVERAGE($J$2:$J$13)</f>
        <v>-3.4170026550384085E-2</v>
      </c>
    </row>
    <row r="218" spans="1:11" x14ac:dyDescent="0.3">
      <c r="A218" s="2">
        <v>6590</v>
      </c>
      <c r="B218" s="16">
        <f>MONTH(tempM[[#This Row],[Date]])</f>
        <v>1</v>
      </c>
      <c r="C218" s="1">
        <v>1918.0416666666667</v>
      </c>
      <c r="D218" s="1">
        <f>tempM[[#This Row],[DecDate]]^2</f>
        <v>3678883.835069445</v>
      </c>
      <c r="E218" s="1">
        <v>-0.67</v>
      </c>
      <c r="F218" s="1">
        <f>$R$17+$R$18*tempM[[#This Row],[DecDate]]+$R$19*tempM[[#This Row],[DecDate2]]</f>
        <v>-0.24198720390290873</v>
      </c>
      <c r="G218" s="4">
        <f>tempM[[#This Row],[Temp]]-tempM[[#This Row],[Trend]]</f>
        <v>-0.42801279609709131</v>
      </c>
      <c r="H218" s="4">
        <f t="shared" si="3"/>
        <v>-0.2464843615927223</v>
      </c>
      <c r="I218" s="4">
        <f>tempM[[#This Row],[Detrended]]-tempM[[#This Row],[Cycle]]</f>
        <v>-0.18152843450436901</v>
      </c>
      <c r="J218" s="4">
        <f>AVERAGEIF(tempM[Month],tempM[Month],tempM[High Frequency])</f>
        <v>2.9521109172344157E-2</v>
      </c>
      <c r="K218" s="4">
        <f>tempM[[#This Row],[S0]]-AVERAGE($J$2:$J$13)</f>
        <v>2.9656570581293815E-2</v>
      </c>
    </row>
    <row r="219" spans="1:11" x14ac:dyDescent="0.3">
      <c r="A219" s="2">
        <v>6621</v>
      </c>
      <c r="B219" s="16">
        <f>MONTH(tempM[[#This Row],[Date]])</f>
        <v>2</v>
      </c>
      <c r="C219" s="1">
        <v>1918.125</v>
      </c>
      <c r="D219" s="1">
        <f>tempM[[#This Row],[DecDate]]^2</f>
        <v>3679203.515625</v>
      </c>
      <c r="E219" s="1">
        <v>-0.48</v>
      </c>
      <c r="F219" s="1">
        <f>$R$17+$R$18*tempM[[#This Row],[DecDate]]+$R$19*tempM[[#This Row],[DecDate2]]</f>
        <v>-0.24186249346337263</v>
      </c>
      <c r="G219" s="4">
        <f>tempM[[#This Row],[Temp]]-tempM[[#This Row],[Trend]]</f>
        <v>-0.23813750653662735</v>
      </c>
      <c r="H219" s="4">
        <f t="shared" si="3"/>
        <v>-0.25045522587849978</v>
      </c>
      <c r="I219" s="4">
        <f>tempM[[#This Row],[Detrended]]-tempM[[#This Row],[Cycle]]</f>
        <v>1.2317719341872424E-2</v>
      </c>
      <c r="J219" s="4">
        <f>AVERAGEIF(tempM[Month],tempM[Month],tempM[High Frequency])</f>
        <v>3.252632429620924E-2</v>
      </c>
      <c r="K219" s="4">
        <f>tempM[[#This Row],[S0]]-AVERAGE($J$2:$J$13)</f>
        <v>3.2661785705158902E-2</v>
      </c>
    </row>
    <row r="220" spans="1:11" x14ac:dyDescent="0.3">
      <c r="A220" s="2">
        <v>6649</v>
      </c>
      <c r="B220" s="16">
        <f>MONTH(tempM[[#This Row],[Date]])</f>
        <v>3</v>
      </c>
      <c r="C220" s="1">
        <v>1918.2083333333335</v>
      </c>
      <c r="D220" s="1">
        <f>tempM[[#This Row],[DecDate]]^2</f>
        <v>3679523.210069445</v>
      </c>
      <c r="E220" s="1">
        <v>-0.27</v>
      </c>
      <c r="F220" s="1">
        <f>$R$17+$R$18*tempM[[#This Row],[DecDate]]+$R$19*tempM[[#This Row],[DecDate2]]</f>
        <v>-0.24173635059025855</v>
      </c>
      <c r="G220" s="4">
        <f>tempM[[#This Row],[Temp]]-tempM[[#This Row],[Trend]]</f>
        <v>-2.8263649409741465E-2</v>
      </c>
      <c r="H220" s="4">
        <f t="shared" si="3"/>
        <v>-0.2398121379823524</v>
      </c>
      <c r="I220" s="4">
        <f>tempM[[#This Row],[Detrended]]-tempM[[#This Row],[Cycle]]</f>
        <v>0.21154848857261094</v>
      </c>
      <c r="J220" s="4">
        <f>AVERAGEIF(tempM[Month],tempM[Month],tempM[High Frequency])</f>
        <v>4.2467654152793903E-2</v>
      </c>
      <c r="K220" s="4">
        <f>tempM[[#This Row],[S0]]-AVERAGE($J$2:$J$13)</f>
        <v>4.2603115561743565E-2</v>
      </c>
    </row>
    <row r="221" spans="1:11" x14ac:dyDescent="0.3">
      <c r="A221" s="2">
        <v>6680</v>
      </c>
      <c r="B221" s="16">
        <f>MONTH(tempM[[#This Row],[Date]])</f>
        <v>4</v>
      </c>
      <c r="C221" s="1">
        <v>1918.2916666666667</v>
      </c>
      <c r="D221" s="1">
        <f>tempM[[#This Row],[DecDate]]^2</f>
        <v>3679842.918402778</v>
      </c>
      <c r="E221" s="1">
        <v>-0.6</v>
      </c>
      <c r="F221" s="1">
        <f>$R$17+$R$18*tempM[[#This Row],[DecDate]]+$R$19*tempM[[#This Row],[DecDate2]]</f>
        <v>-0.24160877528379388</v>
      </c>
      <c r="G221" s="4">
        <f>tempM[[#This Row],[Temp]]-tempM[[#This Row],[Trend]]</f>
        <v>-0.3583912247162061</v>
      </c>
      <c r="H221" s="4">
        <f t="shared" si="3"/>
        <v>-0.21917048251965193</v>
      </c>
      <c r="I221" s="4">
        <f>tempM[[#This Row],[Detrended]]-tempM[[#This Row],[Cycle]]</f>
        <v>-0.13922074219655417</v>
      </c>
      <c r="J221" s="4">
        <f>AVERAGEIF(tempM[Month],tempM[Month],tempM[High Frequency])</f>
        <v>-5.1148535178016012E-4</v>
      </c>
      <c r="K221" s="4">
        <f>tempM[[#This Row],[S0]]-AVERAGE($J$2:$J$13)</f>
        <v>-3.7602394283050016E-4</v>
      </c>
    </row>
    <row r="222" spans="1:11" x14ac:dyDescent="0.3">
      <c r="A222" s="2">
        <v>6710</v>
      </c>
      <c r="B222" s="16">
        <f>MONTH(tempM[[#This Row],[Date]])</f>
        <v>5</v>
      </c>
      <c r="C222" s="1">
        <v>1918.375</v>
      </c>
      <c r="D222" s="1">
        <f>tempM[[#This Row],[DecDate]]^2</f>
        <v>3680162.640625</v>
      </c>
      <c r="E222" s="1">
        <v>-0.51</v>
      </c>
      <c r="F222" s="1">
        <f>$R$17+$R$18*tempM[[#This Row],[DecDate]]+$R$19*tempM[[#This Row],[DecDate2]]</f>
        <v>-0.24147976754375122</v>
      </c>
      <c r="G222" s="4">
        <f>tempM[[#This Row],[Temp]]-tempM[[#This Row],[Trend]]</f>
        <v>-0.26852023245624879</v>
      </c>
      <c r="H222" s="4">
        <f t="shared" si="3"/>
        <v>-0.18853025949039387</v>
      </c>
      <c r="I222" s="4">
        <f>tempM[[#This Row],[Detrended]]-tempM[[#This Row],[Cycle]]</f>
        <v>-7.9989972965854916E-2</v>
      </c>
      <c r="J222" s="4">
        <f>AVERAGEIF(tempM[Month],tempM[Month],tempM[High Frequency])</f>
        <v>-1.9768330201834865E-2</v>
      </c>
      <c r="K222" s="4">
        <f>tempM[[#This Row],[S0]]-AVERAGE($J$2:$J$13)</f>
        <v>-1.9632868792885207E-2</v>
      </c>
    </row>
    <row r="223" spans="1:11" x14ac:dyDescent="0.3">
      <c r="A223" s="2">
        <v>6741</v>
      </c>
      <c r="B223" s="16">
        <f>MONTH(tempM[[#This Row],[Date]])</f>
        <v>6</v>
      </c>
      <c r="C223" s="1">
        <v>1918.4583333333335</v>
      </c>
      <c r="D223" s="1">
        <f>tempM[[#This Row],[DecDate]]^2</f>
        <v>3680482.3767361115</v>
      </c>
      <c r="E223" s="1">
        <v>-0.46</v>
      </c>
      <c r="F223" s="1">
        <f>$R$17+$R$18*tempM[[#This Row],[DecDate]]+$R$19*tempM[[#This Row],[DecDate2]]</f>
        <v>-0.24134932737030113</v>
      </c>
      <c r="G223" s="4">
        <f>tempM[[#This Row],[Temp]]-tempM[[#This Row],[Trend]]</f>
        <v>-0.21865067262969889</v>
      </c>
      <c r="H223" s="4">
        <f t="shared" si="3"/>
        <v>-0.2071222381253518</v>
      </c>
      <c r="I223" s="4">
        <f>tempM[[#This Row],[Detrended]]-tempM[[#This Row],[Cycle]]</f>
        <v>-1.1528434504347096E-2</v>
      </c>
      <c r="J223" s="4">
        <f>AVERAGEIF(tempM[Month],tempM[Month],tempM[High Frequency])</f>
        <v>-2.6078630071459965E-2</v>
      </c>
      <c r="K223" s="4">
        <f>tempM[[#This Row],[S0]]-AVERAGE($J$2:$J$13)</f>
        <v>-2.5943168662510306E-2</v>
      </c>
    </row>
    <row r="224" spans="1:11" x14ac:dyDescent="0.3">
      <c r="A224" s="2">
        <v>6771</v>
      </c>
      <c r="B224" s="16">
        <f>MONTH(tempM[[#This Row],[Date]])</f>
        <v>7</v>
      </c>
      <c r="C224" s="1">
        <v>1918.5416666666667</v>
      </c>
      <c r="D224" s="1">
        <f>tempM[[#This Row],[DecDate]]^2</f>
        <v>3680802.1267361115</v>
      </c>
      <c r="E224" s="1">
        <v>-0.34</v>
      </c>
      <c r="F224" s="1">
        <f>$R$17+$R$18*tempM[[#This Row],[DecDate]]+$R$19*tempM[[#This Row],[DecDate2]]</f>
        <v>-0.24121745476344358</v>
      </c>
      <c r="G224" s="4">
        <f>tempM[[#This Row],[Temp]]-tempM[[#This Row],[Trend]]</f>
        <v>-9.878254523655644E-2</v>
      </c>
      <c r="H224" s="4">
        <f t="shared" si="3"/>
        <v>-0.15494641842453019</v>
      </c>
      <c r="I224" s="4">
        <f>tempM[[#This Row],[Detrended]]-tempM[[#This Row],[Cycle]]</f>
        <v>5.6163873187973751E-2</v>
      </c>
      <c r="J224" s="4">
        <f>AVERAGEIF(tempM[Month],tempM[Month],tempM[High Frequency])</f>
        <v>-3.5465086088030215E-2</v>
      </c>
      <c r="K224" s="4">
        <f>tempM[[#This Row],[S0]]-AVERAGE($J$2:$J$13)</f>
        <v>-3.5329624679080553E-2</v>
      </c>
    </row>
    <row r="225" spans="1:11" x14ac:dyDescent="0.3">
      <c r="A225" s="2">
        <v>6802</v>
      </c>
      <c r="B225" s="16">
        <f>MONTH(tempM[[#This Row],[Date]])</f>
        <v>8</v>
      </c>
      <c r="C225" s="1">
        <v>1918.625</v>
      </c>
      <c r="D225" s="1">
        <f>tempM[[#This Row],[DecDate]]^2</f>
        <v>3681121.890625</v>
      </c>
      <c r="E225" s="1">
        <v>-0.37</v>
      </c>
      <c r="F225" s="1">
        <f>$R$17+$R$18*tempM[[#This Row],[DecDate]]+$R$19*tempM[[#This Row],[DecDate2]]</f>
        <v>-0.2410841497231786</v>
      </c>
      <c r="G225" s="4">
        <f>tempM[[#This Row],[Temp]]-tempM[[#This Row],[Trend]]</f>
        <v>-0.1289158502768214</v>
      </c>
      <c r="H225" s="4">
        <f t="shared" si="3"/>
        <v>-0.13507972346484765</v>
      </c>
      <c r="I225" s="4">
        <f>tempM[[#This Row],[Detrended]]-tempM[[#This Row],[Cycle]]</f>
        <v>6.1638731880262476E-3</v>
      </c>
      <c r="J225" s="4">
        <f>AVERAGEIF(tempM[Month],tempM[Month],tempM[High Frequency])</f>
        <v>-3.7850347885051719E-2</v>
      </c>
      <c r="K225" s="4">
        <f>tempM[[#This Row],[S0]]-AVERAGE($J$2:$J$13)</f>
        <v>-3.7714886476102057E-2</v>
      </c>
    </row>
    <row r="226" spans="1:11" x14ac:dyDescent="0.3">
      <c r="A226" s="2">
        <v>6833</v>
      </c>
      <c r="B226" s="16">
        <f>MONTH(tempM[[#This Row],[Date]])</f>
        <v>9</v>
      </c>
      <c r="C226" s="1">
        <v>1918.7083333333335</v>
      </c>
      <c r="D226" s="1">
        <f>tempM[[#This Row],[DecDate]]^2</f>
        <v>3681441.6684027785</v>
      </c>
      <c r="E226" s="1">
        <v>-0.26</v>
      </c>
      <c r="F226" s="1">
        <f>$R$17+$R$18*tempM[[#This Row],[DecDate]]+$R$19*tempM[[#This Row],[DecDate2]]</f>
        <v>-0.24094941224933564</v>
      </c>
      <c r="G226" s="4">
        <f>tempM[[#This Row],[Temp]]-tempM[[#This Row],[Trend]]</f>
        <v>-1.9050587750664372E-2</v>
      </c>
      <c r="H226" s="4">
        <f t="shared" si="3"/>
        <v>-0.12752215324631294</v>
      </c>
      <c r="I226" s="4">
        <f>tempM[[#This Row],[Detrended]]-tempM[[#This Row],[Cycle]]</f>
        <v>0.10847156549564857</v>
      </c>
      <c r="J226" s="4">
        <f>AVERAGEIF(tempM[Month],tempM[Month],tempM[High Frequency])</f>
        <v>-2.5516799080914528E-2</v>
      </c>
      <c r="K226" s="4">
        <f>tempM[[#This Row],[S0]]-AVERAGE($J$2:$J$13)</f>
        <v>-2.538133767196487E-2</v>
      </c>
    </row>
    <row r="227" spans="1:11" x14ac:dyDescent="0.3">
      <c r="A227" s="2">
        <v>6863</v>
      </c>
      <c r="B227" s="16">
        <f>MONTH(tempM[[#This Row],[Date]])</f>
        <v>10</v>
      </c>
      <c r="C227" s="1">
        <v>1918.7916666666667</v>
      </c>
      <c r="D227" s="1">
        <f>tempM[[#This Row],[DecDate]]^2</f>
        <v>3681761.460069445</v>
      </c>
      <c r="E227" s="1">
        <v>-0.04</v>
      </c>
      <c r="F227" s="1">
        <f>$R$17+$R$18*tempM[[#This Row],[DecDate]]+$R$19*tempM[[#This Row],[DecDate2]]</f>
        <v>-0.24081324234214208</v>
      </c>
      <c r="G227" s="4">
        <f>tempM[[#This Row],[Temp]]-tempM[[#This Row],[Trend]]</f>
        <v>0.20081324234214207</v>
      </c>
      <c r="H227" s="4">
        <f t="shared" si="3"/>
        <v>-0.12458140007660967</v>
      </c>
      <c r="I227" s="4">
        <f>tempM[[#This Row],[Detrended]]-tempM[[#This Row],[Cycle]]</f>
        <v>0.32539464241875171</v>
      </c>
      <c r="J227" s="4">
        <f>AVERAGEIF(tempM[Month],tempM[Month],tempM[High Frequency])</f>
        <v>3.745669801022343E-2</v>
      </c>
      <c r="K227" s="4">
        <f>tempM[[#This Row],[S0]]-AVERAGE($J$2:$J$13)</f>
        <v>3.7592159419173092E-2</v>
      </c>
    </row>
    <row r="228" spans="1:11" x14ac:dyDescent="0.3">
      <c r="A228" s="2">
        <v>6894</v>
      </c>
      <c r="B228" s="16">
        <f>MONTH(tempM[[#This Row],[Date]])</f>
        <v>11</v>
      </c>
      <c r="C228" s="1">
        <v>1918.875</v>
      </c>
      <c r="D228" s="1">
        <f>tempM[[#This Row],[DecDate]]^2</f>
        <v>3682081.265625</v>
      </c>
      <c r="E228" s="1">
        <v>-0.22</v>
      </c>
      <c r="F228" s="1">
        <f>$R$17+$R$18*tempM[[#This Row],[DecDate]]+$R$19*tempM[[#This Row],[DecDate2]]</f>
        <v>-0.24067564000142738</v>
      </c>
      <c r="G228" s="4">
        <f>tempM[[#This Row],[Temp]]-tempM[[#This Row],[Trend]]</f>
        <v>2.0675640001427381E-2</v>
      </c>
      <c r="H228" s="4">
        <f t="shared" si="3"/>
        <v>-0.11241131010959703</v>
      </c>
      <c r="I228" s="4">
        <f>tempM[[#This Row],[Detrended]]-tempM[[#This Row],[Cycle]]</f>
        <v>0.13308695011102439</v>
      </c>
      <c r="J228" s="4">
        <f>AVERAGEIF(tempM[Month],tempM[Month],tempM[High Frequency])</f>
        <v>3.5898844099438568E-2</v>
      </c>
      <c r="K228" s="4">
        <f>tempM[[#This Row],[S0]]-AVERAGE($J$2:$J$13)</f>
        <v>3.603430550838823E-2</v>
      </c>
    </row>
    <row r="229" spans="1:11" x14ac:dyDescent="0.3">
      <c r="A229" s="2">
        <v>6924</v>
      </c>
      <c r="B229" s="16">
        <f>MONTH(tempM[[#This Row],[Date]])</f>
        <v>12</v>
      </c>
      <c r="C229" s="1">
        <v>1918.9583333333335</v>
      </c>
      <c r="D229" s="1">
        <f>tempM[[#This Row],[DecDate]]^2</f>
        <v>3682401.085069445</v>
      </c>
      <c r="E229" s="1">
        <v>-0.56000000000000005</v>
      </c>
      <c r="F229" s="1">
        <f>$R$17+$R$18*tempM[[#This Row],[DecDate]]+$R$19*tempM[[#This Row],[DecDate2]]</f>
        <v>-0.24053660522741893</v>
      </c>
      <c r="G229" s="4">
        <f>tempM[[#This Row],[Temp]]-tempM[[#This Row],[Trend]]</f>
        <v>-0.31946339477258112</v>
      </c>
      <c r="H229" s="4">
        <f t="shared" si="3"/>
        <v>-0.10485803719140711</v>
      </c>
      <c r="I229" s="4">
        <f>tempM[[#This Row],[Detrended]]-tempM[[#This Row],[Cycle]]</f>
        <v>-0.21460535758117399</v>
      </c>
      <c r="J229" s="4">
        <f>AVERAGEIF(tempM[Month],tempM[Month],tempM[High Frequency])</f>
        <v>-3.4305487959333747E-2</v>
      </c>
      <c r="K229" s="4">
        <f>tempM[[#This Row],[S0]]-AVERAGE($J$2:$J$13)</f>
        <v>-3.4170026550384085E-2</v>
      </c>
    </row>
    <row r="230" spans="1:11" x14ac:dyDescent="0.3">
      <c r="A230" s="2">
        <v>6955</v>
      </c>
      <c r="B230" s="16">
        <f>MONTH(tempM[[#This Row],[Date]])</f>
        <v>1</v>
      </c>
      <c r="C230" s="1">
        <v>1919.0416666666667</v>
      </c>
      <c r="D230" s="1">
        <f>tempM[[#This Row],[DecDate]]^2</f>
        <v>3682720.918402778</v>
      </c>
      <c r="E230" s="1">
        <v>-0.37</v>
      </c>
      <c r="F230" s="1">
        <f>$R$17+$R$18*tempM[[#This Row],[DecDate]]+$R$19*tempM[[#This Row],[DecDate2]]</f>
        <v>-0.24039613801977566</v>
      </c>
      <c r="G230" s="4">
        <f>tempM[[#This Row],[Temp]]-tempM[[#This Row],[Trend]]</f>
        <v>-0.12960386198022433</v>
      </c>
      <c r="H230" s="4">
        <f t="shared" si="3"/>
        <v>-9.5767735168211202E-2</v>
      </c>
      <c r="I230" s="4">
        <f>tempM[[#This Row],[Detrended]]-tempM[[#This Row],[Cycle]]</f>
        <v>-3.3836126812013131E-2</v>
      </c>
      <c r="J230" s="4">
        <f>AVERAGEIF(tempM[Month],tempM[Month],tempM[High Frequency])</f>
        <v>2.9521109172344157E-2</v>
      </c>
      <c r="K230" s="4">
        <f>tempM[[#This Row],[S0]]-AVERAGE($J$2:$J$13)</f>
        <v>2.9656570581293815E-2</v>
      </c>
    </row>
    <row r="231" spans="1:11" x14ac:dyDescent="0.3">
      <c r="A231" s="2">
        <v>6986</v>
      </c>
      <c r="B231" s="16">
        <f>MONTH(tempM[[#This Row],[Date]])</f>
        <v>2</v>
      </c>
      <c r="C231" s="1">
        <v>1919.125</v>
      </c>
      <c r="D231" s="1">
        <f>tempM[[#This Row],[DecDate]]^2</f>
        <v>3683040.765625</v>
      </c>
      <c r="E231" s="1">
        <v>-0.41</v>
      </c>
      <c r="F231" s="1">
        <f>$R$17+$R$18*tempM[[#This Row],[DecDate]]+$R$19*tempM[[#This Row],[DecDate2]]</f>
        <v>-0.24025423837878179</v>
      </c>
      <c r="G231" s="4">
        <f>tempM[[#This Row],[Temp]]-tempM[[#This Row],[Trend]]</f>
        <v>-0.16974576162121818</v>
      </c>
      <c r="H231" s="4">
        <f t="shared" si="3"/>
        <v>-9.2832711732303855E-2</v>
      </c>
      <c r="I231" s="4">
        <f>tempM[[#This Row],[Detrended]]-tempM[[#This Row],[Cycle]]</f>
        <v>-7.6913049888914328E-2</v>
      </c>
      <c r="J231" s="4">
        <f>AVERAGEIF(tempM[Month],tempM[Month],tempM[High Frequency])</f>
        <v>3.252632429620924E-2</v>
      </c>
      <c r="K231" s="4">
        <f>tempM[[#This Row],[S0]]-AVERAGE($J$2:$J$13)</f>
        <v>3.2661785705158902E-2</v>
      </c>
    </row>
    <row r="232" spans="1:11" x14ac:dyDescent="0.3">
      <c r="A232" s="2">
        <v>7014</v>
      </c>
      <c r="B232" s="16">
        <f>MONTH(tempM[[#This Row],[Date]])</f>
        <v>3</v>
      </c>
      <c r="C232" s="1">
        <v>1919.2083333333335</v>
      </c>
      <c r="D232" s="1">
        <f>tempM[[#This Row],[DecDate]]^2</f>
        <v>3683360.6267361115</v>
      </c>
      <c r="E232" s="1">
        <v>-0.38</v>
      </c>
      <c r="F232" s="1">
        <f>$R$17+$R$18*tempM[[#This Row],[DecDate]]+$R$19*tempM[[#This Row],[DecDate2]]</f>
        <v>-0.24011090630432363</v>
      </c>
      <c r="G232" s="4">
        <f>tempM[[#This Row],[Temp]]-tempM[[#This Row],[Trend]]</f>
        <v>-0.13988909369567637</v>
      </c>
      <c r="H232" s="4">
        <f t="shared" si="3"/>
        <v>-7.9899120729856415E-2</v>
      </c>
      <c r="I232" s="4">
        <f>tempM[[#This Row],[Detrended]]-tempM[[#This Row],[Cycle]]</f>
        <v>-5.9989972965819954E-2</v>
      </c>
      <c r="J232" s="4">
        <f>AVERAGEIF(tempM[Month],tempM[Month],tempM[High Frequency])</f>
        <v>4.2467654152793903E-2</v>
      </c>
      <c r="K232" s="4">
        <f>tempM[[#This Row],[S0]]-AVERAGE($J$2:$J$13)</f>
        <v>4.2603115561743565E-2</v>
      </c>
    </row>
    <row r="233" spans="1:11" x14ac:dyDescent="0.3">
      <c r="A233" s="2">
        <v>7045</v>
      </c>
      <c r="B233" s="16">
        <f>MONTH(tempM[[#This Row],[Date]])</f>
        <v>4</v>
      </c>
      <c r="C233" s="1">
        <v>1919.2916666666667</v>
      </c>
      <c r="D233" s="1">
        <f>tempM[[#This Row],[DecDate]]^2</f>
        <v>3683680.5017361115</v>
      </c>
      <c r="E233" s="1">
        <v>-0.23</v>
      </c>
      <c r="F233" s="1">
        <f>$R$17+$R$18*tempM[[#This Row],[DecDate]]+$R$19*tempM[[#This Row],[DecDate2]]</f>
        <v>-0.23996614179640119</v>
      </c>
      <c r="G233" s="4">
        <f>tempM[[#This Row],[Temp]]-tempM[[#This Row],[Trend]]</f>
        <v>9.9661417964011789E-3</v>
      </c>
      <c r="H233" s="4">
        <f t="shared" si="3"/>
        <v>-6.6966962160847035E-2</v>
      </c>
      <c r="I233" s="4">
        <f>tempM[[#This Row],[Detrended]]-tempM[[#This Row],[Cycle]]</f>
        <v>7.6933103957248214E-2</v>
      </c>
      <c r="J233" s="4">
        <f>AVERAGEIF(tempM[Month],tempM[Month],tempM[High Frequency])</f>
        <v>-5.1148535178016012E-4</v>
      </c>
      <c r="K233" s="4">
        <f>tempM[[#This Row],[S0]]-AVERAGE($J$2:$J$13)</f>
        <v>-3.7602394283050016E-4</v>
      </c>
    </row>
    <row r="234" spans="1:11" x14ac:dyDescent="0.3">
      <c r="A234" s="2">
        <v>7075</v>
      </c>
      <c r="B234" s="16">
        <f>MONTH(tempM[[#This Row],[Date]])</f>
        <v>5</v>
      </c>
      <c r="C234" s="1">
        <v>1919.375</v>
      </c>
      <c r="D234" s="1">
        <f>tempM[[#This Row],[DecDate]]^2</f>
        <v>3684000.390625</v>
      </c>
      <c r="E234" s="1">
        <v>-0.44</v>
      </c>
      <c r="F234" s="1">
        <f>$R$17+$R$18*tempM[[#This Row],[DecDate]]+$R$19*tempM[[#This Row],[DecDate2]]</f>
        <v>-0.23981994485495761</v>
      </c>
      <c r="G234" s="4">
        <f>tempM[[#This Row],[Temp]]-tempM[[#This Row],[Trend]]</f>
        <v>-0.20018005514504239</v>
      </c>
      <c r="H234" s="4">
        <f t="shared" si="3"/>
        <v>-0.10095931294837451</v>
      </c>
      <c r="I234" s="4">
        <f>tempM[[#This Row],[Detrended]]-tempM[[#This Row],[Cycle]]</f>
        <v>-9.9220742196667877E-2</v>
      </c>
      <c r="J234" s="4">
        <f>AVERAGEIF(tempM[Month],tempM[Month],tempM[High Frequency])</f>
        <v>-1.9768330201834865E-2</v>
      </c>
      <c r="K234" s="4">
        <f>tempM[[#This Row],[S0]]-AVERAGE($J$2:$J$13)</f>
        <v>-1.9632868792885207E-2</v>
      </c>
    </row>
    <row r="235" spans="1:11" x14ac:dyDescent="0.3">
      <c r="A235" s="2">
        <v>7106</v>
      </c>
      <c r="B235" s="16">
        <f>MONTH(tempM[[#This Row],[Date]])</f>
        <v>6</v>
      </c>
      <c r="C235" s="1">
        <v>1919.4583333333335</v>
      </c>
      <c r="D235" s="1">
        <f>tempM[[#This Row],[DecDate]]^2</f>
        <v>3684320.2934027785</v>
      </c>
      <c r="E235" s="1">
        <v>-0.41</v>
      </c>
      <c r="F235" s="1">
        <f>$R$17+$R$18*tempM[[#This Row],[DecDate]]+$R$19*tempM[[#This Row],[DecDate2]]</f>
        <v>-0.23967231548022028</v>
      </c>
      <c r="G235" s="4">
        <f>tempM[[#This Row],[Temp]]-tempM[[#This Row],[Trend]]</f>
        <v>-0.1703276845197797</v>
      </c>
      <c r="H235" s="4">
        <f t="shared" si="3"/>
        <v>-0.12649155770780157</v>
      </c>
      <c r="I235" s="4">
        <f>tempM[[#This Row],[Detrended]]-tempM[[#This Row],[Cycle]]</f>
        <v>-4.3836126811978127E-2</v>
      </c>
      <c r="J235" s="4">
        <f>AVERAGEIF(tempM[Month],tempM[Month],tempM[High Frequency])</f>
        <v>-2.6078630071459965E-2</v>
      </c>
      <c r="K235" s="4">
        <f>tempM[[#This Row],[S0]]-AVERAGE($J$2:$J$13)</f>
        <v>-2.5943168662510306E-2</v>
      </c>
    </row>
    <row r="236" spans="1:11" x14ac:dyDescent="0.3">
      <c r="A236" s="2">
        <v>7136</v>
      </c>
      <c r="B236" s="16">
        <f>MONTH(tempM[[#This Row],[Date]])</f>
        <v>7</v>
      </c>
      <c r="C236" s="1">
        <v>1919.5416666666667</v>
      </c>
      <c r="D236" s="1">
        <f>tempM[[#This Row],[DecDate]]^2</f>
        <v>3684640.210069445</v>
      </c>
      <c r="E236" s="1">
        <v>-0.34</v>
      </c>
      <c r="F236" s="1">
        <f>$R$17+$R$18*tempM[[#This Row],[DecDate]]+$R$19*tempM[[#This Row],[DecDate2]]</f>
        <v>-0.23952325367184812</v>
      </c>
      <c r="G236" s="4">
        <f>tempM[[#This Row],[Temp]]-tempM[[#This Row],[Trend]]</f>
        <v>-0.1004767463281519</v>
      </c>
      <c r="H236" s="4">
        <f t="shared" si="3"/>
        <v>-9.5102157977615967E-2</v>
      </c>
      <c r="I236" s="4">
        <f>tempM[[#This Row],[Detrended]]-tempM[[#This Row],[Cycle]]</f>
        <v>-5.3745883505359332E-3</v>
      </c>
      <c r="J236" s="4">
        <f>AVERAGEIF(tempM[Month],tempM[Month],tempM[High Frequency])</f>
        <v>-3.5465086088030215E-2</v>
      </c>
      <c r="K236" s="4">
        <f>tempM[[#This Row],[S0]]-AVERAGE($J$2:$J$13)</f>
        <v>-3.5329624679080553E-2</v>
      </c>
    </row>
    <row r="237" spans="1:11" x14ac:dyDescent="0.3">
      <c r="A237" s="2">
        <v>7167</v>
      </c>
      <c r="B237" s="16">
        <f>MONTH(tempM[[#This Row],[Date]])</f>
        <v>8</v>
      </c>
      <c r="C237" s="1">
        <v>1919.625</v>
      </c>
      <c r="D237" s="1">
        <f>tempM[[#This Row],[DecDate]]^2</f>
        <v>3684960.140625</v>
      </c>
      <c r="E237" s="1">
        <v>-0.3</v>
      </c>
      <c r="F237" s="1">
        <f>$R$17+$R$18*tempM[[#This Row],[DecDate]]+$R$19*tempM[[#This Row],[DecDate2]]</f>
        <v>-0.23937275943023906</v>
      </c>
      <c r="G237" s="4">
        <f>tempM[[#This Row],[Temp]]-tempM[[#This Row],[Trend]]</f>
        <v>-6.0627240569760932E-2</v>
      </c>
      <c r="H237" s="4">
        <f t="shared" si="3"/>
        <v>-8.9868036834714601E-2</v>
      </c>
      <c r="I237" s="4">
        <f>tempM[[#This Row],[Detrended]]-tempM[[#This Row],[Cycle]]</f>
        <v>2.924079626495367E-2</v>
      </c>
      <c r="J237" s="4">
        <f>AVERAGEIF(tempM[Month],tempM[Month],tempM[High Frequency])</f>
        <v>-3.7850347885051719E-2</v>
      </c>
      <c r="K237" s="4">
        <f>tempM[[#This Row],[S0]]-AVERAGE($J$2:$J$13)</f>
        <v>-3.7714886476102057E-2</v>
      </c>
    </row>
    <row r="238" spans="1:11" x14ac:dyDescent="0.3">
      <c r="A238" s="2">
        <v>7198</v>
      </c>
      <c r="B238" s="16">
        <f>MONTH(tempM[[#This Row],[Date]])</f>
        <v>9</v>
      </c>
      <c r="C238" s="1">
        <v>1919.7083333333335</v>
      </c>
      <c r="D238" s="1">
        <f>tempM[[#This Row],[DecDate]]^2</f>
        <v>3685280.085069445</v>
      </c>
      <c r="E238" s="1">
        <v>-0.2</v>
      </c>
      <c r="F238" s="1">
        <f>$R$17+$R$18*tempM[[#This Row],[DecDate]]+$R$19*tempM[[#This Row],[DecDate2]]</f>
        <v>-0.23922083275499517</v>
      </c>
      <c r="G238" s="4">
        <f>tempM[[#This Row],[Temp]]-tempM[[#This Row],[Trend]]</f>
        <v>3.9220832754995161E-2</v>
      </c>
      <c r="H238" s="4">
        <f t="shared" si="3"/>
        <v>-5.9250732740653372E-2</v>
      </c>
      <c r="I238" s="4">
        <f>tempM[[#This Row],[Detrended]]-tempM[[#This Row],[Cycle]]</f>
        <v>9.8471565495648533E-2</v>
      </c>
      <c r="J238" s="4">
        <f>AVERAGEIF(tempM[Month],tempM[Month],tempM[High Frequency])</f>
        <v>-2.5516799080914528E-2</v>
      </c>
      <c r="K238" s="4">
        <f>tempM[[#This Row],[S0]]-AVERAGE($J$2:$J$13)</f>
        <v>-2.538133767196487E-2</v>
      </c>
    </row>
    <row r="239" spans="1:11" x14ac:dyDescent="0.3">
      <c r="A239" s="2">
        <v>7228</v>
      </c>
      <c r="B239" s="16">
        <f>MONTH(tempM[[#This Row],[Date]])</f>
        <v>10</v>
      </c>
      <c r="C239" s="1">
        <v>1919.7916666666667</v>
      </c>
      <c r="D239" s="1">
        <f>tempM[[#This Row],[DecDate]]^2</f>
        <v>3685600.043402778</v>
      </c>
      <c r="E239" s="1">
        <v>-0.09</v>
      </c>
      <c r="F239" s="1">
        <f>$R$17+$R$18*tempM[[#This Row],[DecDate]]+$R$19*tempM[[#This Row],[DecDate2]]</f>
        <v>-0.23906747364645753</v>
      </c>
      <c r="G239" s="4">
        <f>tempM[[#This Row],[Temp]]-tempM[[#This Row],[Trend]]</f>
        <v>0.14906747364645753</v>
      </c>
      <c r="H239" s="4">
        <f t="shared" si="3"/>
        <v>-4.6327168772351025E-2</v>
      </c>
      <c r="I239" s="4">
        <f>tempM[[#This Row],[Detrended]]-tempM[[#This Row],[Cycle]]</f>
        <v>0.19539464241880855</v>
      </c>
      <c r="J239" s="4">
        <f>AVERAGEIF(tempM[Month],tempM[Month],tempM[High Frequency])</f>
        <v>3.745669801022343E-2</v>
      </c>
      <c r="K239" s="4">
        <f>tempM[[#This Row],[S0]]-AVERAGE($J$2:$J$13)</f>
        <v>3.7592159419173092E-2</v>
      </c>
    </row>
    <row r="240" spans="1:11" x14ac:dyDescent="0.3">
      <c r="A240" s="2">
        <v>7259</v>
      </c>
      <c r="B240" s="16">
        <f>MONTH(tempM[[#This Row],[Date]])</f>
        <v>11</v>
      </c>
      <c r="C240" s="1">
        <v>1919.875</v>
      </c>
      <c r="D240" s="1">
        <f>tempM[[#This Row],[DecDate]]^2</f>
        <v>3685920.015625</v>
      </c>
      <c r="E240" s="1">
        <v>-0.48</v>
      </c>
      <c r="F240" s="1">
        <f>$R$17+$R$18*tempM[[#This Row],[DecDate]]+$R$19*tempM[[#This Row],[DecDate2]]</f>
        <v>-0.23891268210428507</v>
      </c>
      <c r="G240" s="4">
        <f>tempM[[#This Row],[Temp]]-tempM[[#This Row],[Trend]]</f>
        <v>-0.24108731789571491</v>
      </c>
      <c r="H240" s="4">
        <f t="shared" si="3"/>
        <v>-4.5712729545192149E-2</v>
      </c>
      <c r="I240" s="4">
        <f>tempM[[#This Row],[Detrended]]-tempM[[#This Row],[Cycle]]</f>
        <v>-0.19537458835052277</v>
      </c>
      <c r="J240" s="4">
        <f>AVERAGEIF(tempM[Month],tempM[Month],tempM[High Frequency])</f>
        <v>3.5898844099438568E-2</v>
      </c>
      <c r="K240" s="4">
        <f>tempM[[#This Row],[S0]]-AVERAGE($J$2:$J$13)</f>
        <v>3.603430550838823E-2</v>
      </c>
    </row>
    <row r="241" spans="1:11" x14ac:dyDescent="0.3">
      <c r="A241" s="2">
        <v>7289</v>
      </c>
      <c r="B241" s="16">
        <f>MONTH(tempM[[#This Row],[Date]])</f>
        <v>12</v>
      </c>
      <c r="C241" s="1">
        <v>1919.9583333333335</v>
      </c>
      <c r="D241" s="1">
        <f>tempM[[#This Row],[DecDate]]^2</f>
        <v>3686240.0017361115</v>
      </c>
      <c r="E241" s="1">
        <v>-0.55000000000000004</v>
      </c>
      <c r="F241" s="1">
        <f>$R$17+$R$18*tempM[[#This Row],[DecDate]]+$R$19*tempM[[#This Row],[DecDate2]]</f>
        <v>-0.23875645812887569</v>
      </c>
      <c r="G241" s="4">
        <f>tempM[[#This Row],[Temp]]-tempM[[#This Row],[Trend]]</f>
        <v>-0.31124354187112435</v>
      </c>
      <c r="H241" s="4">
        <f t="shared" si="3"/>
        <v>-3.2022799674548248E-2</v>
      </c>
      <c r="I241" s="4">
        <f>tempM[[#This Row],[Detrended]]-tempM[[#This Row],[Cycle]]</f>
        <v>-0.27922074219657611</v>
      </c>
      <c r="J241" s="4">
        <f>AVERAGEIF(tempM[Month],tempM[Month],tempM[High Frequency])</f>
        <v>-3.4305487959333747E-2</v>
      </c>
      <c r="K241" s="4">
        <f>tempM[[#This Row],[S0]]-AVERAGE($J$2:$J$13)</f>
        <v>-3.4170026550384085E-2</v>
      </c>
    </row>
    <row r="242" spans="1:11" x14ac:dyDescent="0.3">
      <c r="A242" s="2">
        <v>7320</v>
      </c>
      <c r="B242" s="16">
        <f>MONTH(tempM[[#This Row],[Date]])</f>
        <v>1</v>
      </c>
      <c r="C242" s="1">
        <v>1920.0416666666667</v>
      </c>
      <c r="D242" s="1">
        <f>tempM[[#This Row],[DecDate]]^2</f>
        <v>3686560.0017361115</v>
      </c>
      <c r="E242" s="1">
        <v>-0.15</v>
      </c>
      <c r="F242" s="1">
        <f>$R$17+$R$18*tempM[[#This Row],[DecDate]]+$R$19*tempM[[#This Row],[DecDate2]]</f>
        <v>-0.2385988017198315</v>
      </c>
      <c r="G242" s="4">
        <f>tempM[[#This Row],[Temp]]-tempM[[#This Row],[Trend]]</f>
        <v>8.8598801719831505E-2</v>
      </c>
      <c r="H242" s="4">
        <f t="shared" si="3"/>
        <v>-2.0641994545056577E-2</v>
      </c>
      <c r="I242" s="4">
        <f>tempM[[#This Row],[Detrended]]-tempM[[#This Row],[Cycle]]</f>
        <v>0.10924079626488808</v>
      </c>
      <c r="J242" s="4">
        <f>AVERAGEIF(tempM[Month],tempM[Month],tempM[High Frequency])</f>
        <v>2.9521109172344157E-2</v>
      </c>
      <c r="K242" s="4">
        <f>tempM[[#This Row],[S0]]-AVERAGE($J$2:$J$13)</f>
        <v>2.9656570581293815E-2</v>
      </c>
    </row>
    <row r="243" spans="1:11" x14ac:dyDescent="0.3">
      <c r="A243" s="2">
        <v>7351</v>
      </c>
      <c r="B243" s="16">
        <f>MONTH(tempM[[#This Row],[Date]])</f>
        <v>2</v>
      </c>
      <c r="C243" s="1">
        <v>1920.125</v>
      </c>
      <c r="D243" s="1">
        <f>tempM[[#This Row],[DecDate]]^2</f>
        <v>3686880.015625</v>
      </c>
      <c r="E243" s="1">
        <v>-0.3</v>
      </c>
      <c r="F243" s="1">
        <f>$R$17+$R$18*tempM[[#This Row],[DecDate]]+$R$19*tempM[[#This Row],[DecDate2]]</f>
        <v>-0.23843971287749355</v>
      </c>
      <c r="G243" s="4">
        <f>tempM[[#This Row],[Temp]]-tempM[[#This Row],[Trend]]</f>
        <v>-6.1560287122506441E-2</v>
      </c>
      <c r="H243" s="4">
        <f t="shared" si="3"/>
        <v>-2.0031852618233717E-2</v>
      </c>
      <c r="I243" s="4">
        <f>tempM[[#This Row],[Detrended]]-tempM[[#This Row],[Cycle]]</f>
        <v>-4.1528434504272724E-2</v>
      </c>
      <c r="J243" s="4">
        <f>AVERAGEIF(tempM[Month],tempM[Month],tempM[High Frequency])</f>
        <v>3.252632429620924E-2</v>
      </c>
      <c r="K243" s="4">
        <f>tempM[[#This Row],[S0]]-AVERAGE($J$2:$J$13)</f>
        <v>3.2661785705158902E-2</v>
      </c>
    </row>
    <row r="244" spans="1:11" x14ac:dyDescent="0.3">
      <c r="A244" s="2">
        <v>7380</v>
      </c>
      <c r="B244" s="16">
        <f>MONTH(tempM[[#This Row],[Date]])</f>
        <v>3</v>
      </c>
      <c r="C244" s="1">
        <v>1920.2083333333335</v>
      </c>
      <c r="D244" s="1">
        <f>tempM[[#This Row],[DecDate]]^2</f>
        <v>3687200.0434027785</v>
      </c>
      <c r="E244" s="1">
        <v>-0.01</v>
      </c>
      <c r="F244" s="1">
        <f>$R$17+$R$18*tempM[[#This Row],[DecDate]]+$R$19*tempM[[#This Row],[DecDate2]]</f>
        <v>-0.23827919160157762</v>
      </c>
      <c r="G244" s="4">
        <f>tempM[[#This Row],[Temp]]-tempM[[#This Row],[Trend]]</f>
        <v>0.22827919160157761</v>
      </c>
      <c r="H244" s="4">
        <f t="shared" si="3"/>
        <v>-2.4807758509486164E-2</v>
      </c>
      <c r="I244" s="4">
        <f>tempM[[#This Row],[Detrended]]-tempM[[#This Row],[Cycle]]</f>
        <v>0.2530869501110638</v>
      </c>
      <c r="J244" s="4">
        <f>AVERAGEIF(tempM[Month],tempM[Month],tempM[High Frequency])</f>
        <v>4.2467654152793903E-2</v>
      </c>
      <c r="K244" s="4">
        <f>tempM[[#This Row],[S0]]-AVERAGE($J$2:$J$13)</f>
        <v>4.2603115561743565E-2</v>
      </c>
    </row>
    <row r="245" spans="1:11" x14ac:dyDescent="0.3">
      <c r="A245" s="2">
        <v>7411</v>
      </c>
      <c r="B245" s="16">
        <f>MONTH(tempM[[#This Row],[Date]])</f>
        <v>4</v>
      </c>
      <c r="C245" s="1">
        <v>1920.2916666666667</v>
      </c>
      <c r="D245" s="1">
        <f>tempM[[#This Row],[DecDate]]^2</f>
        <v>3687520.085069445</v>
      </c>
      <c r="E245" s="1">
        <v>-0.21</v>
      </c>
      <c r="F245" s="1">
        <f>$R$17+$R$18*tempM[[#This Row],[DecDate]]+$R$19*tempM[[#This Row],[DecDate2]]</f>
        <v>-0.23811723789225425</v>
      </c>
      <c r="G245" s="4">
        <f>tempM[[#This Row],[Temp]]-tempM[[#This Row],[Trend]]</f>
        <v>2.811723789225426E-2</v>
      </c>
      <c r="H245" s="4">
        <f t="shared" si="3"/>
        <v>-4.112355837264256E-2</v>
      </c>
      <c r="I245" s="4">
        <f>tempM[[#This Row],[Detrended]]-tempM[[#This Row],[Cycle]]</f>
        <v>6.924079626489682E-2</v>
      </c>
      <c r="J245" s="4">
        <f>AVERAGEIF(tempM[Month],tempM[Month],tempM[High Frequency])</f>
        <v>-5.1148535178016012E-4</v>
      </c>
      <c r="K245" s="4">
        <f>tempM[[#This Row],[S0]]-AVERAGE($J$2:$J$13)</f>
        <v>-3.7602394283050016E-4</v>
      </c>
    </row>
    <row r="246" spans="1:11" x14ac:dyDescent="0.3">
      <c r="A246" s="2">
        <v>7441</v>
      </c>
      <c r="B246" s="16">
        <f>MONTH(tempM[[#This Row],[Date]])</f>
        <v>5</v>
      </c>
      <c r="C246" s="1">
        <v>1920.375</v>
      </c>
      <c r="D246" s="1">
        <f>tempM[[#This Row],[DecDate]]^2</f>
        <v>3687840.140625</v>
      </c>
      <c r="E246" s="1">
        <v>-0.22</v>
      </c>
      <c r="F246" s="1">
        <f>$R$17+$R$18*tempM[[#This Row],[DecDate]]+$R$19*tempM[[#This Row],[DecDate2]]</f>
        <v>-0.23795385174946659</v>
      </c>
      <c r="G246" s="4">
        <f>tempM[[#This Row],[Temp]]-tempM[[#This Row],[Trend]]</f>
        <v>1.7953851749466593E-2</v>
      </c>
      <c r="H246" s="4">
        <f t="shared" si="3"/>
        <v>-6.9748482976951173E-2</v>
      </c>
      <c r="I246" s="4">
        <f>tempM[[#This Row],[Detrended]]-tempM[[#This Row],[Cycle]]</f>
        <v>8.7702334726417766E-2</v>
      </c>
      <c r="J246" s="4">
        <f>AVERAGEIF(tempM[Month],tempM[Month],tempM[High Frequency])</f>
        <v>-1.9768330201834865E-2</v>
      </c>
      <c r="K246" s="4">
        <f>tempM[[#This Row],[S0]]-AVERAGE($J$2:$J$13)</f>
        <v>-1.9632868792885207E-2</v>
      </c>
    </row>
    <row r="247" spans="1:11" x14ac:dyDescent="0.3">
      <c r="A247" s="2">
        <v>7472</v>
      </c>
      <c r="B247" s="16">
        <f>MONTH(tempM[[#This Row],[Date]])</f>
        <v>6</v>
      </c>
      <c r="C247" s="1">
        <v>1920.4583333333335</v>
      </c>
      <c r="D247" s="1">
        <f>tempM[[#This Row],[DecDate]]^2</f>
        <v>3688160.210069445</v>
      </c>
      <c r="E247" s="1">
        <v>-0.26</v>
      </c>
      <c r="F247" s="1">
        <f>$R$17+$R$18*tempM[[#This Row],[DecDate]]+$R$19*tempM[[#This Row],[DecDate2]]</f>
        <v>-0.23778903317332833</v>
      </c>
      <c r="G247" s="4">
        <f>tempM[[#This Row],[Temp]]-tempM[[#This Row],[Trend]]</f>
        <v>-2.2210966826671674E-2</v>
      </c>
      <c r="H247" s="4">
        <f t="shared" si="3"/>
        <v>-8.8374840014693506E-2</v>
      </c>
      <c r="I247" s="4">
        <f>tempM[[#This Row],[Detrended]]-tempM[[#This Row],[Cycle]]</f>
        <v>6.6163873188021832E-2</v>
      </c>
      <c r="J247" s="4">
        <f>AVERAGEIF(tempM[Month],tempM[Month],tempM[High Frequency])</f>
        <v>-2.6078630071459965E-2</v>
      </c>
      <c r="K247" s="4">
        <f>tempM[[#This Row],[S0]]-AVERAGE($J$2:$J$13)</f>
        <v>-2.5943168662510306E-2</v>
      </c>
    </row>
    <row r="248" spans="1:11" x14ac:dyDescent="0.3">
      <c r="A248" s="2">
        <v>7502</v>
      </c>
      <c r="B248" s="16">
        <f>MONTH(tempM[[#This Row],[Date]])</f>
        <v>7</v>
      </c>
      <c r="C248" s="1">
        <v>1920.5416666666667</v>
      </c>
      <c r="D248" s="1">
        <f>tempM[[#This Row],[DecDate]]^2</f>
        <v>3688480.293402778</v>
      </c>
      <c r="E248" s="1">
        <v>-0.26</v>
      </c>
      <c r="F248" s="1">
        <f>$R$17+$R$18*tempM[[#This Row],[DecDate]]+$R$19*tempM[[#This Row],[DecDate2]]</f>
        <v>-0.2376227821636121</v>
      </c>
      <c r="G248" s="4">
        <f>tempM[[#This Row],[Temp]]-tempM[[#This Row],[Trend]]</f>
        <v>-2.2377217836387908E-2</v>
      </c>
      <c r="H248" s="4">
        <f t="shared" si="3"/>
        <v>-3.161801410128471E-2</v>
      </c>
      <c r="I248" s="4">
        <f>tempM[[#This Row],[Detrended]]-tempM[[#This Row],[Cycle]]</f>
        <v>9.2407962648968014E-3</v>
      </c>
      <c r="J248" s="4">
        <f>AVERAGEIF(tempM[Month],tempM[Month],tempM[High Frequency])</f>
        <v>-3.5465086088030215E-2</v>
      </c>
      <c r="K248" s="4">
        <f>tempM[[#This Row],[S0]]-AVERAGE($J$2:$J$13)</f>
        <v>-3.5329624679080553E-2</v>
      </c>
    </row>
    <row r="249" spans="1:11" x14ac:dyDescent="0.3">
      <c r="A249" s="2">
        <v>7533</v>
      </c>
      <c r="B249" s="16">
        <f>MONTH(tempM[[#This Row],[Date]])</f>
        <v>8</v>
      </c>
      <c r="C249" s="1">
        <v>1920.625</v>
      </c>
      <c r="D249" s="1">
        <f>tempM[[#This Row],[DecDate]]^2</f>
        <v>3688800.390625</v>
      </c>
      <c r="E249" s="1">
        <v>-0.33</v>
      </c>
      <c r="F249" s="1">
        <f>$R$17+$R$18*tempM[[#This Row],[DecDate]]+$R$19*tempM[[#This Row],[DecDate2]]</f>
        <v>-0.23745509872054527</v>
      </c>
      <c r="G249" s="4">
        <f>tempM[[#This Row],[Temp]]-tempM[[#This Row],[Trend]]</f>
        <v>-9.254490127945475E-2</v>
      </c>
      <c r="H249" s="4">
        <f t="shared" si="3"/>
        <v>-2.7939543698237059E-2</v>
      </c>
      <c r="I249" s="4">
        <f>tempM[[#This Row],[Detrended]]-tempM[[#This Row],[Cycle]]</f>
        <v>-6.4605357581217687E-2</v>
      </c>
      <c r="J249" s="4">
        <f>AVERAGEIF(tempM[Month],tempM[Month],tempM[High Frequency])</f>
        <v>-3.7850347885051719E-2</v>
      </c>
      <c r="K249" s="4">
        <f>tempM[[#This Row],[S0]]-AVERAGE($J$2:$J$13)</f>
        <v>-3.7714886476102057E-2</v>
      </c>
    </row>
    <row r="250" spans="1:11" x14ac:dyDescent="0.3">
      <c r="A250" s="2">
        <v>7564</v>
      </c>
      <c r="B250" s="16">
        <f>MONTH(tempM[[#This Row],[Date]])</f>
        <v>9</v>
      </c>
      <c r="C250" s="1">
        <v>1920.7083333333335</v>
      </c>
      <c r="D250" s="1">
        <f>tempM[[#This Row],[DecDate]]^2</f>
        <v>3689120.5017361115</v>
      </c>
      <c r="E250" s="1">
        <v>-0.36</v>
      </c>
      <c r="F250" s="1">
        <f>$R$17+$R$18*tempM[[#This Row],[DecDate]]+$R$19*tempM[[#This Row],[DecDate2]]</f>
        <v>-0.2372859828439573</v>
      </c>
      <c r="G250" s="4">
        <f>tempM[[#This Row],[Temp]]-tempM[[#This Row],[Trend]]</f>
        <v>-0.12271401715604269</v>
      </c>
      <c r="H250" s="4">
        <f t="shared" si="3"/>
        <v>-1.4262505728649314E-2</v>
      </c>
      <c r="I250" s="4">
        <f>tempM[[#This Row],[Detrended]]-tempM[[#This Row],[Cycle]]</f>
        <v>-0.10845151142739337</v>
      </c>
      <c r="J250" s="4">
        <f>AVERAGEIF(tempM[Month],tempM[Month],tempM[High Frequency])</f>
        <v>-2.5516799080914528E-2</v>
      </c>
      <c r="K250" s="4">
        <f>tempM[[#This Row],[S0]]-AVERAGE($J$2:$J$13)</f>
        <v>-2.538133767196487E-2</v>
      </c>
    </row>
    <row r="251" spans="1:11" x14ac:dyDescent="0.3">
      <c r="A251" s="2">
        <v>7594</v>
      </c>
      <c r="B251" s="16">
        <f>MONTH(tempM[[#This Row],[Date]])</f>
        <v>10</v>
      </c>
      <c r="C251" s="1">
        <v>1920.7916666666667</v>
      </c>
      <c r="D251" s="1">
        <f>tempM[[#This Row],[DecDate]]^2</f>
        <v>3689440.6267361115</v>
      </c>
      <c r="E251" s="1">
        <v>-0.41</v>
      </c>
      <c r="F251" s="1">
        <f>$R$17+$R$18*tempM[[#This Row],[DecDate]]+$R$19*tempM[[#This Row],[DecDate2]]</f>
        <v>-0.23711543453396189</v>
      </c>
      <c r="G251" s="4">
        <f>tempM[[#This Row],[Temp]]-tempM[[#This Row],[Trend]]</f>
        <v>-0.17288456546603809</v>
      </c>
      <c r="H251" s="4">
        <f t="shared" si="3"/>
        <v>-2.6740746346345781E-2</v>
      </c>
      <c r="I251" s="4">
        <f>tempM[[#This Row],[Detrended]]-tempM[[#This Row],[Cycle]]</f>
        <v>-0.14614381911969232</v>
      </c>
      <c r="J251" s="4">
        <f>AVERAGEIF(tempM[Month],tempM[Month],tempM[High Frequency])</f>
        <v>3.745669801022343E-2</v>
      </c>
      <c r="K251" s="4">
        <f>tempM[[#This Row],[S0]]-AVERAGE($J$2:$J$13)</f>
        <v>3.7592159419173092E-2</v>
      </c>
    </row>
    <row r="252" spans="1:11" x14ac:dyDescent="0.3">
      <c r="A252" s="2">
        <v>7625</v>
      </c>
      <c r="B252" s="16">
        <f>MONTH(tempM[[#This Row],[Date]])</f>
        <v>11</v>
      </c>
      <c r="C252" s="1">
        <v>1920.875</v>
      </c>
      <c r="D252" s="1">
        <f>tempM[[#This Row],[DecDate]]^2</f>
        <v>3689760.765625</v>
      </c>
      <c r="E252" s="1">
        <v>-0.46</v>
      </c>
      <c r="F252" s="1">
        <f>$R$17+$R$18*tempM[[#This Row],[DecDate]]+$R$19*tempM[[#This Row],[DecDate2]]</f>
        <v>-0.23694345379044535</v>
      </c>
      <c r="G252" s="4">
        <f>tempM[[#This Row],[Temp]]-tempM[[#This Row],[Trend]]</f>
        <v>-0.22305654620955467</v>
      </c>
      <c r="H252" s="4">
        <f t="shared" si="3"/>
        <v>-2.9989650166728558E-2</v>
      </c>
      <c r="I252" s="4">
        <f>tempM[[#This Row],[Detrended]]-tempM[[#This Row],[Cycle]]</f>
        <v>-0.19306689604282612</v>
      </c>
      <c r="J252" s="4">
        <f>AVERAGEIF(tempM[Month],tempM[Month],tempM[High Frequency])</f>
        <v>3.5898844099438568E-2</v>
      </c>
      <c r="K252" s="4">
        <f>tempM[[#This Row],[S0]]-AVERAGE($J$2:$J$13)</f>
        <v>3.603430550838823E-2</v>
      </c>
    </row>
    <row r="253" spans="1:11" x14ac:dyDescent="0.3">
      <c r="A253" s="2">
        <v>7655</v>
      </c>
      <c r="B253" s="16">
        <f>MONTH(tempM[[#This Row],[Date]])</f>
        <v>12</v>
      </c>
      <c r="C253" s="1">
        <v>1920.9583333333335</v>
      </c>
      <c r="D253" s="1">
        <f>tempM[[#This Row],[DecDate]]^2</f>
        <v>3690080.9184027785</v>
      </c>
      <c r="E253" s="1">
        <v>-0.72</v>
      </c>
      <c r="F253" s="1">
        <f>$R$17+$R$18*tempM[[#This Row],[DecDate]]+$R$19*tempM[[#This Row],[DecDate2]]</f>
        <v>-0.23677004061363505</v>
      </c>
      <c r="G253" s="4">
        <f>tempM[[#This Row],[Temp]]-tempM[[#This Row],[Trend]]</f>
        <v>-0.48322995938636493</v>
      </c>
      <c r="H253" s="4">
        <f t="shared" si="3"/>
        <v>-2.5547678728246072E-2</v>
      </c>
      <c r="I253" s="4">
        <f>tempM[[#This Row],[Detrended]]-tempM[[#This Row],[Cycle]]</f>
        <v>-0.45768228065811883</v>
      </c>
      <c r="J253" s="4">
        <f>AVERAGEIF(tempM[Month],tempM[Month],tempM[High Frequency])</f>
        <v>-3.4305487959333747E-2</v>
      </c>
      <c r="K253" s="4">
        <f>tempM[[#This Row],[S0]]-AVERAGE($J$2:$J$13)</f>
        <v>-3.4170026550384085E-2</v>
      </c>
    </row>
    <row r="254" spans="1:11" x14ac:dyDescent="0.3">
      <c r="A254" s="2">
        <v>7686</v>
      </c>
      <c r="B254" s="16">
        <f>MONTH(tempM[[#This Row],[Date]])</f>
        <v>1</v>
      </c>
      <c r="C254" s="1">
        <v>1921.0416666666667</v>
      </c>
      <c r="D254" s="1">
        <f>tempM[[#This Row],[DecDate]]^2</f>
        <v>3690401.085069445</v>
      </c>
      <c r="E254" s="1">
        <v>0.19</v>
      </c>
      <c r="F254" s="1">
        <f>$R$17+$R$18*tempM[[#This Row],[DecDate]]+$R$19*tempM[[#This Row],[DecDate2]]</f>
        <v>-0.23659519500318993</v>
      </c>
      <c r="G254" s="4">
        <f>tempM[[#This Row],[Temp]]-tempM[[#This Row],[Trend]]</f>
        <v>0.42659519500318993</v>
      </c>
      <c r="H254" s="4">
        <f t="shared" si="3"/>
        <v>-8.0302166463004174E-3</v>
      </c>
      <c r="I254" s="4">
        <f>tempM[[#This Row],[Detrended]]-tempM[[#This Row],[Cycle]]</f>
        <v>0.43462541164949037</v>
      </c>
      <c r="J254" s="4">
        <f>AVERAGEIF(tempM[Month],tempM[Month],tempM[High Frequency])</f>
        <v>2.9521109172344157E-2</v>
      </c>
      <c r="K254" s="4">
        <f>tempM[[#This Row],[S0]]-AVERAGE($J$2:$J$13)</f>
        <v>2.9656570581293815E-2</v>
      </c>
    </row>
    <row r="255" spans="1:11" x14ac:dyDescent="0.3">
      <c r="A255" s="2">
        <v>7717</v>
      </c>
      <c r="B255" s="16">
        <f>MONTH(tempM[[#This Row],[Date]])</f>
        <v>2</v>
      </c>
      <c r="C255" s="1">
        <v>1921.125</v>
      </c>
      <c r="D255" s="1">
        <f>tempM[[#This Row],[DecDate]]^2</f>
        <v>3690721.265625</v>
      </c>
      <c r="E255" s="1">
        <v>-0.1</v>
      </c>
      <c r="F255" s="1">
        <f>$R$17+$R$18*tempM[[#This Row],[DecDate]]+$R$19*tempM[[#This Row],[DecDate2]]</f>
        <v>-0.23641891695945105</v>
      </c>
      <c r="G255" s="4">
        <f>tempM[[#This Row],[Temp]]-tempM[[#This Row],[Trend]]</f>
        <v>0.13641891695945105</v>
      </c>
      <c r="H255" s="4">
        <f t="shared" si="3"/>
        <v>-1.0514186997797187E-2</v>
      </c>
      <c r="I255" s="4">
        <f>tempM[[#This Row],[Detrended]]-tempM[[#This Row],[Cycle]]</f>
        <v>0.14693310395724823</v>
      </c>
      <c r="J255" s="4">
        <f>AVERAGEIF(tempM[Month],tempM[Month],tempM[High Frequency])</f>
        <v>3.252632429620924E-2</v>
      </c>
      <c r="K255" s="4">
        <f>tempM[[#This Row],[S0]]-AVERAGE($J$2:$J$13)</f>
        <v>3.2661785705158902E-2</v>
      </c>
    </row>
    <row r="256" spans="1:11" x14ac:dyDescent="0.3">
      <c r="A256" s="2">
        <v>7745</v>
      </c>
      <c r="B256" s="16">
        <f>MONTH(tempM[[#This Row],[Date]])</f>
        <v>3</v>
      </c>
      <c r="C256" s="1">
        <v>1921.2083333333335</v>
      </c>
      <c r="D256" s="1">
        <f>tempM[[#This Row],[DecDate]]^2</f>
        <v>3691041.460069445</v>
      </c>
      <c r="E256" s="1">
        <v>-0.12</v>
      </c>
      <c r="F256" s="1">
        <f>$R$17+$R$18*tempM[[#This Row],[DecDate]]+$R$19*tempM[[#This Row],[DecDate2]]</f>
        <v>-0.2362412064821342</v>
      </c>
      <c r="G256" s="4">
        <f>tempM[[#This Row],[Temp]]-tempM[[#This Row],[Trend]]</f>
        <v>0.11624120648213421</v>
      </c>
      <c r="H256" s="4">
        <f t="shared" si="3"/>
        <v>8.4656406340435279E-4</v>
      </c>
      <c r="I256" s="4">
        <f>tempM[[#This Row],[Detrended]]-tempM[[#This Row],[Cycle]]</f>
        <v>0.11539464241872985</v>
      </c>
      <c r="J256" s="4">
        <f>AVERAGEIF(tempM[Month],tempM[Month],tempM[High Frequency])</f>
        <v>4.2467654152793903E-2</v>
      </c>
      <c r="K256" s="4">
        <f>tempM[[#This Row],[S0]]-AVERAGE($J$2:$J$13)</f>
        <v>4.2603115561743565E-2</v>
      </c>
    </row>
    <row r="257" spans="1:11" x14ac:dyDescent="0.3">
      <c r="A257" s="2">
        <v>7776</v>
      </c>
      <c r="B257" s="16">
        <f>MONTH(tempM[[#This Row],[Date]])</f>
        <v>4</v>
      </c>
      <c r="C257" s="1">
        <v>1921.2916666666667</v>
      </c>
      <c r="D257" s="1">
        <f>tempM[[#This Row],[DecDate]]^2</f>
        <v>3691361.668402778</v>
      </c>
      <c r="E257" s="1">
        <v>-0.17</v>
      </c>
      <c r="F257" s="1">
        <f>$R$17+$R$18*tempM[[#This Row],[DecDate]]+$R$19*tempM[[#This Row],[DecDate2]]</f>
        <v>-0.23606206357152359</v>
      </c>
      <c r="G257" s="4">
        <f>tempM[[#This Row],[Temp]]-tempM[[#This Row],[Trend]]</f>
        <v>6.6062063571523583E-2</v>
      </c>
      <c r="H257" s="4">
        <f t="shared" si="3"/>
        <v>2.7590498075774475E-2</v>
      </c>
      <c r="I257" s="4">
        <f>tempM[[#This Row],[Detrended]]-tempM[[#This Row],[Cycle]]</f>
        <v>3.8471565495749108E-2</v>
      </c>
      <c r="J257" s="4">
        <f>AVERAGEIF(tempM[Month],tempM[Month],tempM[High Frequency])</f>
        <v>-5.1148535178016012E-4</v>
      </c>
      <c r="K257" s="4">
        <f>tempM[[#This Row],[S0]]-AVERAGE($J$2:$J$13)</f>
        <v>-3.7602394283050016E-4</v>
      </c>
    </row>
    <row r="258" spans="1:11" x14ac:dyDescent="0.3">
      <c r="A258" s="2">
        <v>7806</v>
      </c>
      <c r="B258" s="16">
        <f>MONTH(tempM[[#This Row],[Date]])</f>
        <v>5</v>
      </c>
      <c r="C258" s="1">
        <v>1921.375</v>
      </c>
      <c r="D258" s="1">
        <f>tempM[[#This Row],[DecDate]]^2</f>
        <v>3691681.890625</v>
      </c>
      <c r="E258" s="1">
        <v>-0.25</v>
      </c>
      <c r="F258" s="1">
        <f>$R$17+$R$18*tempM[[#This Row],[DecDate]]+$R$19*tempM[[#This Row],[DecDate2]]</f>
        <v>-0.23588148822727817</v>
      </c>
      <c r="G258" s="4">
        <f>tempM[[#This Row],[Temp]]-tempM[[#This Row],[Trend]]</f>
        <v>-1.4118511772721831E-2</v>
      </c>
      <c r="H258" s="4">
        <f t="shared" si="3"/>
        <v>5.125607657777035E-2</v>
      </c>
      <c r="I258" s="4">
        <f>tempM[[#This Row],[Detrended]]-tempM[[#This Row],[Cycle]]</f>
        <v>-6.5374588350492174E-2</v>
      </c>
      <c r="J258" s="4">
        <f>AVERAGEIF(tempM[Month],tempM[Month],tempM[High Frequency])</f>
        <v>-1.9768330201834865E-2</v>
      </c>
      <c r="K258" s="4">
        <f>tempM[[#This Row],[S0]]-AVERAGE($J$2:$J$13)</f>
        <v>-1.9632868792885207E-2</v>
      </c>
    </row>
    <row r="259" spans="1:11" x14ac:dyDescent="0.3">
      <c r="A259" s="2">
        <v>7837</v>
      </c>
      <c r="B259" s="16">
        <f>MONTH(tempM[[#This Row],[Date]])</f>
        <v>6</v>
      </c>
      <c r="C259" s="1">
        <v>1921.4583333333335</v>
      </c>
      <c r="D259" s="1">
        <f>tempM[[#This Row],[DecDate]]^2</f>
        <v>3692002.1267361115</v>
      </c>
      <c r="E259" s="1">
        <v>-0.16</v>
      </c>
      <c r="F259" s="1">
        <f>$R$17+$R$18*tempM[[#This Row],[DecDate]]+$R$19*tempM[[#This Row],[DecDate2]]</f>
        <v>-0.23569948044973899</v>
      </c>
      <c r="G259" s="4">
        <f>tempM[[#This Row],[Temp]]-tempM[[#This Row],[Trend]]</f>
        <v>7.5699480449738982E-2</v>
      </c>
      <c r="H259" s="4">
        <f t="shared" si="3"/>
        <v>7.5689453415558938E-2</v>
      </c>
      <c r="I259" s="4">
        <f>tempM[[#This Row],[Detrended]]-tempM[[#This Row],[Cycle]]</f>
        <v>1.002703418004347E-5</v>
      </c>
      <c r="J259" s="4">
        <f>AVERAGEIF(tempM[Month],tempM[Month],tempM[High Frequency])</f>
        <v>-2.6078630071459965E-2</v>
      </c>
      <c r="K259" s="4">
        <f>tempM[[#This Row],[S0]]-AVERAGE($J$2:$J$13)</f>
        <v>-2.5943168662510306E-2</v>
      </c>
    </row>
    <row r="260" spans="1:11" x14ac:dyDescent="0.3">
      <c r="A260" s="2">
        <v>7867</v>
      </c>
      <c r="B260" s="16">
        <f>MONTH(tempM[[#This Row],[Date]])</f>
        <v>7</v>
      </c>
      <c r="C260" s="1">
        <v>1921.5416666666667</v>
      </c>
      <c r="D260" s="1">
        <f>tempM[[#This Row],[DecDate]]^2</f>
        <v>3692322.3767361115</v>
      </c>
      <c r="E260" s="1">
        <v>-0.03</v>
      </c>
      <c r="F260" s="1">
        <f>$R$17+$R$18*tempM[[#This Row],[DecDate]]+$R$19*tempM[[#This Row],[DecDate2]]</f>
        <v>-0.23551604023862183</v>
      </c>
      <c r="G260" s="4">
        <f>tempM[[#This Row],[Temp]]-tempM[[#This Row],[Trend]]</f>
        <v>0.20551604023862183</v>
      </c>
      <c r="H260" s="4">
        <f t="shared" si="3"/>
        <v>0.10165985935834475</v>
      </c>
      <c r="I260" s="4">
        <f>tempM[[#This Row],[Detrended]]-tempM[[#This Row],[Cycle]]</f>
        <v>0.10385618088027708</v>
      </c>
      <c r="J260" s="4">
        <f>AVERAGEIF(tempM[Month],tempM[Month],tempM[High Frequency])</f>
        <v>-3.5465086088030215E-2</v>
      </c>
      <c r="K260" s="4">
        <f>tempM[[#This Row],[S0]]-AVERAGE($J$2:$J$13)</f>
        <v>-3.5329624679080553E-2</v>
      </c>
    </row>
    <row r="261" spans="1:11" x14ac:dyDescent="0.3">
      <c r="A261" s="2">
        <v>7898</v>
      </c>
      <c r="B261" s="16">
        <f>MONTH(tempM[[#This Row],[Date]])</f>
        <v>8</v>
      </c>
      <c r="C261" s="1">
        <v>1921.625</v>
      </c>
      <c r="D261" s="1">
        <f>tempM[[#This Row],[DecDate]]^2</f>
        <v>3692642.640625</v>
      </c>
      <c r="E261" s="1">
        <v>-0.28999999999999998</v>
      </c>
      <c r="F261" s="1">
        <f>$R$17+$R$18*tempM[[#This Row],[DecDate]]+$R$19*tempM[[#This Row],[DecDate2]]</f>
        <v>-0.23533116759415407</v>
      </c>
      <c r="G261" s="4">
        <f>tempM[[#This Row],[Temp]]-tempM[[#This Row],[Trend]]</f>
        <v>-5.4668832405845913E-2</v>
      </c>
      <c r="H261" s="4">
        <f t="shared" si="3"/>
        <v>3.8398063636923323E-2</v>
      </c>
      <c r="I261" s="4">
        <f>tempM[[#This Row],[Detrended]]-tempM[[#This Row],[Cycle]]</f>
        <v>-9.3066896042769243E-2</v>
      </c>
      <c r="J261" s="4">
        <f>AVERAGEIF(tempM[Month],tempM[Month],tempM[High Frequency])</f>
        <v>-3.7850347885051719E-2</v>
      </c>
      <c r="K261" s="4">
        <f>tempM[[#This Row],[S0]]-AVERAGE($J$2:$J$13)</f>
        <v>-3.7714886476102057E-2</v>
      </c>
    </row>
    <row r="262" spans="1:11" x14ac:dyDescent="0.3">
      <c r="A262" s="2">
        <v>7929</v>
      </c>
      <c r="B262" s="16">
        <f>MONTH(tempM[[#This Row],[Date]])</f>
        <v>9</v>
      </c>
      <c r="C262" s="1">
        <v>1921.7083333333335</v>
      </c>
      <c r="D262" s="1">
        <f>tempM[[#This Row],[DecDate]]^2</f>
        <v>3692962.9184027785</v>
      </c>
      <c r="E262" s="1">
        <v>-0.18</v>
      </c>
      <c r="F262" s="1">
        <f>$R$17+$R$18*tempM[[#This Row],[DecDate]]+$R$19*tempM[[#This Row],[DecDate2]]</f>
        <v>-0.23514486251616518</v>
      </c>
      <c r="G262" s="4">
        <f>tempM[[#This Row],[Temp]]-tempM[[#This Row],[Trend]]</f>
        <v>5.5144862516165183E-2</v>
      </c>
      <c r="H262" s="4">
        <f t="shared" si="3"/>
        <v>3.7442527789738653E-2</v>
      </c>
      <c r="I262" s="4">
        <f>tempM[[#This Row],[Detrended]]-tempM[[#This Row],[Cycle]]</f>
        <v>1.770233472642653E-2</v>
      </c>
      <c r="J262" s="4">
        <f>AVERAGEIF(tempM[Month],tempM[Month],tempM[High Frequency])</f>
        <v>-2.5516799080914528E-2</v>
      </c>
      <c r="K262" s="4">
        <f>tempM[[#This Row],[S0]]-AVERAGE($J$2:$J$13)</f>
        <v>-2.538133767196487E-2</v>
      </c>
    </row>
    <row r="263" spans="1:11" x14ac:dyDescent="0.3">
      <c r="A263" s="2">
        <v>7959</v>
      </c>
      <c r="B263" s="16">
        <f>MONTH(tempM[[#This Row],[Date]])</f>
        <v>10</v>
      </c>
      <c r="C263" s="1">
        <v>1921.7916666666667</v>
      </c>
      <c r="D263" s="1">
        <f>tempM[[#This Row],[DecDate]]^2</f>
        <v>3693283.210069445</v>
      </c>
      <c r="E263" s="1">
        <v>-0.01</v>
      </c>
      <c r="F263" s="1">
        <f>$R$17+$R$18*tempM[[#This Row],[DecDate]]+$R$19*tempM[[#This Row],[DecDate2]]</f>
        <v>-0.23495712500476884</v>
      </c>
      <c r="G263" s="4">
        <f>tempM[[#This Row],[Temp]]-tempM[[#This Row],[Trend]]</f>
        <v>0.22495712500476883</v>
      </c>
      <c r="H263" s="4">
        <f t="shared" si="3"/>
        <v>3.4177867201419236E-2</v>
      </c>
      <c r="I263" s="4">
        <f>tempM[[#This Row],[Detrended]]-tempM[[#This Row],[Cycle]]</f>
        <v>0.19077925780334959</v>
      </c>
      <c r="J263" s="4">
        <f>AVERAGEIF(tempM[Month],tempM[Month],tempM[High Frequency])</f>
        <v>3.745669801022343E-2</v>
      </c>
      <c r="K263" s="4">
        <f>tempM[[#This Row],[S0]]-AVERAGE($J$2:$J$13)</f>
        <v>3.7592159419173092E-2</v>
      </c>
    </row>
    <row r="264" spans="1:11" x14ac:dyDescent="0.3">
      <c r="A264" s="2">
        <v>7990</v>
      </c>
      <c r="B264" s="16">
        <f>MONTH(tempM[[#This Row],[Date]])</f>
        <v>11</v>
      </c>
      <c r="C264" s="1">
        <v>1921.875</v>
      </c>
      <c r="D264" s="1">
        <f>tempM[[#This Row],[DecDate]]^2</f>
        <v>3693603.515625</v>
      </c>
      <c r="E264" s="1">
        <v>-0.1</v>
      </c>
      <c r="F264" s="1">
        <f>$R$17+$R$18*tempM[[#This Row],[DecDate]]+$R$19*tempM[[#This Row],[DecDate2]]</f>
        <v>-0.23476795505990822</v>
      </c>
      <c r="G264" s="4">
        <f>tempM[[#This Row],[Temp]]-tempM[[#This Row],[Trend]]</f>
        <v>0.13476795505990821</v>
      </c>
      <c r="H264" s="4">
        <f t="shared" si="3"/>
        <v>3.2450235718097069E-2</v>
      </c>
      <c r="I264" s="4">
        <f>tempM[[#This Row],[Detrended]]-tempM[[#This Row],[Cycle]]</f>
        <v>0.10231771934181114</v>
      </c>
      <c r="J264" s="4">
        <f>AVERAGEIF(tempM[Month],tempM[Month],tempM[High Frequency])</f>
        <v>3.5898844099438568E-2</v>
      </c>
      <c r="K264" s="4">
        <f>tempM[[#This Row],[S0]]-AVERAGE($J$2:$J$13)</f>
        <v>3.603430550838823E-2</v>
      </c>
    </row>
    <row r="265" spans="1:11" x14ac:dyDescent="0.3">
      <c r="A265" s="2">
        <v>8020</v>
      </c>
      <c r="B265" s="16">
        <f>MONTH(tempM[[#This Row],[Date]])</f>
        <v>12</v>
      </c>
      <c r="C265" s="1">
        <v>1921.9583333333335</v>
      </c>
      <c r="D265" s="1">
        <f>tempM[[#This Row],[DecDate]]^2</f>
        <v>3693923.835069445</v>
      </c>
      <c r="E265" s="1">
        <v>-0.14000000000000001</v>
      </c>
      <c r="F265" s="1">
        <f>$R$17+$R$18*tempM[[#This Row],[DecDate]]+$R$19*tempM[[#This Row],[DecDate2]]</f>
        <v>-0.23457735268169699</v>
      </c>
      <c r="G265" s="4">
        <f>tempM[[#This Row],[Temp]]-tempM[[#This Row],[Trend]]</f>
        <v>9.457735268169698E-2</v>
      </c>
      <c r="H265" s="4">
        <f t="shared" ref="H265:H328" si="4">AVERAGE(G259:G271)</f>
        <v>3.8413479493644556E-2</v>
      </c>
      <c r="I265" s="4">
        <f>tempM[[#This Row],[Detrended]]-tempM[[#This Row],[Cycle]]</f>
        <v>5.6163873188052424E-2</v>
      </c>
      <c r="J265" s="4">
        <f>AVERAGEIF(tempM[Month],tempM[Month],tempM[High Frequency])</f>
        <v>-3.4305487959333747E-2</v>
      </c>
      <c r="K265" s="4">
        <f>tempM[[#This Row],[S0]]-AVERAGE($J$2:$J$13)</f>
        <v>-3.4170026550384085E-2</v>
      </c>
    </row>
    <row r="266" spans="1:11" x14ac:dyDescent="0.3">
      <c r="A266" s="2">
        <v>8051</v>
      </c>
      <c r="B266" s="16">
        <f>MONTH(tempM[[#This Row],[Date]])</f>
        <v>1</v>
      </c>
      <c r="C266" s="1">
        <v>1922.0416666666667</v>
      </c>
      <c r="D266" s="1">
        <f>tempM[[#This Row],[DecDate]]^2</f>
        <v>3694244.168402778</v>
      </c>
      <c r="E266" s="1">
        <v>-0.38</v>
      </c>
      <c r="F266" s="1">
        <f>$R$17+$R$18*tempM[[#This Row],[DecDate]]+$R$19*tempM[[#This Row],[DecDate2]]</f>
        <v>-0.23438531786985095</v>
      </c>
      <c r="G266" s="4">
        <f>tempM[[#This Row],[Temp]]-tempM[[#This Row],[Trend]]</f>
        <v>-0.14561468213014905</v>
      </c>
      <c r="H266" s="4">
        <f t="shared" si="4"/>
        <v>2.8221444681885959E-2</v>
      </c>
      <c r="I266" s="4">
        <f>tempM[[#This Row],[Detrended]]-tempM[[#This Row],[Cycle]]</f>
        <v>-0.173836126812035</v>
      </c>
      <c r="J266" s="4">
        <f>AVERAGEIF(tempM[Month],tempM[Month],tempM[High Frequency])</f>
        <v>2.9521109172344157E-2</v>
      </c>
      <c r="K266" s="4">
        <f>tempM[[#This Row],[S0]]-AVERAGE($J$2:$J$13)</f>
        <v>2.9656570581293815E-2</v>
      </c>
    </row>
    <row r="267" spans="1:11" x14ac:dyDescent="0.3">
      <c r="A267" s="2">
        <v>8082</v>
      </c>
      <c r="B267" s="16">
        <f>MONTH(tempM[[#This Row],[Date]])</f>
        <v>2</v>
      </c>
      <c r="C267" s="1">
        <v>1922.125</v>
      </c>
      <c r="D267" s="1">
        <f>tempM[[#This Row],[DecDate]]^2</f>
        <v>3694564.515625</v>
      </c>
      <c r="E267" s="1">
        <v>-0.63</v>
      </c>
      <c r="F267" s="1">
        <f>$R$17+$R$18*tempM[[#This Row],[DecDate]]+$R$19*tempM[[#This Row],[DecDate2]]</f>
        <v>-0.23419185062471115</v>
      </c>
      <c r="G267" s="4">
        <f>tempM[[#This Row],[Temp]]-tempM[[#This Row],[Trend]]</f>
        <v>-0.39580814937528885</v>
      </c>
      <c r="H267" s="4">
        <f t="shared" si="4"/>
        <v>1.8741312828431623E-3</v>
      </c>
      <c r="I267" s="4">
        <f>tempM[[#This Row],[Detrended]]-tempM[[#This Row],[Cycle]]</f>
        <v>-0.39768228065813199</v>
      </c>
      <c r="J267" s="4">
        <f>AVERAGEIF(tempM[Month],tempM[Month],tempM[High Frequency])</f>
        <v>3.252632429620924E-2</v>
      </c>
      <c r="K267" s="4">
        <f>tempM[[#This Row],[S0]]-AVERAGE($J$2:$J$13)</f>
        <v>3.2661785705158902E-2</v>
      </c>
    </row>
    <row r="268" spans="1:11" x14ac:dyDescent="0.3">
      <c r="A268" s="2">
        <v>8110</v>
      </c>
      <c r="B268" s="16">
        <f>MONTH(tempM[[#This Row],[Date]])</f>
        <v>3</v>
      </c>
      <c r="C268" s="1">
        <v>1922.2083333333335</v>
      </c>
      <c r="D268" s="1">
        <f>tempM[[#This Row],[DecDate]]^2</f>
        <v>3694884.8767361115</v>
      </c>
      <c r="E268" s="1">
        <v>-0.11</v>
      </c>
      <c r="F268" s="1">
        <f>$R$17+$R$18*tempM[[#This Row],[DecDate]]+$R$19*tempM[[#This Row],[DecDate2]]</f>
        <v>-0.23399695094605022</v>
      </c>
      <c r="G268" s="4">
        <f>tempM[[#This Row],[Temp]]-tempM[[#This Row],[Trend]]</f>
        <v>0.12399695094605022</v>
      </c>
      <c r="H268" s="4">
        <f t="shared" si="4"/>
        <v>-9.859229934270566E-3</v>
      </c>
      <c r="I268" s="4">
        <f>tempM[[#This Row],[Detrended]]-tempM[[#This Row],[Cycle]]</f>
        <v>0.13385618088032078</v>
      </c>
      <c r="J268" s="4">
        <f>AVERAGEIF(tempM[Month],tempM[Month],tempM[High Frequency])</f>
        <v>4.2467654152793903E-2</v>
      </c>
      <c r="K268" s="4">
        <f>tempM[[#This Row],[S0]]-AVERAGE($J$2:$J$13)</f>
        <v>4.2603115561743565E-2</v>
      </c>
    </row>
    <row r="269" spans="1:11" x14ac:dyDescent="0.3">
      <c r="A269" s="2">
        <v>8141</v>
      </c>
      <c r="B269" s="16">
        <f>MONTH(tempM[[#This Row],[Date]])</f>
        <v>4</v>
      </c>
      <c r="C269" s="1">
        <v>1922.2916666666667</v>
      </c>
      <c r="D269" s="1">
        <f>tempM[[#This Row],[DecDate]]^2</f>
        <v>3695205.2517361115</v>
      </c>
      <c r="E269" s="1">
        <v>-0.16</v>
      </c>
      <c r="F269" s="1">
        <f>$R$17+$R$18*tempM[[#This Row],[DecDate]]+$R$19*tempM[[#This Row],[DecDate2]]</f>
        <v>-0.23380061883398184</v>
      </c>
      <c r="G269" s="4">
        <f>tempM[[#This Row],[Temp]]-tempM[[#This Row],[Trend]]</f>
        <v>7.380061883398184E-2</v>
      </c>
      <c r="H269" s="4">
        <f t="shared" si="4"/>
        <v>-2.0824792815595947E-2</v>
      </c>
      <c r="I269" s="4">
        <f>tempM[[#This Row],[Detrended]]-tempM[[#This Row],[Cycle]]</f>
        <v>9.4625411649577787E-2</v>
      </c>
      <c r="J269" s="4">
        <f>AVERAGEIF(tempM[Month],tempM[Month],tempM[High Frequency])</f>
        <v>-5.1148535178016012E-4</v>
      </c>
      <c r="K269" s="4">
        <f>tempM[[#This Row],[S0]]-AVERAGE($J$2:$J$13)</f>
        <v>-3.7602394283050016E-4</v>
      </c>
    </row>
    <row r="270" spans="1:11" x14ac:dyDescent="0.3">
      <c r="A270" s="2">
        <v>8171</v>
      </c>
      <c r="B270" s="16">
        <f>MONTH(tempM[[#This Row],[Date]])</f>
        <v>5</v>
      </c>
      <c r="C270" s="1">
        <v>1922.375</v>
      </c>
      <c r="D270" s="1">
        <f>tempM[[#This Row],[DecDate]]^2</f>
        <v>3695525.640625</v>
      </c>
      <c r="E270" s="1">
        <v>-0.19</v>
      </c>
      <c r="F270" s="1">
        <f>$R$17+$R$18*tempM[[#This Row],[DecDate]]+$R$19*tempM[[#This Row],[DecDate2]]</f>
        <v>-0.23360285428833549</v>
      </c>
      <c r="G270" s="4">
        <f>tempM[[#This Row],[Temp]]-tempM[[#This Row],[Trend]]</f>
        <v>4.3602854288335491E-2</v>
      </c>
      <c r="H270" s="4">
        <f t="shared" si="4"/>
        <v>-3.0253326591906583E-2</v>
      </c>
      <c r="I270" s="4">
        <f>tempM[[#This Row],[Detrended]]-tempM[[#This Row],[Cycle]]</f>
        <v>7.3856180880242067E-2</v>
      </c>
      <c r="J270" s="4">
        <f>AVERAGEIF(tempM[Month],tempM[Month],tempM[High Frequency])</f>
        <v>-1.9768330201834865E-2</v>
      </c>
      <c r="K270" s="4">
        <f>tempM[[#This Row],[S0]]-AVERAGE($J$2:$J$13)</f>
        <v>-1.9632868792885207E-2</v>
      </c>
    </row>
    <row r="271" spans="1:11" x14ac:dyDescent="0.3">
      <c r="A271" s="2">
        <v>8202</v>
      </c>
      <c r="B271" s="16">
        <f>MONTH(tempM[[#This Row],[Date]])</f>
        <v>6</v>
      </c>
      <c r="C271" s="1">
        <v>1922.4583333333335</v>
      </c>
      <c r="D271" s="1">
        <f>tempM[[#This Row],[DecDate]]^2</f>
        <v>3695846.0434027785</v>
      </c>
      <c r="E271" s="1">
        <v>-0.17</v>
      </c>
      <c r="F271" s="1">
        <f>$R$17+$R$18*tempM[[#This Row],[DecDate]]+$R$19*tempM[[#This Row],[DecDate2]]</f>
        <v>-0.23340365730939538</v>
      </c>
      <c r="G271" s="4">
        <f>tempM[[#This Row],[Temp]]-tempM[[#This Row],[Trend]]</f>
        <v>6.3403657309395373E-2</v>
      </c>
      <c r="H271" s="4">
        <f t="shared" si="4"/>
        <v>-3.3529446647822238E-2</v>
      </c>
      <c r="I271" s="4">
        <f>tempM[[#This Row],[Detrended]]-tempM[[#This Row],[Cycle]]</f>
        <v>9.6933103957217603E-2</v>
      </c>
      <c r="J271" s="4">
        <f>AVERAGEIF(tempM[Month],tempM[Month],tempM[High Frequency])</f>
        <v>-2.6078630071459965E-2</v>
      </c>
      <c r="K271" s="4">
        <f>tempM[[#This Row],[S0]]-AVERAGE($J$2:$J$13)</f>
        <v>-2.5943168662510306E-2</v>
      </c>
    </row>
    <row r="272" spans="1:11" x14ac:dyDescent="0.3">
      <c r="A272" s="2">
        <v>8232</v>
      </c>
      <c r="B272" s="16">
        <f>MONTH(tempM[[#This Row],[Date]])</f>
        <v>7</v>
      </c>
      <c r="C272" s="1">
        <v>1922.5416666666667</v>
      </c>
      <c r="D272" s="1">
        <f>tempM[[#This Row],[DecDate]]^2</f>
        <v>3696166.460069445</v>
      </c>
      <c r="E272" s="1">
        <v>-0.28999999999999998</v>
      </c>
      <c r="F272" s="1">
        <f>$R$17+$R$18*tempM[[#This Row],[DecDate]]+$R$19*tempM[[#This Row],[DecDate2]]</f>
        <v>-0.2332030278968773</v>
      </c>
      <c r="G272" s="4">
        <f>tempM[[#This Row],[Temp]]-tempM[[#This Row],[Trend]]</f>
        <v>-5.6796972103122678E-2</v>
      </c>
      <c r="H272" s="4">
        <f t="shared" si="4"/>
        <v>-3.7576229906432959E-2</v>
      </c>
      <c r="I272" s="4">
        <f>tempM[[#This Row],[Detrended]]-tempM[[#This Row],[Cycle]]</f>
        <v>-1.9220742196689719E-2</v>
      </c>
      <c r="J272" s="4">
        <f>AVERAGEIF(tempM[Month],tempM[Month],tempM[High Frequency])</f>
        <v>-3.5465086088030215E-2</v>
      </c>
      <c r="K272" s="4">
        <f>tempM[[#This Row],[S0]]-AVERAGE($J$2:$J$13)</f>
        <v>-3.5329624679080553E-2</v>
      </c>
    </row>
    <row r="273" spans="1:11" x14ac:dyDescent="0.3">
      <c r="A273" s="2">
        <v>8263</v>
      </c>
      <c r="B273" s="16">
        <f>MONTH(tempM[[#This Row],[Date]])</f>
        <v>8</v>
      </c>
      <c r="C273" s="1">
        <v>1922.625</v>
      </c>
      <c r="D273" s="1">
        <f>tempM[[#This Row],[DecDate]]^2</f>
        <v>3696486.890625</v>
      </c>
      <c r="E273" s="1">
        <v>-0.37</v>
      </c>
      <c r="F273" s="1">
        <f>$R$17+$R$18*tempM[[#This Row],[DecDate]]+$R$19*tempM[[#This Row],[DecDate2]]</f>
        <v>-0.23300096605106546</v>
      </c>
      <c r="G273" s="4">
        <f>tempM[[#This Row],[Temp]]-tempM[[#This Row],[Trend]]</f>
        <v>-0.13699903394893453</v>
      </c>
      <c r="H273" s="4">
        <f t="shared" si="4"/>
        <v>-4.4701368675404786E-2</v>
      </c>
      <c r="I273" s="4">
        <f>tempM[[#This Row],[Detrended]]-tempM[[#This Row],[Cycle]]</f>
        <v>-9.2297665273529755E-2</v>
      </c>
      <c r="J273" s="4">
        <f>AVERAGEIF(tempM[Month],tempM[Month],tempM[High Frequency])</f>
        <v>-3.7850347885051719E-2</v>
      </c>
      <c r="K273" s="4">
        <f>tempM[[#This Row],[S0]]-AVERAGE($J$2:$J$13)</f>
        <v>-3.7714886476102057E-2</v>
      </c>
    </row>
    <row r="274" spans="1:11" x14ac:dyDescent="0.3">
      <c r="A274" s="2">
        <v>8294</v>
      </c>
      <c r="B274" s="16">
        <f>MONTH(tempM[[#This Row],[Date]])</f>
        <v>9</v>
      </c>
      <c r="C274" s="1">
        <v>1922.7083333333335</v>
      </c>
      <c r="D274" s="1">
        <f>tempM[[#This Row],[DecDate]]^2</f>
        <v>3696807.335069445</v>
      </c>
      <c r="E274" s="1">
        <v>-0.44</v>
      </c>
      <c r="F274" s="1">
        <f>$R$17+$R$18*tempM[[#This Row],[DecDate]]+$R$19*tempM[[#This Row],[DecDate2]]</f>
        <v>-0.23279747177167565</v>
      </c>
      <c r="G274" s="4">
        <f>tempM[[#This Row],[Temp]]-tempM[[#This Row],[Trend]]</f>
        <v>-0.20720252822832436</v>
      </c>
      <c r="H274" s="4">
        <f t="shared" si="4"/>
        <v>-2.6443324493216794E-2</v>
      </c>
      <c r="I274" s="4">
        <f>tempM[[#This Row],[Detrended]]-tempM[[#This Row],[Cycle]]</f>
        <v>-0.18075920373510757</v>
      </c>
      <c r="J274" s="4">
        <f>AVERAGEIF(tempM[Month],tempM[Month],tempM[High Frequency])</f>
        <v>-2.5516799080914528E-2</v>
      </c>
      <c r="K274" s="4">
        <f>tempM[[#This Row],[S0]]-AVERAGE($J$2:$J$13)</f>
        <v>-2.538133767196487E-2</v>
      </c>
    </row>
    <row r="275" spans="1:11" x14ac:dyDescent="0.3">
      <c r="A275" s="2">
        <v>8324</v>
      </c>
      <c r="B275" s="16">
        <f>MONTH(tempM[[#This Row],[Date]])</f>
        <v>10</v>
      </c>
      <c r="C275" s="1">
        <v>1922.7916666666667</v>
      </c>
      <c r="D275" s="1">
        <f>tempM[[#This Row],[DecDate]]^2</f>
        <v>3697127.793402778</v>
      </c>
      <c r="E275" s="1">
        <v>-0.32</v>
      </c>
      <c r="F275" s="1">
        <f>$R$17+$R$18*tempM[[#This Row],[DecDate]]+$R$19*tempM[[#This Row],[DecDate2]]</f>
        <v>-0.23259254505893523</v>
      </c>
      <c r="G275" s="4">
        <f>tempM[[#This Row],[Temp]]-tempM[[#This Row],[Trend]]</f>
        <v>-8.7407454941064777E-2</v>
      </c>
      <c r="H275" s="4">
        <f t="shared" si="4"/>
        <v>-5.9725174282937138E-2</v>
      </c>
      <c r="I275" s="4">
        <f>tempM[[#This Row],[Detrended]]-tempM[[#This Row],[Cycle]]</f>
        <v>-2.7682280658127639E-2</v>
      </c>
      <c r="J275" s="4">
        <f>AVERAGEIF(tempM[Month],tempM[Month],tempM[High Frequency])</f>
        <v>3.745669801022343E-2</v>
      </c>
      <c r="K275" s="4">
        <f>tempM[[#This Row],[S0]]-AVERAGE($J$2:$J$13)</f>
        <v>3.7592159419173092E-2</v>
      </c>
    </row>
    <row r="276" spans="1:11" x14ac:dyDescent="0.3">
      <c r="A276" s="2">
        <v>8355</v>
      </c>
      <c r="B276" s="16">
        <f>MONTH(tempM[[#This Row],[Date]])</f>
        <v>11</v>
      </c>
      <c r="C276" s="1">
        <v>1922.875</v>
      </c>
      <c r="D276" s="1">
        <f>tempM[[#This Row],[DecDate]]^2</f>
        <v>3697448.265625</v>
      </c>
      <c r="E276" s="1">
        <v>-0.13</v>
      </c>
      <c r="F276" s="1">
        <f>$R$17+$R$18*tempM[[#This Row],[DecDate]]+$R$19*tempM[[#This Row],[DecDate2]]</f>
        <v>-0.23238618591273053</v>
      </c>
      <c r="G276" s="4">
        <f>tempM[[#This Row],[Temp]]-tempM[[#This Row],[Trend]]</f>
        <v>0.10238618591273052</v>
      </c>
      <c r="H276" s="4">
        <f t="shared" si="4"/>
        <v>-7.8393071890719659E-2</v>
      </c>
      <c r="I276" s="4">
        <f>tempM[[#This Row],[Detrended]]-tempM[[#This Row],[Cycle]]</f>
        <v>0.18077925780345017</v>
      </c>
      <c r="J276" s="4">
        <f>AVERAGEIF(tempM[Month],tempM[Month],tempM[High Frequency])</f>
        <v>3.5898844099438568E-2</v>
      </c>
      <c r="K276" s="4">
        <f>tempM[[#This Row],[S0]]-AVERAGE($J$2:$J$13)</f>
        <v>3.603430550838823E-2</v>
      </c>
    </row>
    <row r="277" spans="1:11" x14ac:dyDescent="0.3">
      <c r="A277" s="2">
        <v>8385</v>
      </c>
      <c r="B277" s="16">
        <f>MONTH(tempM[[#This Row],[Date]])</f>
        <v>12</v>
      </c>
      <c r="C277" s="1">
        <v>1922.9583333333335</v>
      </c>
      <c r="D277" s="1">
        <f>tempM[[#This Row],[DecDate]]^2</f>
        <v>3697768.7517361115</v>
      </c>
      <c r="E277" s="1">
        <v>-0.14000000000000001</v>
      </c>
      <c r="F277" s="1">
        <f>$R$17+$R$18*tempM[[#This Row],[DecDate]]+$R$19*tempM[[#This Row],[DecDate2]]</f>
        <v>-0.23217839433300469</v>
      </c>
      <c r="G277" s="4">
        <f>tempM[[#This Row],[Temp]]-tempM[[#This Row],[Trend]]</f>
        <v>9.2178394333004676E-2</v>
      </c>
      <c r="H277" s="4">
        <f t="shared" si="4"/>
        <v>-8.3216248085790756E-2</v>
      </c>
      <c r="I277" s="4">
        <f>tempM[[#This Row],[Detrended]]-tempM[[#This Row],[Cycle]]</f>
        <v>0.17539464241879543</v>
      </c>
      <c r="J277" s="4">
        <f>AVERAGEIF(tempM[Month],tempM[Month],tempM[High Frequency])</f>
        <v>-3.4305487959333747E-2</v>
      </c>
      <c r="K277" s="4">
        <f>tempM[[#This Row],[S0]]-AVERAGE($J$2:$J$13)</f>
        <v>-3.4170026550384085E-2</v>
      </c>
    </row>
    <row r="278" spans="1:11" x14ac:dyDescent="0.3">
      <c r="A278" s="2">
        <v>8416</v>
      </c>
      <c r="B278" s="16">
        <f>MONTH(tempM[[#This Row],[Date]])</f>
        <v>1</v>
      </c>
      <c r="C278" s="1">
        <v>1923.0416666666667</v>
      </c>
      <c r="D278" s="1">
        <f>tempM[[#This Row],[DecDate]]^2</f>
        <v>3698089.2517361115</v>
      </c>
      <c r="E278" s="1">
        <v>-0.19</v>
      </c>
      <c r="F278" s="1">
        <f>$R$17+$R$18*tempM[[#This Row],[DecDate]]+$R$19*tempM[[#This Row],[DecDate2]]</f>
        <v>-0.23196917031975772</v>
      </c>
      <c r="G278" s="4">
        <f>tempM[[#This Row],[Temp]]-tempM[[#This Row],[Trend]]</f>
        <v>4.196917031975772E-2</v>
      </c>
      <c r="H278" s="4">
        <f t="shared" si="4"/>
        <v>-9.2656241329697644E-2</v>
      </c>
      <c r="I278" s="4">
        <f>tempM[[#This Row],[Detrended]]-tempM[[#This Row],[Cycle]]</f>
        <v>0.13462541164945535</v>
      </c>
      <c r="J278" s="4">
        <f>AVERAGEIF(tempM[Month],tempM[Month],tempM[High Frequency])</f>
        <v>2.9521109172344157E-2</v>
      </c>
      <c r="K278" s="4">
        <f>tempM[[#This Row],[S0]]-AVERAGE($J$2:$J$13)</f>
        <v>2.9656570581293815E-2</v>
      </c>
    </row>
    <row r="279" spans="1:11" x14ac:dyDescent="0.3">
      <c r="A279" s="2">
        <v>8447</v>
      </c>
      <c r="B279" s="16">
        <f>MONTH(tempM[[#This Row],[Date]])</f>
        <v>2</v>
      </c>
      <c r="C279" s="1">
        <v>1923.125</v>
      </c>
      <c r="D279" s="1">
        <f>tempM[[#This Row],[DecDate]]^2</f>
        <v>3698409.765625</v>
      </c>
      <c r="E279" s="1">
        <v>-0.47</v>
      </c>
      <c r="F279" s="1">
        <f>$R$17+$R$18*tempM[[#This Row],[DecDate]]+$R$19*tempM[[#This Row],[DecDate2]]</f>
        <v>-0.231758513873217</v>
      </c>
      <c r="G279" s="4">
        <f>tempM[[#This Row],[Temp]]-tempM[[#This Row],[Trend]]</f>
        <v>-0.23824148612678298</v>
      </c>
      <c r="H279" s="4">
        <f t="shared" si="4"/>
        <v>-9.1328436237824925E-2</v>
      </c>
      <c r="I279" s="4">
        <f>tempM[[#This Row],[Detrended]]-tempM[[#This Row],[Cycle]]</f>
        <v>-0.14691304988895804</v>
      </c>
      <c r="J279" s="4">
        <f>AVERAGEIF(tempM[Month],tempM[Month],tempM[High Frequency])</f>
        <v>3.252632429620924E-2</v>
      </c>
      <c r="K279" s="4">
        <f>tempM[[#This Row],[S0]]-AVERAGE($J$2:$J$13)</f>
        <v>3.2661785705158902E-2</v>
      </c>
    </row>
    <row r="280" spans="1:11" x14ac:dyDescent="0.3">
      <c r="A280" s="2">
        <v>8475</v>
      </c>
      <c r="B280" s="16">
        <f>MONTH(tempM[[#This Row],[Date]])</f>
        <v>3</v>
      </c>
      <c r="C280" s="1">
        <v>1923.2083333333335</v>
      </c>
      <c r="D280" s="1">
        <f>tempM[[#This Row],[DecDate]]^2</f>
        <v>3698730.2934027785</v>
      </c>
      <c r="E280" s="1">
        <v>-0.39</v>
      </c>
      <c r="F280" s="1">
        <f>$R$17+$R$18*tempM[[#This Row],[DecDate]]+$R$19*tempM[[#This Row],[DecDate2]]</f>
        <v>-0.23154642499315514</v>
      </c>
      <c r="G280" s="4">
        <f>tempM[[#This Row],[Temp]]-tempM[[#This Row],[Trend]]</f>
        <v>-0.15845357500684487</v>
      </c>
      <c r="H280" s="4">
        <f t="shared" si="4"/>
        <v>-7.615590973325391E-2</v>
      </c>
      <c r="I280" s="4">
        <f>tempM[[#This Row],[Detrended]]-tempM[[#This Row],[Cycle]]</f>
        <v>-8.2297665273590961E-2</v>
      </c>
      <c r="J280" s="4">
        <f>AVERAGEIF(tempM[Month],tempM[Month],tempM[High Frequency])</f>
        <v>4.2467654152793903E-2</v>
      </c>
      <c r="K280" s="4">
        <f>tempM[[#This Row],[S0]]-AVERAGE($J$2:$J$13)</f>
        <v>4.2603115561743565E-2</v>
      </c>
    </row>
    <row r="281" spans="1:11" x14ac:dyDescent="0.3">
      <c r="A281" s="2">
        <v>8506</v>
      </c>
      <c r="B281" s="16">
        <f>MONTH(tempM[[#This Row],[Date]])</f>
        <v>4</v>
      </c>
      <c r="C281" s="1">
        <v>1923.2916666666667</v>
      </c>
      <c r="D281" s="1">
        <f>tempM[[#This Row],[DecDate]]^2</f>
        <v>3699050.835069445</v>
      </c>
      <c r="E281" s="1">
        <v>-0.54</v>
      </c>
      <c r="F281" s="1">
        <f>$R$17+$R$18*tempM[[#This Row],[DecDate]]+$R$19*tempM[[#This Row],[DecDate2]]</f>
        <v>-0.23133290367968584</v>
      </c>
      <c r="G281" s="4">
        <f>tempM[[#This Row],[Temp]]-tempM[[#This Row],[Trend]]</f>
        <v>-0.30866709632031419</v>
      </c>
      <c r="H281" s="4">
        <f t="shared" si="4"/>
        <v>-3.7138661815975846E-2</v>
      </c>
      <c r="I281" s="4">
        <f>tempM[[#This Row],[Detrended]]-tempM[[#This Row],[Cycle]]</f>
        <v>-0.27152843450433833</v>
      </c>
      <c r="J281" s="4">
        <f>AVERAGEIF(tempM[Month],tempM[Month],tempM[High Frequency])</f>
        <v>-5.1148535178016012E-4</v>
      </c>
      <c r="K281" s="4">
        <f>tempM[[#This Row],[S0]]-AVERAGE($J$2:$J$13)</f>
        <v>-3.7602394283050016E-4</v>
      </c>
    </row>
    <row r="282" spans="1:11" x14ac:dyDescent="0.3">
      <c r="A282" s="2">
        <v>8536</v>
      </c>
      <c r="B282" s="16">
        <f>MONTH(tempM[[#This Row],[Date]])</f>
        <v>5</v>
      </c>
      <c r="C282" s="1">
        <v>1923.375</v>
      </c>
      <c r="D282" s="1">
        <f>tempM[[#This Row],[DecDate]]^2</f>
        <v>3699371.390625</v>
      </c>
      <c r="E282" s="1">
        <v>-0.4</v>
      </c>
      <c r="F282" s="1">
        <f>$R$17+$R$18*tempM[[#This Row],[DecDate]]+$R$19*tempM[[#This Row],[DecDate2]]</f>
        <v>-0.2311179499328091</v>
      </c>
      <c r="G282" s="4">
        <f>tempM[[#This Row],[Temp]]-tempM[[#This Row],[Trend]]</f>
        <v>-0.16888205006719093</v>
      </c>
      <c r="H282" s="4">
        <f t="shared" si="4"/>
        <v>-4.3053863983687321E-4</v>
      </c>
      <c r="I282" s="4">
        <f>tempM[[#This Row],[Detrended]]-tempM[[#This Row],[Cycle]]</f>
        <v>-0.16845151142735404</v>
      </c>
      <c r="J282" s="4">
        <f>AVERAGEIF(tempM[Month],tempM[Month],tempM[High Frequency])</f>
        <v>-1.9768330201834865E-2</v>
      </c>
      <c r="K282" s="4">
        <f>tempM[[#This Row],[S0]]-AVERAGE($J$2:$J$13)</f>
        <v>-1.9632868792885207E-2</v>
      </c>
    </row>
    <row r="283" spans="1:11" x14ac:dyDescent="0.3">
      <c r="A283" s="2">
        <v>8567</v>
      </c>
      <c r="B283" s="16">
        <f>MONTH(tempM[[#This Row],[Date]])</f>
        <v>6</v>
      </c>
      <c r="C283" s="1">
        <v>1923.4583333333335</v>
      </c>
      <c r="D283" s="1">
        <f>tempM[[#This Row],[DecDate]]^2</f>
        <v>3699691.960069445</v>
      </c>
      <c r="E283" s="1">
        <v>-0.25</v>
      </c>
      <c r="F283" s="1">
        <f>$R$17+$R$18*tempM[[#This Row],[DecDate]]+$R$19*tempM[[#This Row],[DecDate2]]</f>
        <v>-0.23090156375241122</v>
      </c>
      <c r="G283" s="4">
        <f>tempM[[#This Row],[Temp]]-tempM[[#This Row],[Trend]]</f>
        <v>-1.9098436247588779E-2</v>
      </c>
      <c r="H283" s="4">
        <f t="shared" si="4"/>
        <v>1.7045382872077321E-2</v>
      </c>
      <c r="I283" s="4">
        <f>tempM[[#This Row],[Detrended]]-tempM[[#This Row],[Cycle]]</f>
        <v>-3.6143819119666104E-2</v>
      </c>
      <c r="J283" s="4">
        <f>AVERAGEIF(tempM[Month],tempM[Month],tempM[High Frequency])</f>
        <v>-2.6078630071459965E-2</v>
      </c>
      <c r="K283" s="4">
        <f>tempM[[#This Row],[S0]]-AVERAGE($J$2:$J$13)</f>
        <v>-2.5943168662510306E-2</v>
      </c>
    </row>
    <row r="284" spans="1:11" x14ac:dyDescent="0.3">
      <c r="A284" s="2">
        <v>8597</v>
      </c>
      <c r="B284" s="16">
        <f>MONTH(tempM[[#This Row],[Date]])</f>
        <v>7</v>
      </c>
      <c r="C284" s="1">
        <v>1923.5416666666667</v>
      </c>
      <c r="D284" s="1">
        <f>tempM[[#This Row],[DecDate]]^2</f>
        <v>3700012.543402778</v>
      </c>
      <c r="E284" s="1">
        <v>-0.28999999999999998</v>
      </c>
      <c r="F284" s="1">
        <f>$R$17+$R$18*tempM[[#This Row],[DecDate]]+$R$19*tempM[[#This Row],[DecDate2]]</f>
        <v>-0.2306837451386059</v>
      </c>
      <c r="G284" s="4">
        <f>tempM[[#This Row],[Temp]]-tempM[[#This Row],[Trend]]</f>
        <v>-5.931625486139408E-2</v>
      </c>
      <c r="H284" s="4">
        <f t="shared" si="4"/>
        <v>6.0583334890062382E-3</v>
      </c>
      <c r="I284" s="4">
        <f>tempM[[#This Row],[Detrended]]-tempM[[#This Row],[Cycle]]</f>
        <v>-6.5374588350400317E-2</v>
      </c>
      <c r="J284" s="4">
        <f>AVERAGEIF(tempM[Month],tempM[Month],tempM[High Frequency])</f>
        <v>-3.5465086088030215E-2</v>
      </c>
      <c r="K284" s="4">
        <f>tempM[[#This Row],[S0]]-AVERAGE($J$2:$J$13)</f>
        <v>-3.5329624679080553E-2</v>
      </c>
    </row>
    <row r="285" spans="1:11" x14ac:dyDescent="0.3">
      <c r="A285" s="2">
        <v>8628</v>
      </c>
      <c r="B285" s="16">
        <f>MONTH(tempM[[#This Row],[Date]])</f>
        <v>8</v>
      </c>
      <c r="C285" s="1">
        <v>1923.625</v>
      </c>
      <c r="D285" s="1">
        <f>tempM[[#This Row],[DecDate]]^2</f>
        <v>3700333.140625</v>
      </c>
      <c r="E285" s="1">
        <v>-0.27</v>
      </c>
      <c r="F285" s="1">
        <f>$R$17+$R$18*tempM[[#This Row],[DecDate]]+$R$19*tempM[[#This Row],[DecDate2]]</f>
        <v>-0.2304644940912226</v>
      </c>
      <c r="G285" s="4">
        <f>tempM[[#This Row],[Temp]]-tempM[[#This Row],[Trend]]</f>
        <v>-3.9535505908777413E-2</v>
      </c>
      <c r="H285" s="4">
        <f t="shared" si="4"/>
        <v>4.3006209032619702E-3</v>
      </c>
      <c r="I285" s="4">
        <f>tempM[[#This Row],[Detrended]]-tempM[[#This Row],[Cycle]]</f>
        <v>-4.3836126812039383E-2</v>
      </c>
      <c r="J285" s="4">
        <f>AVERAGEIF(tempM[Month],tempM[Month],tempM[High Frequency])</f>
        <v>-3.7850347885051719E-2</v>
      </c>
      <c r="K285" s="4">
        <f>tempM[[#This Row],[S0]]-AVERAGE($J$2:$J$13)</f>
        <v>-3.7714886476102057E-2</v>
      </c>
    </row>
    <row r="286" spans="1:11" x14ac:dyDescent="0.3">
      <c r="A286" s="2">
        <v>8659</v>
      </c>
      <c r="B286" s="16">
        <f>MONTH(tempM[[#This Row],[Date]])</f>
        <v>9</v>
      </c>
      <c r="C286" s="1">
        <v>1923.7083333333335</v>
      </c>
      <c r="D286" s="1">
        <f>tempM[[#This Row],[DecDate]]^2</f>
        <v>3700653.7517361115</v>
      </c>
      <c r="E286" s="1">
        <v>-0.17</v>
      </c>
      <c r="F286" s="1">
        <f>$R$17+$R$18*tempM[[#This Row],[DecDate]]+$R$19*tempM[[#This Row],[DecDate2]]</f>
        <v>-0.23024381061048871</v>
      </c>
      <c r="G286" s="4">
        <f>tempM[[#This Row],[Temp]]-tempM[[#This Row],[Trend]]</f>
        <v>6.0243810610488696E-2</v>
      </c>
      <c r="H286" s="4">
        <f t="shared" si="4"/>
        <v>4.2541475884070909E-2</v>
      </c>
      <c r="I286" s="4">
        <f>tempM[[#This Row],[Detrended]]-tempM[[#This Row],[Cycle]]</f>
        <v>1.7702334726417787E-2</v>
      </c>
      <c r="J286" s="4">
        <f>AVERAGEIF(tempM[Month],tempM[Month],tempM[High Frequency])</f>
        <v>-2.5516799080914528E-2</v>
      </c>
      <c r="K286" s="4">
        <f>tempM[[#This Row],[S0]]-AVERAGE($J$2:$J$13)</f>
        <v>-2.538133767196487E-2</v>
      </c>
    </row>
    <row r="287" spans="1:11" x14ac:dyDescent="0.3">
      <c r="A287" s="2">
        <v>8689</v>
      </c>
      <c r="B287" s="16">
        <f>MONTH(tempM[[#This Row],[Date]])</f>
        <v>10</v>
      </c>
      <c r="C287" s="1">
        <v>1923.7916666666667</v>
      </c>
      <c r="D287" s="1">
        <f>tempM[[#This Row],[DecDate]]^2</f>
        <v>3700974.3767361115</v>
      </c>
      <c r="E287" s="1">
        <v>7.0000000000000007E-2</v>
      </c>
      <c r="F287" s="1">
        <f>$R$17+$R$18*tempM[[#This Row],[DecDate]]+$R$19*tempM[[#This Row],[DecDate2]]</f>
        <v>-0.23002169469629052</v>
      </c>
      <c r="G287" s="4">
        <f>tempM[[#This Row],[Temp]]-tempM[[#This Row],[Trend]]</f>
        <v>0.30002169469629053</v>
      </c>
      <c r="H287" s="4">
        <f t="shared" si="4"/>
        <v>5.0011667662193546E-2</v>
      </c>
      <c r="I287" s="4">
        <f>tempM[[#This Row],[Detrended]]-tempM[[#This Row],[Cycle]]</f>
        <v>0.25001002703409697</v>
      </c>
      <c r="J287" s="4">
        <f>AVERAGEIF(tempM[Month],tempM[Month],tempM[High Frequency])</f>
        <v>3.745669801022343E-2</v>
      </c>
      <c r="K287" s="4">
        <f>tempM[[#This Row],[S0]]-AVERAGE($J$2:$J$13)</f>
        <v>3.7592159419173092E-2</v>
      </c>
    </row>
    <row r="288" spans="1:11" x14ac:dyDescent="0.3">
      <c r="A288" s="2">
        <v>8720</v>
      </c>
      <c r="B288" s="16">
        <f>MONTH(tempM[[#This Row],[Date]])</f>
        <v>11</v>
      </c>
      <c r="C288" s="1">
        <v>1923.875</v>
      </c>
      <c r="D288" s="1">
        <f>tempM[[#This Row],[DecDate]]^2</f>
        <v>3701295.015625</v>
      </c>
      <c r="E288" s="1">
        <v>0.16</v>
      </c>
      <c r="F288" s="1">
        <f>$R$17+$R$18*tempM[[#This Row],[DecDate]]+$R$19*tempM[[#This Row],[DecDate2]]</f>
        <v>-0.22979814634874174</v>
      </c>
      <c r="G288" s="4">
        <f>tempM[[#This Row],[Temp]]-tempM[[#This Row],[Trend]]</f>
        <v>0.38979814634874177</v>
      </c>
      <c r="H288" s="4">
        <f t="shared" si="4"/>
        <v>8.6711196237638594E-2</v>
      </c>
      <c r="I288" s="4">
        <f>tempM[[#This Row],[Detrended]]-tempM[[#This Row],[Cycle]]</f>
        <v>0.3030869501111032</v>
      </c>
      <c r="J288" s="4">
        <f>AVERAGEIF(tempM[Month],tempM[Month],tempM[High Frequency])</f>
        <v>3.5898844099438568E-2</v>
      </c>
      <c r="K288" s="4">
        <f>tempM[[#This Row],[S0]]-AVERAGE($J$2:$J$13)</f>
        <v>3.603430550838823E-2</v>
      </c>
    </row>
    <row r="289" spans="1:11" x14ac:dyDescent="0.3">
      <c r="A289" s="2">
        <v>8750</v>
      </c>
      <c r="B289" s="16">
        <f>MONTH(tempM[[#This Row],[Date]])</f>
        <v>12</v>
      </c>
      <c r="C289" s="1">
        <v>1923.9583333333335</v>
      </c>
      <c r="D289" s="1">
        <f>tempM[[#This Row],[DecDate]]^2</f>
        <v>3701615.6684027785</v>
      </c>
      <c r="E289" s="1">
        <v>0.1</v>
      </c>
      <c r="F289" s="1">
        <f>$R$17+$R$18*tempM[[#This Row],[DecDate]]+$R$19*tempM[[#This Row],[DecDate2]]</f>
        <v>-0.22957316556761498</v>
      </c>
      <c r="G289" s="4">
        <f>tempM[[#This Row],[Temp]]-tempM[[#This Row],[Trend]]</f>
        <v>0.32957316556761496</v>
      </c>
      <c r="H289" s="4">
        <f t="shared" si="4"/>
        <v>0.10187083084116659</v>
      </c>
      <c r="I289" s="4">
        <f>tempM[[#This Row],[Detrended]]-tempM[[#This Row],[Cycle]]</f>
        <v>0.22770233472644835</v>
      </c>
      <c r="J289" s="4">
        <f>AVERAGEIF(tempM[Month],tempM[Month],tempM[High Frequency])</f>
        <v>-3.4305487959333747E-2</v>
      </c>
      <c r="K289" s="4">
        <f>tempM[[#This Row],[S0]]-AVERAGE($J$2:$J$13)</f>
        <v>-3.4170026550384085E-2</v>
      </c>
    </row>
    <row r="290" spans="1:11" x14ac:dyDescent="0.3">
      <c r="A290" s="2">
        <v>8781</v>
      </c>
      <c r="B290" s="16">
        <f>MONTH(tempM[[#This Row],[Date]])</f>
        <v>1</v>
      </c>
      <c r="C290" s="1">
        <v>1924.0416666666667</v>
      </c>
      <c r="D290" s="1">
        <f>tempM[[#This Row],[DecDate]]^2</f>
        <v>3701936.335069445</v>
      </c>
      <c r="E290" s="1">
        <v>-0.28000000000000003</v>
      </c>
      <c r="F290" s="1">
        <f>$R$17+$R$18*tempM[[#This Row],[DecDate]]+$R$19*tempM[[#This Row],[DecDate2]]</f>
        <v>-0.22934675235308077</v>
      </c>
      <c r="G290" s="4">
        <f>tempM[[#This Row],[Temp]]-tempM[[#This Row],[Trend]]</f>
        <v>-5.0653247646919253E-2</v>
      </c>
      <c r="H290" s="4">
        <f t="shared" si="4"/>
        <v>0.10318287916509393</v>
      </c>
      <c r="I290" s="4">
        <f>tempM[[#This Row],[Detrended]]-tempM[[#This Row],[Cycle]]</f>
        <v>-0.1538361268120132</v>
      </c>
      <c r="J290" s="4">
        <f>AVERAGEIF(tempM[Month],tempM[Month],tempM[High Frequency])</f>
        <v>2.9521109172344157E-2</v>
      </c>
      <c r="K290" s="4">
        <f>tempM[[#This Row],[S0]]-AVERAGE($J$2:$J$13)</f>
        <v>2.9656570581293815E-2</v>
      </c>
    </row>
    <row r="291" spans="1:11" x14ac:dyDescent="0.3">
      <c r="A291" s="2">
        <v>8812</v>
      </c>
      <c r="B291" s="16">
        <f>MONTH(tempM[[#This Row],[Date]])</f>
        <v>2</v>
      </c>
      <c r="C291" s="1">
        <v>1924.125</v>
      </c>
      <c r="D291" s="1">
        <f>tempM[[#This Row],[DecDate]]^2</f>
        <v>3702257.015625</v>
      </c>
      <c r="E291" s="1">
        <v>-0.21</v>
      </c>
      <c r="F291" s="1">
        <f>$R$17+$R$18*tempM[[#This Row],[DecDate]]+$R$19*tempM[[#This Row],[DecDate2]]</f>
        <v>-0.22911890670508228</v>
      </c>
      <c r="G291" s="4">
        <f>tempM[[#This Row],[Temp]]-tempM[[#This Row],[Trend]]</f>
        <v>1.9118906705082289E-2</v>
      </c>
      <c r="H291" s="4">
        <f t="shared" si="4"/>
        <v>0.10449349505556135</v>
      </c>
      <c r="I291" s="4">
        <f>tempM[[#This Row],[Detrended]]-tempM[[#This Row],[Cycle]]</f>
        <v>-8.5374588350479064E-2</v>
      </c>
      <c r="J291" s="4">
        <f>AVERAGEIF(tempM[Month],tempM[Month],tempM[High Frequency])</f>
        <v>3.252632429620924E-2</v>
      </c>
      <c r="K291" s="4">
        <f>tempM[[#This Row],[S0]]-AVERAGE($J$2:$J$13)</f>
        <v>3.2661785705158902E-2</v>
      </c>
    </row>
    <row r="292" spans="1:11" x14ac:dyDescent="0.3">
      <c r="A292" s="2">
        <v>8841</v>
      </c>
      <c r="B292" s="16">
        <f>MONTH(tempM[[#This Row],[Date]])</f>
        <v>3</v>
      </c>
      <c r="C292" s="1">
        <v>1924.2083333333335</v>
      </c>
      <c r="D292" s="1">
        <f>tempM[[#This Row],[DecDate]]^2</f>
        <v>3702577.710069445</v>
      </c>
      <c r="E292" s="1">
        <v>0.03</v>
      </c>
      <c r="F292" s="1">
        <f>$R$17+$R$18*tempM[[#This Row],[DecDate]]+$R$19*tempM[[#This Row],[DecDate2]]</f>
        <v>-0.22888962862373319</v>
      </c>
      <c r="G292" s="4">
        <f>tempM[[#This Row],[Temp]]-tempM[[#This Row],[Trend]]</f>
        <v>0.25888962862373321</v>
      </c>
      <c r="H292" s="4">
        <f t="shared" si="4"/>
        <v>0.10811037082028739</v>
      </c>
      <c r="I292" s="4">
        <f>tempM[[#This Row],[Detrended]]-tempM[[#This Row],[Cycle]]</f>
        <v>0.15077925780344581</v>
      </c>
      <c r="J292" s="4">
        <f>AVERAGEIF(tempM[Month],tempM[Month],tempM[High Frequency])</f>
        <v>4.2467654152793903E-2</v>
      </c>
      <c r="K292" s="4">
        <f>tempM[[#This Row],[S0]]-AVERAGE($J$2:$J$13)</f>
        <v>4.2603115561743565E-2</v>
      </c>
    </row>
    <row r="293" spans="1:11" x14ac:dyDescent="0.3">
      <c r="A293" s="2">
        <v>8872</v>
      </c>
      <c r="B293" s="16">
        <f>MONTH(tempM[[#This Row],[Date]])</f>
        <v>4</v>
      </c>
      <c r="C293" s="1">
        <v>1924.2916666666667</v>
      </c>
      <c r="D293" s="1">
        <f>tempM[[#This Row],[DecDate]]^2</f>
        <v>3702898.418402778</v>
      </c>
      <c r="E293" s="1">
        <v>-0.28999999999999998</v>
      </c>
      <c r="F293" s="1">
        <f>$R$17+$R$18*tempM[[#This Row],[DecDate]]+$R$19*tempM[[#This Row],[DecDate2]]</f>
        <v>-0.22865891810874928</v>
      </c>
      <c r="G293" s="4">
        <f>tempM[[#This Row],[Temp]]-tempM[[#This Row],[Trend]]</f>
        <v>-6.1341081891250704E-2</v>
      </c>
      <c r="H293" s="4">
        <f t="shared" si="4"/>
        <v>0.10249504492078429</v>
      </c>
      <c r="I293" s="4">
        <f>tempM[[#This Row],[Detrended]]-tempM[[#This Row],[Cycle]]</f>
        <v>-0.16383612681203499</v>
      </c>
      <c r="J293" s="4">
        <f>AVERAGEIF(tempM[Month],tempM[Month],tempM[High Frequency])</f>
        <v>-5.1148535178016012E-4</v>
      </c>
      <c r="K293" s="4">
        <f>tempM[[#This Row],[S0]]-AVERAGE($J$2:$J$13)</f>
        <v>-3.7602394283050016E-4</v>
      </c>
    </row>
    <row r="294" spans="1:11" x14ac:dyDescent="0.3">
      <c r="A294" s="2">
        <v>8902</v>
      </c>
      <c r="B294" s="16">
        <f>MONTH(tempM[[#This Row],[Date]])</f>
        <v>5</v>
      </c>
      <c r="C294" s="1">
        <v>1924.375</v>
      </c>
      <c r="D294" s="1">
        <f>tempM[[#This Row],[DecDate]]^2</f>
        <v>3703219.140625</v>
      </c>
      <c r="E294" s="1">
        <v>-0.06</v>
      </c>
      <c r="F294" s="1">
        <f>$R$17+$R$18*tempM[[#This Row],[DecDate]]+$R$19*tempM[[#This Row],[DecDate2]]</f>
        <v>-0.22842677516047161</v>
      </c>
      <c r="G294" s="4">
        <f>tempM[[#This Row],[Temp]]-tempM[[#This Row],[Trend]]</f>
        <v>0.16842677516047161</v>
      </c>
      <c r="H294" s="4">
        <f t="shared" si="4"/>
        <v>0.10457059428014646</v>
      </c>
      <c r="I294" s="4">
        <f>tempM[[#This Row],[Detrended]]-tempM[[#This Row],[Cycle]]</f>
        <v>6.3856180880325145E-2</v>
      </c>
      <c r="J294" s="4">
        <f>AVERAGEIF(tempM[Month],tempM[Month],tempM[High Frequency])</f>
        <v>-1.9768330201834865E-2</v>
      </c>
      <c r="K294" s="4">
        <f>tempM[[#This Row],[S0]]-AVERAGE($J$2:$J$13)</f>
        <v>-1.9632868792885207E-2</v>
      </c>
    </row>
    <row r="295" spans="1:11" x14ac:dyDescent="0.3">
      <c r="A295" s="2">
        <v>8933</v>
      </c>
      <c r="B295" s="16">
        <f>MONTH(tempM[[#This Row],[Date]])</f>
        <v>6</v>
      </c>
      <c r="C295" s="1">
        <v>1924.4583333333335</v>
      </c>
      <c r="D295" s="1">
        <f>tempM[[#This Row],[DecDate]]^2</f>
        <v>3703539.8767361115</v>
      </c>
      <c r="E295" s="1">
        <v>-0.2</v>
      </c>
      <c r="F295" s="1">
        <f>$R$17+$R$18*tempM[[#This Row],[DecDate]]+$R$19*tempM[[#This Row],[DecDate2]]</f>
        <v>-0.22819319977867281</v>
      </c>
      <c r="G295" s="4">
        <f>tempM[[#This Row],[Temp]]-tempM[[#This Row],[Trend]]</f>
        <v>2.8193199778672795E-2</v>
      </c>
      <c r="H295" s="4">
        <f t="shared" si="4"/>
        <v>6.3567788129125641E-2</v>
      </c>
      <c r="I295" s="4">
        <f>tempM[[#This Row],[Detrended]]-tempM[[#This Row],[Cycle]]</f>
        <v>-3.5374588350452846E-2</v>
      </c>
      <c r="J295" s="4">
        <f>AVERAGEIF(tempM[Month],tempM[Month],tempM[High Frequency])</f>
        <v>-2.6078630071459965E-2</v>
      </c>
      <c r="K295" s="4">
        <f>tempM[[#This Row],[S0]]-AVERAGE($J$2:$J$13)</f>
        <v>-2.5943168662510306E-2</v>
      </c>
    </row>
    <row r="296" spans="1:11" x14ac:dyDescent="0.3">
      <c r="A296" s="2">
        <v>8963</v>
      </c>
      <c r="B296" s="16">
        <f>MONTH(tempM[[#This Row],[Date]])</f>
        <v>7</v>
      </c>
      <c r="C296" s="1">
        <v>1924.5416666666667</v>
      </c>
      <c r="D296" s="1">
        <f>tempM[[#This Row],[DecDate]]^2</f>
        <v>3703860.6267361115</v>
      </c>
      <c r="E296" s="1">
        <v>-0.23</v>
      </c>
      <c r="F296" s="1">
        <f>$R$17+$R$18*tempM[[#This Row],[DecDate]]+$R$19*tempM[[#This Row],[DecDate2]]</f>
        <v>-0.22795819196346656</v>
      </c>
      <c r="G296" s="4">
        <f>tempM[[#This Row],[Temp]]-tempM[[#This Row],[Trend]]</f>
        <v>-2.041808036533449E-3</v>
      </c>
      <c r="H296" s="4">
        <f t="shared" si="4"/>
        <v>3.3332780313893147E-2</v>
      </c>
      <c r="I296" s="4">
        <f>tempM[[#This Row],[Detrended]]-tempM[[#This Row],[Cycle]]</f>
        <v>-3.5374588350426596E-2</v>
      </c>
      <c r="J296" s="4">
        <f>AVERAGEIF(tempM[Month],tempM[Month],tempM[High Frequency])</f>
        <v>-3.5465086088030215E-2</v>
      </c>
      <c r="K296" s="4">
        <f>tempM[[#This Row],[S0]]-AVERAGE($J$2:$J$13)</f>
        <v>-3.5329624679080553E-2</v>
      </c>
    </row>
    <row r="297" spans="1:11" x14ac:dyDescent="0.3">
      <c r="A297" s="2">
        <v>8994</v>
      </c>
      <c r="B297" s="16">
        <f>MONTH(tempM[[#This Row],[Date]])</f>
        <v>8</v>
      </c>
      <c r="C297" s="1">
        <v>1924.625</v>
      </c>
      <c r="D297" s="1">
        <f>tempM[[#This Row],[DecDate]]^2</f>
        <v>3704181.390625</v>
      </c>
      <c r="E297" s="1">
        <v>-0.27</v>
      </c>
      <c r="F297" s="1">
        <f>$R$17+$R$18*tempM[[#This Row],[DecDate]]+$R$19*tempM[[#This Row],[DecDate2]]</f>
        <v>-0.22772175171468234</v>
      </c>
      <c r="G297" s="4">
        <f>tempM[[#This Row],[Temp]]-tempM[[#This Row],[Trend]]</f>
        <v>-4.2278248285317677E-2</v>
      </c>
      <c r="H297" s="4">
        <f t="shared" si="4"/>
        <v>2.3865570834440266E-2</v>
      </c>
      <c r="I297" s="4">
        <f>tempM[[#This Row],[Detrended]]-tempM[[#This Row],[Cycle]]</f>
        <v>-6.6143819119757946E-2</v>
      </c>
      <c r="J297" s="4">
        <f>AVERAGEIF(tempM[Month],tempM[Month],tempM[High Frequency])</f>
        <v>-3.7850347885051719E-2</v>
      </c>
      <c r="K297" s="4">
        <f>tempM[[#This Row],[S0]]-AVERAGE($J$2:$J$13)</f>
        <v>-3.7714886476102057E-2</v>
      </c>
    </row>
    <row r="298" spans="1:11" x14ac:dyDescent="0.3">
      <c r="A298" s="2">
        <v>9025</v>
      </c>
      <c r="B298" s="16">
        <f>MONTH(tempM[[#This Row],[Date]])</f>
        <v>9</v>
      </c>
      <c r="C298" s="1">
        <v>1924.7083333333335</v>
      </c>
      <c r="D298" s="1">
        <f>tempM[[#This Row],[DecDate]]^2</f>
        <v>3704502.1684027785</v>
      </c>
      <c r="E298" s="1">
        <v>-0.22</v>
      </c>
      <c r="F298" s="1">
        <f>$R$17+$R$18*tempM[[#This Row],[DecDate]]+$R$19*tempM[[#This Row],[DecDate2]]</f>
        <v>-0.22748387903266121</v>
      </c>
      <c r="G298" s="4">
        <f>tempM[[#This Row],[Temp]]-tempM[[#This Row],[Trend]]</f>
        <v>7.4838790326612059E-3</v>
      </c>
      <c r="H298" s="4">
        <f t="shared" si="4"/>
        <v>2.2089236613852647E-2</v>
      </c>
      <c r="I298" s="4">
        <f>tempM[[#This Row],[Detrended]]-tempM[[#This Row],[Cycle]]</f>
        <v>-1.4605357581191442E-2</v>
      </c>
      <c r="J298" s="4">
        <f>AVERAGEIF(tempM[Month],tempM[Month],tempM[High Frequency])</f>
        <v>-2.5516799080914528E-2</v>
      </c>
      <c r="K298" s="4">
        <f>tempM[[#This Row],[S0]]-AVERAGE($J$2:$J$13)</f>
        <v>-2.538133767196487E-2</v>
      </c>
    </row>
    <row r="299" spans="1:11" x14ac:dyDescent="0.3">
      <c r="A299" s="2">
        <v>9055</v>
      </c>
      <c r="B299" s="16">
        <f>MONTH(tempM[[#This Row],[Date]])</f>
        <v>10</v>
      </c>
      <c r="C299" s="1">
        <v>1924.7916666666667</v>
      </c>
      <c r="D299" s="1">
        <f>tempM[[#This Row],[DecDate]]^2</f>
        <v>3704822.960069445</v>
      </c>
      <c r="E299" s="1">
        <v>-0.24</v>
      </c>
      <c r="F299" s="1">
        <f>$R$17+$R$18*tempM[[#This Row],[DecDate]]+$R$19*tempM[[#This Row],[DecDate2]]</f>
        <v>-0.22724457391694841</v>
      </c>
      <c r="G299" s="4">
        <f>tempM[[#This Row],[Temp]]-tempM[[#This Row],[Trend]]</f>
        <v>-1.275542608305158E-2</v>
      </c>
      <c r="H299" s="4">
        <f t="shared" si="4"/>
        <v>6.4653161136468979E-3</v>
      </c>
      <c r="I299" s="4">
        <f>tempM[[#This Row],[Detrended]]-tempM[[#This Row],[Cycle]]</f>
        <v>-1.9220742196698476E-2</v>
      </c>
      <c r="J299" s="4">
        <f>AVERAGEIF(tempM[Month],tempM[Month],tempM[High Frequency])</f>
        <v>3.745669801022343E-2</v>
      </c>
      <c r="K299" s="4">
        <f>tempM[[#This Row],[S0]]-AVERAGE($J$2:$J$13)</f>
        <v>3.7592159419173092E-2</v>
      </c>
    </row>
    <row r="300" spans="1:11" x14ac:dyDescent="0.3">
      <c r="A300" s="2">
        <v>9086</v>
      </c>
      <c r="B300" s="16">
        <f>MONTH(tempM[[#This Row],[Date]])</f>
        <v>11</v>
      </c>
      <c r="C300" s="1">
        <v>1924.875</v>
      </c>
      <c r="D300" s="1">
        <f>tempM[[#This Row],[DecDate]]^2</f>
        <v>3705143.765625</v>
      </c>
      <c r="E300" s="1">
        <v>0.1</v>
      </c>
      <c r="F300" s="1">
        <f>$R$17+$R$18*tempM[[#This Row],[DecDate]]+$R$19*tempM[[#This Row],[DecDate2]]</f>
        <v>-0.2270038363679987</v>
      </c>
      <c r="G300" s="4">
        <f>tempM[[#This Row],[Temp]]-tempM[[#This Row],[Trend]]</f>
        <v>0.32700383636799868</v>
      </c>
      <c r="H300" s="4">
        <f t="shared" si="4"/>
        <v>1.0839963180003095E-2</v>
      </c>
      <c r="I300" s="4">
        <f>tempM[[#This Row],[Detrended]]-tempM[[#This Row],[Cycle]]</f>
        <v>0.3161638731879956</v>
      </c>
      <c r="J300" s="4">
        <f>AVERAGEIF(tempM[Month],tempM[Month],tempM[High Frequency])</f>
        <v>3.5898844099438568E-2</v>
      </c>
      <c r="K300" s="4">
        <f>tempM[[#This Row],[S0]]-AVERAGE($J$2:$J$13)</f>
        <v>3.603430550838823E-2</v>
      </c>
    </row>
    <row r="301" spans="1:11" x14ac:dyDescent="0.3">
      <c r="A301" s="2">
        <v>9116</v>
      </c>
      <c r="B301" s="16">
        <f>MONTH(tempM[[#This Row],[Date]])</f>
        <v>12</v>
      </c>
      <c r="C301" s="1">
        <v>1924.9583333333335</v>
      </c>
      <c r="D301" s="1">
        <f>tempM[[#This Row],[DecDate]]^2</f>
        <v>3705464.585069445</v>
      </c>
      <c r="E301" s="1">
        <v>-0.37</v>
      </c>
      <c r="F301" s="1">
        <f>$R$17+$R$18*tempM[[#This Row],[DecDate]]+$R$19*tempM[[#This Row],[DecDate2]]</f>
        <v>-0.22676166638547102</v>
      </c>
      <c r="G301" s="4">
        <f>tempM[[#This Row],[Temp]]-tempM[[#This Row],[Trend]]</f>
        <v>-0.14323833361452898</v>
      </c>
      <c r="H301" s="4">
        <f t="shared" si="4"/>
        <v>-4.7868221870962496E-3</v>
      </c>
      <c r="I301" s="4">
        <f>tempM[[#This Row],[Detrended]]-tempM[[#This Row],[Cycle]]</f>
        <v>-0.13845151142743273</v>
      </c>
      <c r="J301" s="4">
        <f>AVERAGEIF(tempM[Month],tempM[Month],tempM[High Frequency])</f>
        <v>-3.4305487959333747E-2</v>
      </c>
      <c r="K301" s="4">
        <f>tempM[[#This Row],[S0]]-AVERAGE($J$2:$J$13)</f>
        <v>-3.4170026550384085E-2</v>
      </c>
    </row>
    <row r="302" spans="1:11" x14ac:dyDescent="0.3">
      <c r="A302" s="2">
        <v>9147</v>
      </c>
      <c r="B302" s="16">
        <f>MONTH(tempM[[#This Row],[Date]])</f>
        <v>1</v>
      </c>
      <c r="C302" s="1">
        <v>1925.0416666666667</v>
      </c>
      <c r="D302" s="1">
        <f>tempM[[#This Row],[DecDate]]^2</f>
        <v>3705785.418402778</v>
      </c>
      <c r="E302" s="1">
        <v>-0.28999999999999998</v>
      </c>
      <c r="F302" s="1">
        <f>$R$17+$R$18*tempM[[#This Row],[DecDate]]+$R$19*tempM[[#This Row],[DecDate2]]</f>
        <v>-0.22651806396959273</v>
      </c>
      <c r="G302" s="4">
        <f>tempM[[#This Row],[Temp]]-tempM[[#This Row],[Trend]]</f>
        <v>-6.3481936030407249E-2</v>
      </c>
      <c r="H302" s="4">
        <f t="shared" si="4"/>
        <v>-8.8765784491808518E-3</v>
      </c>
      <c r="I302" s="4">
        <f>tempM[[#This Row],[Detrended]]-tempM[[#This Row],[Cycle]]</f>
        <v>-5.4605357581226394E-2</v>
      </c>
      <c r="J302" s="4">
        <f>AVERAGEIF(tempM[Month],tempM[Month],tempM[High Frequency])</f>
        <v>2.9521109172344157E-2</v>
      </c>
      <c r="K302" s="4">
        <f>tempM[[#This Row],[S0]]-AVERAGE($J$2:$J$13)</f>
        <v>2.9656570581293815E-2</v>
      </c>
    </row>
    <row r="303" spans="1:11" x14ac:dyDescent="0.3">
      <c r="A303" s="2">
        <v>9178</v>
      </c>
      <c r="B303" s="16">
        <f>MONTH(tempM[[#This Row],[Date]])</f>
        <v>2</v>
      </c>
      <c r="C303" s="1">
        <v>1925.125</v>
      </c>
      <c r="D303" s="1">
        <f>tempM[[#This Row],[DecDate]]^2</f>
        <v>3706106.265625</v>
      </c>
      <c r="E303" s="1">
        <v>-0.4</v>
      </c>
      <c r="F303" s="1">
        <f>$R$17+$R$18*tempM[[#This Row],[DecDate]]+$R$19*tempM[[#This Row],[DecDate2]]</f>
        <v>-0.22627302912019331</v>
      </c>
      <c r="G303" s="4">
        <f>tempM[[#This Row],[Temp]]-tempM[[#This Row],[Trend]]</f>
        <v>-0.17372697087980671</v>
      </c>
      <c r="H303" s="4">
        <f t="shared" si="4"/>
        <v>-6.0446902216440704E-3</v>
      </c>
      <c r="I303" s="4">
        <f>tempM[[#This Row],[Detrended]]-tempM[[#This Row],[Cycle]]</f>
        <v>-0.16768228065816262</v>
      </c>
      <c r="J303" s="4">
        <f>AVERAGEIF(tempM[Month],tempM[Month],tempM[High Frequency])</f>
        <v>3.252632429620924E-2</v>
      </c>
      <c r="K303" s="4">
        <f>tempM[[#This Row],[S0]]-AVERAGE($J$2:$J$13)</f>
        <v>3.2661785705158902E-2</v>
      </c>
    </row>
    <row r="304" spans="1:11" x14ac:dyDescent="0.3">
      <c r="A304" s="2">
        <v>9206</v>
      </c>
      <c r="B304" s="16">
        <f>MONTH(tempM[[#This Row],[Date]])</f>
        <v>3</v>
      </c>
      <c r="C304" s="1">
        <v>1925.2083333333335</v>
      </c>
      <c r="D304" s="1">
        <f>tempM[[#This Row],[DecDate]]^2</f>
        <v>3706427.1267361115</v>
      </c>
      <c r="E304" s="1">
        <v>-0.23</v>
      </c>
      <c r="F304" s="1">
        <f>$R$17+$R$18*tempM[[#This Row],[DecDate]]+$R$19*tempM[[#This Row],[DecDate2]]</f>
        <v>-0.2260265618374433</v>
      </c>
      <c r="G304" s="4">
        <f>tempM[[#This Row],[Temp]]-tempM[[#This Row],[Trend]]</f>
        <v>-3.9734381625567139E-3</v>
      </c>
      <c r="H304" s="4">
        <f t="shared" si="4"/>
        <v>1.0631919418612875E-2</v>
      </c>
      <c r="I304" s="4">
        <f>tempM[[#This Row],[Detrended]]-tempM[[#This Row],[Cycle]]</f>
        <v>-1.4605357581169589E-2</v>
      </c>
      <c r="J304" s="4">
        <f>AVERAGEIF(tempM[Month],tempM[Month],tempM[High Frequency])</f>
        <v>4.2467654152793903E-2</v>
      </c>
      <c r="K304" s="4">
        <f>tempM[[#This Row],[S0]]-AVERAGE($J$2:$J$13)</f>
        <v>4.2603115561743565E-2</v>
      </c>
    </row>
    <row r="305" spans="1:11" x14ac:dyDescent="0.3">
      <c r="A305" s="2">
        <v>9237</v>
      </c>
      <c r="B305" s="16">
        <f>MONTH(tempM[[#This Row],[Date]])</f>
        <v>4</v>
      </c>
      <c r="C305" s="1">
        <v>1925.2916666666667</v>
      </c>
      <c r="D305" s="1">
        <f>tempM[[#This Row],[DecDate]]^2</f>
        <v>3706748.0017361115</v>
      </c>
      <c r="E305" s="1">
        <v>-0.17</v>
      </c>
      <c r="F305" s="1">
        <f>$R$17+$R$18*tempM[[#This Row],[DecDate]]+$R$19*tempM[[#This Row],[DecDate2]]</f>
        <v>-0.22577866212105846</v>
      </c>
      <c r="G305" s="4">
        <f>tempM[[#This Row],[Temp]]-tempM[[#This Row],[Trend]]</f>
        <v>5.5778662121058448E-2</v>
      </c>
      <c r="H305" s="4">
        <f t="shared" si="4"/>
        <v>2.1153250471559377E-2</v>
      </c>
      <c r="I305" s="4">
        <f>tempM[[#This Row],[Detrended]]-tempM[[#This Row],[Cycle]]</f>
        <v>3.4625411649499074E-2</v>
      </c>
      <c r="J305" s="4">
        <f>AVERAGEIF(tempM[Month],tempM[Month],tempM[High Frequency])</f>
        <v>-5.1148535178016012E-4</v>
      </c>
      <c r="K305" s="4">
        <f>tempM[[#This Row],[S0]]-AVERAGE($J$2:$J$13)</f>
        <v>-3.7602394283050016E-4</v>
      </c>
    </row>
    <row r="306" spans="1:11" x14ac:dyDescent="0.3">
      <c r="A306" s="2">
        <v>9267</v>
      </c>
      <c r="B306" s="16">
        <f>MONTH(tempM[[#This Row],[Date]])</f>
        <v>5</v>
      </c>
      <c r="C306" s="1">
        <v>1925.375</v>
      </c>
      <c r="D306" s="1">
        <f>tempM[[#This Row],[DecDate]]^2</f>
        <v>3707068.890625</v>
      </c>
      <c r="E306" s="1">
        <v>-0.23</v>
      </c>
      <c r="F306" s="1">
        <f>$R$17+$R$18*tempM[[#This Row],[DecDate]]+$R$19*tempM[[#This Row],[DecDate2]]</f>
        <v>-0.22552932997137987</v>
      </c>
      <c r="G306" s="4">
        <f>tempM[[#This Row],[Temp]]-tempM[[#This Row],[Trend]]</f>
        <v>-4.470670028620144E-3</v>
      </c>
      <c r="H306" s="4">
        <f t="shared" si="4"/>
        <v>5.5519302937221668E-2</v>
      </c>
      <c r="I306" s="4">
        <f>tempM[[#This Row],[Detrended]]-tempM[[#This Row],[Cycle]]</f>
        <v>-5.9989972965841812E-2</v>
      </c>
      <c r="J306" s="4">
        <f>AVERAGEIF(tempM[Month],tempM[Month],tempM[High Frequency])</f>
        <v>-1.9768330201834865E-2</v>
      </c>
      <c r="K306" s="4">
        <f>tempM[[#This Row],[S0]]-AVERAGE($J$2:$J$13)</f>
        <v>-1.9632868792885207E-2</v>
      </c>
    </row>
    <row r="307" spans="1:11" x14ac:dyDescent="0.3">
      <c r="A307" s="2">
        <v>9298</v>
      </c>
      <c r="B307" s="16">
        <f>MONTH(tempM[[#This Row],[Date]])</f>
        <v>6</v>
      </c>
      <c r="C307" s="1">
        <v>1925.4583333333335</v>
      </c>
      <c r="D307" s="1">
        <f>tempM[[#This Row],[DecDate]]^2</f>
        <v>3707389.7934027785</v>
      </c>
      <c r="E307" s="1">
        <v>-0.26</v>
      </c>
      <c r="F307" s="1">
        <f>$R$17+$R$18*tempM[[#This Row],[DecDate]]+$R$19*tempM[[#This Row],[DecDate2]]</f>
        <v>-0.22527856538818014</v>
      </c>
      <c r="G307" s="4">
        <f>tempM[[#This Row],[Temp]]-tempM[[#This Row],[Trend]]</f>
        <v>-3.4721434611819868E-2</v>
      </c>
      <c r="H307" s="4">
        <f t="shared" si="4"/>
        <v>6.5268538354043809E-2</v>
      </c>
      <c r="I307" s="4">
        <f>tempM[[#This Row],[Detrended]]-tempM[[#This Row],[Cycle]]</f>
        <v>-9.9989972965863677E-2</v>
      </c>
      <c r="J307" s="4">
        <f>AVERAGEIF(tempM[Month],tempM[Month],tempM[High Frequency])</f>
        <v>-2.6078630071459965E-2</v>
      </c>
      <c r="K307" s="4">
        <f>tempM[[#This Row],[S0]]-AVERAGE($J$2:$J$13)</f>
        <v>-2.5943168662510306E-2</v>
      </c>
    </row>
    <row r="308" spans="1:11" x14ac:dyDescent="0.3">
      <c r="A308" s="2">
        <v>9328</v>
      </c>
      <c r="B308" s="16">
        <f>MONTH(tempM[[#This Row],[Date]])</f>
        <v>7</v>
      </c>
      <c r="C308" s="1">
        <v>1925.5416666666667</v>
      </c>
      <c r="D308" s="1">
        <f>tempM[[#This Row],[DecDate]]^2</f>
        <v>3707710.710069445</v>
      </c>
      <c r="E308" s="1">
        <v>-0.25</v>
      </c>
      <c r="F308" s="1">
        <f>$R$17+$R$18*tempM[[#This Row],[DecDate]]+$R$19*tempM[[#This Row],[DecDate2]]</f>
        <v>-0.22502636837157297</v>
      </c>
      <c r="G308" s="4">
        <f>tempM[[#This Row],[Temp]]-tempM[[#This Row],[Trend]]</f>
        <v>-2.4973631628427029E-2</v>
      </c>
      <c r="H308" s="4">
        <f t="shared" si="4"/>
        <v>0.13424711056819275</v>
      </c>
      <c r="I308" s="4">
        <f>tempM[[#This Row],[Detrended]]-tempM[[#This Row],[Cycle]]</f>
        <v>-0.15922074219661977</v>
      </c>
      <c r="J308" s="4">
        <f>AVERAGEIF(tempM[Month],tempM[Month],tempM[High Frequency])</f>
        <v>-3.5465086088030215E-2</v>
      </c>
      <c r="K308" s="4">
        <f>tempM[[#This Row],[S0]]-AVERAGE($J$2:$J$13)</f>
        <v>-3.5329624679080553E-2</v>
      </c>
    </row>
    <row r="309" spans="1:11" x14ac:dyDescent="0.3">
      <c r="A309" s="2">
        <v>9359</v>
      </c>
      <c r="B309" s="16">
        <f>MONTH(tempM[[#This Row],[Date]])</f>
        <v>8</v>
      </c>
      <c r="C309" s="1">
        <v>1925.625</v>
      </c>
      <c r="D309" s="1">
        <f>tempM[[#This Row],[DecDate]]^2</f>
        <v>3708031.640625</v>
      </c>
      <c r="E309" s="1">
        <v>-0.19</v>
      </c>
      <c r="F309" s="1">
        <f>$R$17+$R$18*tempM[[#This Row],[DecDate]]+$R$19*tempM[[#This Row],[DecDate2]]</f>
        <v>-0.22477273892144467</v>
      </c>
      <c r="G309" s="4">
        <f>tempM[[#This Row],[Temp]]-tempM[[#This Row],[Trend]]</f>
        <v>3.4772738921444668E-2</v>
      </c>
      <c r="H309" s="4">
        <f t="shared" si="4"/>
        <v>0.17091655804118946</v>
      </c>
      <c r="I309" s="4">
        <f>tempM[[#This Row],[Detrended]]-tempM[[#This Row],[Cycle]]</f>
        <v>-0.1361438191197448</v>
      </c>
      <c r="J309" s="4">
        <f>AVERAGEIF(tempM[Month],tempM[Month],tempM[High Frequency])</f>
        <v>-3.7850347885051719E-2</v>
      </c>
      <c r="K309" s="4">
        <f>tempM[[#This Row],[S0]]-AVERAGE($J$2:$J$13)</f>
        <v>-3.7714886476102057E-2</v>
      </c>
    </row>
    <row r="310" spans="1:11" x14ac:dyDescent="0.3">
      <c r="A310" s="2">
        <v>9390</v>
      </c>
      <c r="B310" s="16">
        <f>MONTH(tempM[[#This Row],[Date]])</f>
        <v>9</v>
      </c>
      <c r="C310" s="1">
        <v>1925.7083333333335</v>
      </c>
      <c r="D310" s="1">
        <f>tempM[[#This Row],[DecDate]]^2</f>
        <v>3708352.585069445</v>
      </c>
      <c r="E310" s="1">
        <v>-0.05</v>
      </c>
      <c r="F310" s="1">
        <f>$R$17+$R$18*tempM[[#This Row],[DecDate]]+$R$19*tempM[[#This Row],[DecDate2]]</f>
        <v>-0.22451767703802261</v>
      </c>
      <c r="G310" s="4">
        <f>tempM[[#This Row],[Temp]]-tempM[[#This Row],[Trend]]</f>
        <v>0.17451767703802262</v>
      </c>
      <c r="H310" s="4">
        <f t="shared" si="4"/>
        <v>0.2298922653884361</v>
      </c>
      <c r="I310" s="4">
        <f>tempM[[#This Row],[Detrended]]-tempM[[#This Row],[Cycle]]</f>
        <v>-5.5374588350413478E-2</v>
      </c>
      <c r="J310" s="4">
        <f>AVERAGEIF(tempM[Month],tempM[Month],tempM[High Frequency])</f>
        <v>-2.5516799080914528E-2</v>
      </c>
      <c r="K310" s="4">
        <f>tempM[[#This Row],[S0]]-AVERAGE($J$2:$J$13)</f>
        <v>-2.538133767196487E-2</v>
      </c>
    </row>
    <row r="311" spans="1:11" x14ac:dyDescent="0.3">
      <c r="A311" s="2">
        <v>9420</v>
      </c>
      <c r="B311" s="16">
        <f>MONTH(tempM[[#This Row],[Date]])</f>
        <v>10</v>
      </c>
      <c r="C311" s="1">
        <v>1925.7916666666667</v>
      </c>
      <c r="D311" s="1">
        <f>tempM[[#This Row],[DecDate]]^2</f>
        <v>3708673.543402778</v>
      </c>
      <c r="E311" s="1">
        <v>-0.08</v>
      </c>
      <c r="F311" s="1">
        <f>$R$17+$R$18*tempM[[#This Row],[DecDate]]+$R$19*tempM[[#This Row],[DecDate2]]</f>
        <v>-0.22426118272096573</v>
      </c>
      <c r="G311" s="4">
        <f>tempM[[#This Row],[Temp]]-tempM[[#This Row],[Trend]]</f>
        <v>0.14426118272096572</v>
      </c>
      <c r="H311" s="4">
        <f t="shared" si="4"/>
        <v>0.23732807876376125</v>
      </c>
      <c r="I311" s="4">
        <f>tempM[[#This Row],[Detrended]]-tempM[[#This Row],[Cycle]]</f>
        <v>-9.3066896042795527E-2</v>
      </c>
      <c r="J311" s="4">
        <f>AVERAGEIF(tempM[Month],tempM[Month],tempM[High Frequency])</f>
        <v>3.745669801022343E-2</v>
      </c>
      <c r="K311" s="4">
        <f>tempM[[#This Row],[S0]]-AVERAGE($J$2:$J$13)</f>
        <v>3.7592159419173092E-2</v>
      </c>
    </row>
    <row r="312" spans="1:11" x14ac:dyDescent="0.3">
      <c r="A312" s="2">
        <v>9451</v>
      </c>
      <c r="B312" s="16">
        <f>MONTH(tempM[[#This Row],[Date]])</f>
        <v>11</v>
      </c>
      <c r="C312" s="1">
        <v>1925.875</v>
      </c>
      <c r="D312" s="1">
        <f>tempM[[#This Row],[DecDate]]^2</f>
        <v>3708994.515625</v>
      </c>
      <c r="E312" s="1">
        <v>0.21</v>
      </c>
      <c r="F312" s="1">
        <f>$R$17+$R$18*tempM[[#This Row],[DecDate]]+$R$19*tempM[[#This Row],[DecDate2]]</f>
        <v>-0.22400325597055826</v>
      </c>
      <c r="G312" s="4">
        <f>tempM[[#This Row],[Temp]]-tempM[[#This Row],[Trend]]</f>
        <v>0.43400325597055822</v>
      </c>
      <c r="H312" s="4">
        <f t="shared" si="4"/>
        <v>0.23245476739795604</v>
      </c>
      <c r="I312" s="4">
        <f>tempM[[#This Row],[Detrended]]-tempM[[#This Row],[Cycle]]</f>
        <v>0.20154848857260219</v>
      </c>
      <c r="J312" s="4">
        <f>AVERAGEIF(tempM[Month],tempM[Month],tempM[High Frequency])</f>
        <v>3.5898844099438568E-2</v>
      </c>
      <c r="K312" s="4">
        <f>tempM[[#This Row],[S0]]-AVERAGE($J$2:$J$13)</f>
        <v>3.603430550838823E-2</v>
      </c>
    </row>
    <row r="313" spans="1:11" x14ac:dyDescent="0.3">
      <c r="A313" s="2">
        <v>9481</v>
      </c>
      <c r="B313" s="16">
        <f>MONTH(tempM[[#This Row],[Date]])</f>
        <v>12</v>
      </c>
      <c r="C313" s="1">
        <v>1925.9583333333335</v>
      </c>
      <c r="D313" s="1">
        <f>tempM[[#This Row],[DecDate]]^2</f>
        <v>3709315.5017361115</v>
      </c>
      <c r="E313" s="1">
        <v>0.23</v>
      </c>
      <c r="F313" s="1">
        <f>$R$17+$R$18*tempM[[#This Row],[DecDate]]+$R$19*tempM[[#This Row],[DecDate2]]</f>
        <v>-0.22374389678668649</v>
      </c>
      <c r="G313" s="4">
        <f>tempM[[#This Row],[Temp]]-tempM[[#This Row],[Trend]]</f>
        <v>0.45374389678668647</v>
      </c>
      <c r="H313" s="4">
        <f t="shared" si="4"/>
        <v>0.23527233129100297</v>
      </c>
      <c r="I313" s="4">
        <f>tempM[[#This Row],[Detrended]]-tempM[[#This Row],[Cycle]]</f>
        <v>0.2184715654956835</v>
      </c>
      <c r="J313" s="4">
        <f>AVERAGEIF(tempM[Month],tempM[Month],tempM[High Frequency])</f>
        <v>-3.4305487959333747E-2</v>
      </c>
      <c r="K313" s="4">
        <f>tempM[[#This Row],[S0]]-AVERAGE($J$2:$J$13)</f>
        <v>-3.4170026550384085E-2</v>
      </c>
    </row>
    <row r="314" spans="1:11" x14ac:dyDescent="0.3">
      <c r="A314" s="2">
        <v>9512</v>
      </c>
      <c r="B314" s="16">
        <f>MONTH(tempM[[#This Row],[Date]])</f>
        <v>1</v>
      </c>
      <c r="C314" s="1">
        <v>1926.0416666666667</v>
      </c>
      <c r="D314" s="1">
        <f>tempM[[#This Row],[DecDate]]^2</f>
        <v>3709636.5017361115</v>
      </c>
      <c r="E314" s="1">
        <v>0.53</v>
      </c>
      <c r="F314" s="1">
        <f>$R$17+$R$18*tempM[[#This Row],[DecDate]]+$R$19*tempM[[#This Row],[DecDate2]]</f>
        <v>-0.22348310516940728</v>
      </c>
      <c r="G314" s="4">
        <f>tempM[[#This Row],[Temp]]-tempM[[#This Row],[Trend]]</f>
        <v>0.75348310516940731</v>
      </c>
      <c r="H314" s="4">
        <f t="shared" si="4"/>
        <v>0.23962692428906901</v>
      </c>
      <c r="I314" s="4">
        <f>tempM[[#This Row],[Detrended]]-tempM[[#This Row],[Cycle]]</f>
        <v>0.51385618088033835</v>
      </c>
      <c r="J314" s="4">
        <f>AVERAGEIF(tempM[Month],tempM[Month],tempM[High Frequency])</f>
        <v>2.9521109172344157E-2</v>
      </c>
      <c r="K314" s="4">
        <f>tempM[[#This Row],[S0]]-AVERAGE($J$2:$J$13)</f>
        <v>2.9656570581293815E-2</v>
      </c>
    </row>
    <row r="315" spans="1:11" x14ac:dyDescent="0.3">
      <c r="A315" s="2">
        <v>9543</v>
      </c>
      <c r="B315" s="16">
        <f>MONTH(tempM[[#This Row],[Date]])</f>
        <v>2</v>
      </c>
      <c r="C315" s="1">
        <v>1926.125</v>
      </c>
      <c r="D315" s="1">
        <f>tempM[[#This Row],[DecDate]]^2</f>
        <v>3709957.515625</v>
      </c>
      <c r="E315" s="1">
        <v>0.19</v>
      </c>
      <c r="F315" s="1">
        <f>$R$17+$R$18*tempM[[#This Row],[DecDate]]+$R$19*tempM[[#This Row],[DecDate2]]</f>
        <v>-0.2232208811185501</v>
      </c>
      <c r="G315" s="4">
        <f>tempM[[#This Row],[Temp]]-tempM[[#This Row],[Trend]]</f>
        <v>0.4132208811185501</v>
      </c>
      <c r="H315" s="4">
        <f t="shared" si="4"/>
        <v>0.25398008485367513</v>
      </c>
      <c r="I315" s="4">
        <f>tempM[[#This Row],[Detrended]]-tempM[[#This Row],[Cycle]]</f>
        <v>0.15924079626487497</v>
      </c>
      <c r="J315" s="4">
        <f>AVERAGEIF(tempM[Month],tempM[Month],tempM[High Frequency])</f>
        <v>3.252632429620924E-2</v>
      </c>
      <c r="K315" s="4">
        <f>tempM[[#This Row],[S0]]-AVERAGE($J$2:$J$13)</f>
        <v>3.2661785705158902E-2</v>
      </c>
    </row>
    <row r="316" spans="1:11" x14ac:dyDescent="0.3">
      <c r="A316" s="2">
        <v>9571</v>
      </c>
      <c r="B316" s="16">
        <f>MONTH(tempM[[#This Row],[Date]])</f>
        <v>3</v>
      </c>
      <c r="C316" s="1">
        <v>1926.2083333333335</v>
      </c>
      <c r="D316" s="1">
        <f>tempM[[#This Row],[DecDate]]^2</f>
        <v>3710278.5434027785</v>
      </c>
      <c r="E316" s="1">
        <v>0.37</v>
      </c>
      <c r="F316" s="1">
        <f>$R$17+$R$18*tempM[[#This Row],[DecDate]]+$R$19*tempM[[#This Row],[DecDate2]]</f>
        <v>-0.22295722463439915</v>
      </c>
      <c r="G316" s="4">
        <f>tempM[[#This Row],[Temp]]-tempM[[#This Row],[Trend]]</f>
        <v>0.59295722463439915</v>
      </c>
      <c r="H316" s="4">
        <f t="shared" si="4"/>
        <v>0.26679335144638172</v>
      </c>
      <c r="I316" s="4">
        <f>tempM[[#This Row],[Detrended]]-tempM[[#This Row],[Cycle]]</f>
        <v>0.32616387318801743</v>
      </c>
      <c r="J316" s="4">
        <f>AVERAGEIF(tempM[Month],tempM[Month],tempM[High Frequency])</f>
        <v>4.2467654152793903E-2</v>
      </c>
      <c r="K316" s="4">
        <f>tempM[[#This Row],[S0]]-AVERAGE($J$2:$J$13)</f>
        <v>4.2603115561743565E-2</v>
      </c>
    </row>
    <row r="317" spans="1:11" x14ac:dyDescent="0.3">
      <c r="A317" s="2">
        <v>9602</v>
      </c>
      <c r="B317" s="16">
        <f>MONTH(tempM[[#This Row],[Date]])</f>
        <v>4</v>
      </c>
      <c r="C317" s="1">
        <v>1926.2916666666667</v>
      </c>
      <c r="D317" s="1">
        <f>tempM[[#This Row],[DecDate]]^2</f>
        <v>3710599.585069445</v>
      </c>
      <c r="E317" s="1">
        <v>-0.13</v>
      </c>
      <c r="F317" s="1">
        <f>$R$17+$R$18*tempM[[#This Row],[DecDate]]+$R$19*tempM[[#This Row],[DecDate2]]</f>
        <v>-0.22269213571667024</v>
      </c>
      <c r="G317" s="4">
        <f>tempM[[#This Row],[Temp]]-tempM[[#This Row],[Trend]]</f>
        <v>9.2692135716670232E-2</v>
      </c>
      <c r="H317" s="4">
        <f t="shared" si="4"/>
        <v>0.27652826252870089</v>
      </c>
      <c r="I317" s="4">
        <f>tempM[[#This Row],[Detrended]]-tempM[[#This Row],[Cycle]]</f>
        <v>-0.18383612681203065</v>
      </c>
      <c r="J317" s="4">
        <f>AVERAGEIF(tempM[Month],tempM[Month],tempM[High Frequency])</f>
        <v>-5.1148535178016012E-4</v>
      </c>
      <c r="K317" s="4">
        <f>tempM[[#This Row],[S0]]-AVERAGE($J$2:$J$13)</f>
        <v>-3.7602394283050016E-4</v>
      </c>
    </row>
    <row r="318" spans="1:11" x14ac:dyDescent="0.3">
      <c r="A318" s="2">
        <v>9632</v>
      </c>
      <c r="B318" s="16">
        <f>MONTH(tempM[[#This Row],[Date]])</f>
        <v>5</v>
      </c>
      <c r="C318" s="1">
        <v>1926.375</v>
      </c>
      <c r="D318" s="1">
        <f>tempM[[#This Row],[DecDate]]^2</f>
        <v>3710920.640625</v>
      </c>
      <c r="E318" s="1">
        <v>-0.23</v>
      </c>
      <c r="F318" s="1">
        <f>$R$17+$R$18*tempM[[#This Row],[DecDate]]+$R$19*tempM[[#This Row],[DecDate2]]</f>
        <v>-0.22242561436559072</v>
      </c>
      <c r="G318" s="4">
        <f>tempM[[#This Row],[Temp]]-tempM[[#This Row],[Trend]]</f>
        <v>-7.5743856344092919E-3</v>
      </c>
      <c r="H318" s="4">
        <f t="shared" si="4"/>
        <v>0.29549251040835123</v>
      </c>
      <c r="I318" s="4">
        <f>tempM[[#This Row],[Detrended]]-tempM[[#This Row],[Cycle]]</f>
        <v>-0.30306689604276049</v>
      </c>
      <c r="J318" s="4">
        <f>AVERAGEIF(tempM[Month],tempM[Month],tempM[High Frequency])</f>
        <v>-1.9768330201834865E-2</v>
      </c>
      <c r="K318" s="4">
        <f>tempM[[#This Row],[S0]]-AVERAGE($J$2:$J$13)</f>
        <v>-1.9632868792885207E-2</v>
      </c>
    </row>
    <row r="319" spans="1:11" x14ac:dyDescent="0.3">
      <c r="A319" s="2">
        <v>9663</v>
      </c>
      <c r="B319" s="16">
        <f>MONTH(tempM[[#This Row],[Date]])</f>
        <v>6</v>
      </c>
      <c r="C319" s="1">
        <v>1926.4583333333335</v>
      </c>
      <c r="D319" s="1">
        <f>tempM[[#This Row],[DecDate]]^2</f>
        <v>3711241.710069445</v>
      </c>
      <c r="E319" s="1">
        <v>-0.19</v>
      </c>
      <c r="F319" s="1">
        <f>$R$17+$R$18*tempM[[#This Row],[DecDate]]+$R$19*tempM[[#This Row],[DecDate2]]</f>
        <v>-0.22215766058099007</v>
      </c>
      <c r="G319" s="4">
        <f>tempM[[#This Row],[Temp]]-tempM[[#This Row],[Trend]]</f>
        <v>3.2157660580990066E-2</v>
      </c>
      <c r="H319" s="4">
        <f t="shared" si="4"/>
        <v>0.25676301816223834</v>
      </c>
      <c r="I319" s="4">
        <f>tempM[[#This Row],[Detrended]]-tempM[[#This Row],[Cycle]]</f>
        <v>-0.22460535758124828</v>
      </c>
      <c r="J319" s="4">
        <f>AVERAGEIF(tempM[Month],tempM[Month],tempM[High Frequency])</f>
        <v>-2.6078630071459965E-2</v>
      </c>
      <c r="K319" s="4">
        <f>tempM[[#This Row],[S0]]-AVERAGE($J$2:$J$13)</f>
        <v>-2.5943168662510306E-2</v>
      </c>
    </row>
    <row r="320" spans="1:11" x14ac:dyDescent="0.3">
      <c r="A320" s="2">
        <v>9693</v>
      </c>
      <c r="B320" s="16">
        <f>MONTH(tempM[[#This Row],[Date]])</f>
        <v>7</v>
      </c>
      <c r="C320" s="1">
        <v>1926.5416666666667</v>
      </c>
      <c r="D320" s="1">
        <f>tempM[[#This Row],[DecDate]]^2</f>
        <v>3711562.793402778</v>
      </c>
      <c r="E320" s="1">
        <v>-0.2</v>
      </c>
      <c r="F320" s="1">
        <f>$R$17+$R$18*tempM[[#This Row],[DecDate]]+$R$19*tempM[[#This Row],[DecDate2]]</f>
        <v>-0.22188827436303882</v>
      </c>
      <c r="G320" s="4">
        <f>tempM[[#This Row],[Temp]]-tempM[[#This Row],[Trend]]</f>
        <v>2.1888274363038807E-2</v>
      </c>
      <c r="H320" s="4">
        <f t="shared" si="4"/>
        <v>0.21649363194421717</v>
      </c>
      <c r="I320" s="4">
        <f>tempM[[#This Row],[Detrended]]-tempM[[#This Row],[Cycle]]</f>
        <v>-0.19460535758117836</v>
      </c>
      <c r="J320" s="4">
        <f>AVERAGEIF(tempM[Month],tempM[Month],tempM[High Frequency])</f>
        <v>-3.5465086088030215E-2</v>
      </c>
      <c r="K320" s="4">
        <f>tempM[[#This Row],[S0]]-AVERAGE($J$2:$J$13)</f>
        <v>-3.5329624679080553E-2</v>
      </c>
    </row>
    <row r="321" spans="1:11" x14ac:dyDescent="0.3">
      <c r="A321" s="2">
        <v>9724</v>
      </c>
      <c r="B321" s="16">
        <f>MONTH(tempM[[#This Row],[Date]])</f>
        <v>8</v>
      </c>
      <c r="C321" s="1">
        <v>1926.625</v>
      </c>
      <c r="D321" s="1">
        <f>tempM[[#This Row],[DecDate]]^2</f>
        <v>3711883.890625</v>
      </c>
      <c r="E321" s="1">
        <v>-0.06</v>
      </c>
      <c r="F321" s="1">
        <f>$R$17+$R$18*tempM[[#This Row],[DecDate]]+$R$19*tempM[[#This Row],[DecDate2]]</f>
        <v>-0.22161745571145275</v>
      </c>
      <c r="G321" s="4">
        <f>tempM[[#This Row],[Temp]]-tempM[[#This Row],[Trend]]</f>
        <v>0.16161745571145275</v>
      </c>
      <c r="H321" s="4">
        <f t="shared" si="4"/>
        <v>0.16853050560043273</v>
      </c>
      <c r="I321" s="4">
        <f>tempM[[#This Row],[Detrended]]-tempM[[#This Row],[Cycle]]</f>
        <v>-6.9130498889799774E-3</v>
      </c>
      <c r="J321" s="4">
        <f>AVERAGEIF(tempM[Month],tempM[Month],tempM[High Frequency])</f>
        <v>-3.7850347885051719E-2</v>
      </c>
      <c r="K321" s="4">
        <f>tempM[[#This Row],[S0]]-AVERAGE($J$2:$J$13)</f>
        <v>-3.7714886476102057E-2</v>
      </c>
    </row>
    <row r="322" spans="1:11" x14ac:dyDescent="0.3">
      <c r="A322" s="2">
        <v>9755</v>
      </c>
      <c r="B322" s="16">
        <f>MONTH(tempM[[#This Row],[Date]])</f>
        <v>9</v>
      </c>
      <c r="C322" s="1">
        <v>1926.7083333333335</v>
      </c>
      <c r="D322" s="1">
        <f>tempM[[#This Row],[DecDate]]^2</f>
        <v>3712205.0017361115</v>
      </c>
      <c r="E322" s="1">
        <v>-0.02</v>
      </c>
      <c r="F322" s="1">
        <f>$R$17+$R$18*tempM[[#This Row],[DecDate]]+$R$19*tempM[[#This Row],[DecDate2]]</f>
        <v>-0.22134520462662977</v>
      </c>
      <c r="G322" s="4">
        <f>tempM[[#This Row],[Temp]]-tempM[[#This Row],[Trend]]</f>
        <v>0.20134520462662978</v>
      </c>
      <c r="H322" s="4">
        <f t="shared" si="4"/>
        <v>0.11748902374629148</v>
      </c>
      <c r="I322" s="4">
        <f>tempM[[#This Row],[Detrended]]-tempM[[#This Row],[Cycle]]</f>
        <v>8.3856180880338291E-2</v>
      </c>
      <c r="J322" s="4">
        <f>AVERAGEIF(tempM[Month],tempM[Month],tempM[High Frequency])</f>
        <v>-2.5516799080914528E-2</v>
      </c>
      <c r="K322" s="4">
        <f>tempM[[#This Row],[S0]]-AVERAGE($J$2:$J$13)</f>
        <v>-2.538133767196487E-2</v>
      </c>
    </row>
    <row r="323" spans="1:11" x14ac:dyDescent="0.3">
      <c r="A323" s="2">
        <v>9785</v>
      </c>
      <c r="B323" s="16">
        <f>MONTH(tempM[[#This Row],[Date]])</f>
        <v>10</v>
      </c>
      <c r="C323" s="1">
        <v>1926.7916666666667</v>
      </c>
      <c r="D323" s="1">
        <f>tempM[[#This Row],[DecDate]]^2</f>
        <v>3712526.1267361115</v>
      </c>
      <c r="E323" s="1">
        <v>0.08</v>
      </c>
      <c r="F323" s="1">
        <f>$R$17+$R$18*tempM[[#This Row],[DecDate]]+$R$19*tempM[[#This Row],[DecDate2]]</f>
        <v>-0.22107152110817196</v>
      </c>
      <c r="G323" s="4">
        <f>tempM[[#This Row],[Temp]]-tempM[[#This Row],[Trend]]</f>
        <v>0.30107152110817198</v>
      </c>
      <c r="H323" s="4">
        <f t="shared" si="4"/>
        <v>6.7984570997151897E-2</v>
      </c>
      <c r="I323" s="4">
        <f>tempM[[#This Row],[Detrended]]-tempM[[#This Row],[Cycle]]</f>
        <v>0.2330869501110201</v>
      </c>
      <c r="J323" s="4">
        <f>AVERAGEIF(tempM[Month],tempM[Month],tempM[High Frequency])</f>
        <v>3.745669801022343E-2</v>
      </c>
      <c r="K323" s="4">
        <f>tempM[[#This Row],[S0]]-AVERAGE($J$2:$J$13)</f>
        <v>3.7592159419173092E-2</v>
      </c>
    </row>
    <row r="324" spans="1:11" x14ac:dyDescent="0.3">
      <c r="A324" s="2">
        <v>9816</v>
      </c>
      <c r="B324" s="16">
        <f>MONTH(tempM[[#This Row],[Date]])</f>
        <v>11</v>
      </c>
      <c r="C324" s="1">
        <v>1926.875</v>
      </c>
      <c r="D324" s="1">
        <f>tempM[[#This Row],[DecDate]]^2</f>
        <v>3712847.265625</v>
      </c>
      <c r="E324" s="1">
        <v>0.17</v>
      </c>
      <c r="F324" s="1">
        <f>$R$17+$R$18*tempM[[#This Row],[DecDate]]+$R$19*tempM[[#This Row],[DecDate2]]</f>
        <v>-0.22079640515642041</v>
      </c>
      <c r="G324" s="4">
        <f>tempM[[#This Row],[Temp]]-tempM[[#This Row],[Trend]]</f>
        <v>0.39079640515642045</v>
      </c>
      <c r="H324" s="4">
        <f t="shared" si="4"/>
        <v>6.7709455045339123E-2</v>
      </c>
      <c r="I324" s="4">
        <f>tempM[[#This Row],[Detrended]]-tempM[[#This Row],[Cycle]]</f>
        <v>0.32308695011108135</v>
      </c>
      <c r="J324" s="4">
        <f>AVERAGEIF(tempM[Month],tempM[Month],tempM[High Frequency])</f>
        <v>3.5898844099438568E-2</v>
      </c>
      <c r="K324" s="4">
        <f>tempM[[#This Row],[S0]]-AVERAGE($J$2:$J$13)</f>
        <v>3.603430550838823E-2</v>
      </c>
    </row>
    <row r="325" spans="1:11" x14ac:dyDescent="0.3">
      <c r="A325" s="2">
        <v>9846</v>
      </c>
      <c r="B325" s="16">
        <f>MONTH(tempM[[#This Row],[Date]])</f>
        <v>12</v>
      </c>
      <c r="C325" s="1">
        <v>1926.9583333333335</v>
      </c>
      <c r="D325" s="1">
        <f>tempM[[#This Row],[DecDate]]^2</f>
        <v>3713168.4184027785</v>
      </c>
      <c r="E325" s="1">
        <v>-0.28999999999999998</v>
      </c>
      <c r="F325" s="1">
        <f>$R$17+$R$18*tempM[[#This Row],[DecDate]]+$R$19*tempM[[#This Row],[DecDate2]]</f>
        <v>-0.22051985677109087</v>
      </c>
      <c r="G325" s="4">
        <f>tempM[[#This Row],[Temp]]-tempM[[#This Row],[Trend]]</f>
        <v>-6.9480143228909108E-2</v>
      </c>
      <c r="H325" s="4">
        <f t="shared" si="4"/>
        <v>7.4355983583147753E-2</v>
      </c>
      <c r="I325" s="4">
        <f>tempM[[#This Row],[Detrended]]-tempM[[#This Row],[Cycle]]</f>
        <v>-0.14383612681205687</v>
      </c>
      <c r="J325" s="4">
        <f>AVERAGEIF(tempM[Month],tempM[Month],tempM[High Frequency])</f>
        <v>-3.4305487959333747E-2</v>
      </c>
      <c r="K325" s="4">
        <f>tempM[[#This Row],[S0]]-AVERAGE($J$2:$J$13)</f>
        <v>-3.4170026550384085E-2</v>
      </c>
    </row>
    <row r="326" spans="1:11" x14ac:dyDescent="0.3">
      <c r="A326" s="2">
        <v>9877</v>
      </c>
      <c r="B326" s="16">
        <f>MONTH(tempM[[#This Row],[Date]])</f>
        <v>1</v>
      </c>
      <c r="C326" s="1">
        <v>1927.0416666666667</v>
      </c>
      <c r="D326" s="1">
        <f>tempM[[#This Row],[DecDate]]^2</f>
        <v>3713489.585069445</v>
      </c>
      <c r="E326" s="1">
        <v>-0.28999999999999998</v>
      </c>
      <c r="F326" s="1">
        <f>$R$17+$R$18*tempM[[#This Row],[DecDate]]+$R$19*tempM[[#This Row],[DecDate2]]</f>
        <v>-0.22024187595241074</v>
      </c>
      <c r="G326" s="4">
        <f>tempM[[#This Row],[Temp]]-tempM[[#This Row],[Trend]]</f>
        <v>-6.9758124047589243E-2</v>
      </c>
      <c r="H326" s="4">
        <f t="shared" si="4"/>
        <v>8.2539541225971083E-2</v>
      </c>
      <c r="I326" s="4">
        <f>tempM[[#This Row],[Detrended]]-tempM[[#This Row],[Cycle]]</f>
        <v>-0.15229766527356031</v>
      </c>
      <c r="J326" s="4">
        <f>AVERAGEIF(tempM[Month],tempM[Month],tempM[High Frequency])</f>
        <v>2.9521109172344157E-2</v>
      </c>
      <c r="K326" s="4">
        <f>tempM[[#This Row],[S0]]-AVERAGE($J$2:$J$13)</f>
        <v>2.9656570581293815E-2</v>
      </c>
    </row>
    <row r="327" spans="1:11" x14ac:dyDescent="0.3">
      <c r="A327" s="2">
        <v>9908</v>
      </c>
      <c r="B327" s="16">
        <f>MONTH(tempM[[#This Row],[Date]])</f>
        <v>2</v>
      </c>
      <c r="C327" s="1">
        <v>1927.125</v>
      </c>
      <c r="D327" s="1">
        <f>tempM[[#This Row],[DecDate]]^2</f>
        <v>3713810.765625</v>
      </c>
      <c r="E327" s="1">
        <v>-0.09</v>
      </c>
      <c r="F327" s="1">
        <f>$R$17+$R$18*tempM[[#This Row],[DecDate]]+$R$19*tempM[[#This Row],[DecDate2]]</f>
        <v>-0.21996246270020947</v>
      </c>
      <c r="G327" s="4">
        <f>tempM[[#This Row],[Temp]]-tempM[[#This Row],[Trend]]</f>
        <v>0.12996246270020947</v>
      </c>
      <c r="H327" s="4">
        <f t="shared" si="4"/>
        <v>8.533705105071912E-2</v>
      </c>
      <c r="I327" s="4">
        <f>tempM[[#This Row],[Detrended]]-tempM[[#This Row],[Cycle]]</f>
        <v>4.4625411649490354E-2</v>
      </c>
      <c r="J327" s="4">
        <f>AVERAGEIF(tempM[Month],tempM[Month],tempM[High Frequency])</f>
        <v>3.252632429620924E-2</v>
      </c>
      <c r="K327" s="4">
        <f>tempM[[#This Row],[S0]]-AVERAGE($J$2:$J$13)</f>
        <v>3.2661785705158902E-2</v>
      </c>
    </row>
    <row r="328" spans="1:11" x14ac:dyDescent="0.3">
      <c r="A328" s="2">
        <v>9936</v>
      </c>
      <c r="B328" s="16">
        <f>MONTH(tempM[[#This Row],[Date]])</f>
        <v>3</v>
      </c>
      <c r="C328" s="1">
        <v>1927.2083333333335</v>
      </c>
      <c r="D328" s="1">
        <f>tempM[[#This Row],[DecDate]]^2</f>
        <v>3714131.960069445</v>
      </c>
      <c r="E328" s="1">
        <v>-0.47</v>
      </c>
      <c r="F328" s="1">
        <f>$R$17+$R$18*tempM[[#This Row],[DecDate]]+$R$19*tempM[[#This Row],[DecDate2]]</f>
        <v>-0.21968161701471445</v>
      </c>
      <c r="G328" s="4">
        <f>tempM[[#This Row],[Temp]]-tempM[[#This Row],[Trend]]</f>
        <v>-0.25031838298528553</v>
      </c>
      <c r="H328" s="4">
        <f t="shared" si="4"/>
        <v>9.1979282288187358E-2</v>
      </c>
      <c r="I328" s="4">
        <f>tempM[[#This Row],[Detrended]]-tempM[[#This Row],[Cycle]]</f>
        <v>-0.34229766527347288</v>
      </c>
      <c r="J328" s="4">
        <f>AVERAGEIF(tempM[Month],tempM[Month],tempM[High Frequency])</f>
        <v>4.2467654152793903E-2</v>
      </c>
      <c r="K328" s="4">
        <f>tempM[[#This Row],[S0]]-AVERAGE($J$2:$J$13)</f>
        <v>4.2603115561743565E-2</v>
      </c>
    </row>
    <row r="329" spans="1:11" x14ac:dyDescent="0.3">
      <c r="A329" s="2">
        <v>9967</v>
      </c>
      <c r="B329" s="16">
        <f>MONTH(tempM[[#This Row],[Date]])</f>
        <v>4</v>
      </c>
      <c r="C329" s="1">
        <v>1927.2916666666667</v>
      </c>
      <c r="D329" s="1">
        <f>tempM[[#This Row],[DecDate]]^2</f>
        <v>3714453.168402778</v>
      </c>
      <c r="E329" s="1">
        <v>-0.27</v>
      </c>
      <c r="F329" s="1">
        <f>$R$17+$R$18*tempM[[#This Row],[DecDate]]+$R$19*tempM[[#This Row],[DecDate2]]</f>
        <v>-0.21939933889558461</v>
      </c>
      <c r="G329" s="4">
        <f>tempM[[#This Row],[Temp]]-tempM[[#This Row],[Trend]]</f>
        <v>-5.0600661104415412E-2</v>
      </c>
      <c r="H329" s="4">
        <f t="shared" ref="H329:H392" si="5">AVERAGE(G323:G335)</f>
        <v>0.11169700416911435</v>
      </c>
      <c r="I329" s="4">
        <f>tempM[[#This Row],[Detrended]]-tempM[[#This Row],[Cycle]]</f>
        <v>-0.16229766527352976</v>
      </c>
      <c r="J329" s="4">
        <f>AVERAGEIF(tempM[Month],tempM[Month],tempM[High Frequency])</f>
        <v>-5.1148535178016012E-4</v>
      </c>
      <c r="K329" s="4">
        <f>tempM[[#This Row],[S0]]-AVERAGE($J$2:$J$13)</f>
        <v>-3.7602394283050016E-4</v>
      </c>
    </row>
    <row r="330" spans="1:11" x14ac:dyDescent="0.3">
      <c r="A330" s="2">
        <v>9997</v>
      </c>
      <c r="B330" s="16">
        <f>MONTH(tempM[[#This Row],[Date]])</f>
        <v>5</v>
      </c>
      <c r="C330" s="1">
        <v>1927.375</v>
      </c>
      <c r="D330" s="1">
        <f>tempM[[#This Row],[DecDate]]^2</f>
        <v>3714774.390625</v>
      </c>
      <c r="E330" s="1">
        <v>-0.13</v>
      </c>
      <c r="F330" s="1">
        <f>$R$17+$R$18*tempM[[#This Row],[DecDate]]+$R$19*tempM[[#This Row],[DecDate2]]</f>
        <v>-0.21911562834310416</v>
      </c>
      <c r="G330" s="4">
        <f>tempM[[#This Row],[Temp]]-tempM[[#This Row],[Trend]]</f>
        <v>8.9115628343104158E-2</v>
      </c>
      <c r="H330" s="4">
        <f t="shared" si="5"/>
        <v>0.11218252438583844</v>
      </c>
      <c r="I330" s="4">
        <f>tempM[[#This Row],[Detrended]]-tempM[[#This Row],[Cycle]]</f>
        <v>-2.3066896042734278E-2</v>
      </c>
      <c r="J330" s="4">
        <f>AVERAGEIF(tempM[Month],tempM[Month],tempM[High Frequency])</f>
        <v>-1.9768330201834865E-2</v>
      </c>
      <c r="K330" s="4">
        <f>tempM[[#This Row],[S0]]-AVERAGE($J$2:$J$13)</f>
        <v>-1.9632868792885207E-2</v>
      </c>
    </row>
    <row r="331" spans="1:11" x14ac:dyDescent="0.3">
      <c r="A331" s="2">
        <v>10028</v>
      </c>
      <c r="B331" s="16">
        <f>MONTH(tempM[[#This Row],[Date]])</f>
        <v>6</v>
      </c>
      <c r="C331" s="1">
        <v>1927.4583333333335</v>
      </c>
      <c r="D331" s="1">
        <f>tempM[[#This Row],[DecDate]]^2</f>
        <v>3715095.6267361115</v>
      </c>
      <c r="E331" s="1">
        <v>-0.14000000000000001</v>
      </c>
      <c r="F331" s="1">
        <f>$R$17+$R$18*tempM[[#This Row],[DecDate]]+$R$19*tempM[[#This Row],[DecDate2]]</f>
        <v>-0.21883048535710259</v>
      </c>
      <c r="G331" s="4">
        <f>tempM[[#This Row],[Temp]]-tempM[[#This Row],[Trend]]</f>
        <v>7.8830485357102575E-2</v>
      </c>
      <c r="H331" s="4">
        <f t="shared" si="5"/>
        <v>6.9589689092179538E-2</v>
      </c>
      <c r="I331" s="4">
        <f>tempM[[#This Row],[Detrended]]-tempM[[#This Row],[Cycle]]</f>
        <v>9.2407962649230374E-3</v>
      </c>
      <c r="J331" s="4">
        <f>AVERAGEIF(tempM[Month],tempM[Month],tempM[High Frequency])</f>
        <v>-2.6078630071459965E-2</v>
      </c>
      <c r="K331" s="4">
        <f>tempM[[#This Row],[S0]]-AVERAGE($J$2:$J$13)</f>
        <v>-2.5943168662510306E-2</v>
      </c>
    </row>
    <row r="332" spans="1:11" x14ac:dyDescent="0.3">
      <c r="A332" s="2">
        <v>10058</v>
      </c>
      <c r="B332" s="16">
        <f>MONTH(tempM[[#This Row],[Date]])</f>
        <v>7</v>
      </c>
      <c r="C332" s="1">
        <v>1927.5416666666667</v>
      </c>
      <c r="D332" s="1">
        <f>tempM[[#This Row],[DecDate]]^2</f>
        <v>3715416.8767361115</v>
      </c>
      <c r="E332" s="1">
        <v>-0.08</v>
      </c>
      <c r="F332" s="1">
        <f>$R$17+$R$18*tempM[[#This Row],[DecDate]]+$R$19*tempM[[#This Row],[DecDate2]]</f>
        <v>-0.21854390993769357</v>
      </c>
      <c r="G332" s="4">
        <f>tempM[[#This Row],[Temp]]-tempM[[#This Row],[Trend]]</f>
        <v>0.13854390993769355</v>
      </c>
      <c r="H332" s="4">
        <f t="shared" si="5"/>
        <v>0.11161080598046719</v>
      </c>
      <c r="I332" s="4">
        <f>tempM[[#This Row],[Detrended]]-tempM[[#This Row],[Cycle]]</f>
        <v>2.6933103957226368E-2</v>
      </c>
      <c r="J332" s="4">
        <f>AVERAGEIF(tempM[Month],tempM[Month],tempM[High Frequency])</f>
        <v>-3.5465086088030215E-2</v>
      </c>
      <c r="K332" s="4">
        <f>tempM[[#This Row],[S0]]-AVERAGE($J$2:$J$13)</f>
        <v>-3.5329624679080553E-2</v>
      </c>
    </row>
    <row r="333" spans="1:11" x14ac:dyDescent="0.3">
      <c r="A333" s="2">
        <v>10089</v>
      </c>
      <c r="B333" s="16">
        <f>MONTH(tempM[[#This Row],[Date]])</f>
        <v>8</v>
      </c>
      <c r="C333" s="1">
        <v>1927.625</v>
      </c>
      <c r="D333" s="1">
        <f>tempM[[#This Row],[DecDate]]^2</f>
        <v>3715738.140625</v>
      </c>
      <c r="E333" s="1">
        <v>-0.16</v>
      </c>
      <c r="F333" s="1">
        <f>$R$17+$R$18*tempM[[#This Row],[DecDate]]+$R$19*tempM[[#This Row],[DecDate2]]</f>
        <v>-0.21825590208476342</v>
      </c>
      <c r="G333" s="4">
        <f>tempM[[#This Row],[Temp]]-tempM[[#This Row],[Trend]]</f>
        <v>5.8255902084763417E-2</v>
      </c>
      <c r="H333" s="4">
        <f t="shared" si="5"/>
        <v>0.14055356735838062</v>
      </c>
      <c r="I333" s="4">
        <f>tempM[[#This Row],[Detrended]]-tempM[[#This Row],[Cycle]]</f>
        <v>-8.2297665273617204E-2</v>
      </c>
      <c r="J333" s="4">
        <f>AVERAGEIF(tempM[Month],tempM[Month],tempM[High Frequency])</f>
        <v>-3.7850347885051719E-2</v>
      </c>
      <c r="K333" s="4">
        <f>tempM[[#This Row],[S0]]-AVERAGE($J$2:$J$13)</f>
        <v>-3.7714886476102057E-2</v>
      </c>
    </row>
    <row r="334" spans="1:11" x14ac:dyDescent="0.3">
      <c r="A334" s="2">
        <v>10120</v>
      </c>
      <c r="B334" s="16">
        <f>MONTH(tempM[[#This Row],[Date]])</f>
        <v>9</v>
      </c>
      <c r="C334" s="1">
        <v>1927.7083333333335</v>
      </c>
      <c r="D334" s="1">
        <f>tempM[[#This Row],[DecDate]]^2</f>
        <v>3716059.4184027785</v>
      </c>
      <c r="E334" s="1">
        <v>0.03</v>
      </c>
      <c r="F334" s="1">
        <f>$R$17+$R$18*tempM[[#This Row],[DecDate]]+$R$19*tempM[[#This Row],[DecDate2]]</f>
        <v>-0.21796646179853951</v>
      </c>
      <c r="G334" s="4">
        <f>tempM[[#This Row],[Temp]]-tempM[[#This Row],[Trend]]</f>
        <v>0.24796646179853951</v>
      </c>
      <c r="H334" s="4">
        <f t="shared" si="5"/>
        <v>0.12872566553361645</v>
      </c>
      <c r="I334" s="4">
        <f>tempM[[#This Row],[Detrended]]-tempM[[#This Row],[Cycle]]</f>
        <v>0.11924079626492307</v>
      </c>
      <c r="J334" s="4">
        <f>AVERAGEIF(tempM[Month],tempM[Month],tempM[High Frequency])</f>
        <v>-2.5516799080914528E-2</v>
      </c>
      <c r="K334" s="4">
        <f>tempM[[#This Row],[S0]]-AVERAGE($J$2:$J$13)</f>
        <v>-2.538133767196487E-2</v>
      </c>
    </row>
    <row r="335" spans="1:11" x14ac:dyDescent="0.3">
      <c r="A335" s="2">
        <v>10150</v>
      </c>
      <c r="B335" s="16">
        <f>MONTH(tempM[[#This Row],[Date]])</f>
        <v>10</v>
      </c>
      <c r="C335" s="1">
        <v>1927.7916666666667</v>
      </c>
      <c r="D335" s="1">
        <f>tempM[[#This Row],[DecDate]]^2</f>
        <v>3716380.710069445</v>
      </c>
      <c r="E335" s="1">
        <v>0.24</v>
      </c>
      <c r="F335" s="1">
        <f>$R$17+$R$18*tempM[[#This Row],[DecDate]]+$R$19*tempM[[#This Row],[DecDate2]]</f>
        <v>-0.21767558907868079</v>
      </c>
      <c r="G335" s="4">
        <f>tempM[[#This Row],[Temp]]-tempM[[#This Row],[Trend]]</f>
        <v>0.45767558907868078</v>
      </c>
      <c r="H335" s="4">
        <f t="shared" si="5"/>
        <v>0.13997325435230673</v>
      </c>
      <c r="I335" s="4">
        <f>tempM[[#This Row],[Detrended]]-tempM[[#This Row],[Cycle]]</f>
        <v>0.31770233472637405</v>
      </c>
      <c r="J335" s="4">
        <f>AVERAGEIF(tempM[Month],tempM[Month],tempM[High Frequency])</f>
        <v>3.745669801022343E-2</v>
      </c>
      <c r="K335" s="4">
        <f>tempM[[#This Row],[S0]]-AVERAGE($J$2:$J$13)</f>
        <v>3.7592159419173092E-2</v>
      </c>
    </row>
    <row r="336" spans="1:11" x14ac:dyDescent="0.3">
      <c r="A336" s="2">
        <v>10181</v>
      </c>
      <c r="B336" s="16">
        <f>MONTH(tempM[[#This Row],[Date]])</f>
        <v>11</v>
      </c>
      <c r="C336" s="1">
        <v>1927.875</v>
      </c>
      <c r="D336" s="1">
        <f>tempM[[#This Row],[DecDate]]^2</f>
        <v>3716702.015625</v>
      </c>
      <c r="E336" s="1">
        <v>0.09</v>
      </c>
      <c r="F336" s="1">
        <f>$R$17+$R$18*tempM[[#This Row],[DecDate]]+$R$19*tempM[[#This Row],[DecDate2]]</f>
        <v>-0.21738328392558515</v>
      </c>
      <c r="G336" s="4">
        <f>tempM[[#This Row],[Temp]]-tempM[[#This Row],[Trend]]</f>
        <v>0.30738328392558512</v>
      </c>
      <c r="H336" s="4">
        <f t="shared" si="5"/>
        <v>0.14737325689140512</v>
      </c>
      <c r="I336" s="4">
        <f>tempM[[#This Row],[Detrended]]-tempM[[#This Row],[Cycle]]</f>
        <v>0.16001002703417999</v>
      </c>
      <c r="J336" s="4">
        <f>AVERAGEIF(tempM[Month],tempM[Month],tempM[High Frequency])</f>
        <v>3.5898844099438568E-2</v>
      </c>
      <c r="K336" s="4">
        <f>tempM[[#This Row],[S0]]-AVERAGE($J$2:$J$13)</f>
        <v>3.603430550838823E-2</v>
      </c>
    </row>
    <row r="337" spans="1:11" x14ac:dyDescent="0.3">
      <c r="A337" s="2">
        <v>10211</v>
      </c>
      <c r="B337" s="16">
        <f>MONTH(tempM[[#This Row],[Date]])</f>
        <v>12</v>
      </c>
      <c r="C337" s="1">
        <v>1927.9583333333335</v>
      </c>
      <c r="D337" s="1">
        <f>tempM[[#This Row],[DecDate]]^2</f>
        <v>3717023.335069445</v>
      </c>
      <c r="E337" s="1">
        <v>-0.38</v>
      </c>
      <c r="F337" s="1">
        <f>$R$17+$R$18*tempM[[#This Row],[DecDate]]+$R$19*tempM[[#This Row],[DecDate2]]</f>
        <v>-0.21708954633885469</v>
      </c>
      <c r="G337" s="4">
        <f>tempM[[#This Row],[Temp]]-tempM[[#This Row],[Trend]]</f>
        <v>-0.16291045366114532</v>
      </c>
      <c r="H337" s="4">
        <f t="shared" si="5"/>
        <v>0.13246413468935561</v>
      </c>
      <c r="I337" s="4">
        <f>tempM[[#This Row],[Detrended]]-tempM[[#This Row],[Cycle]]</f>
        <v>-0.2953745883505009</v>
      </c>
      <c r="J337" s="4">
        <f>AVERAGEIF(tempM[Month],tempM[Month],tempM[High Frequency])</f>
        <v>-3.4305487959333747E-2</v>
      </c>
      <c r="K337" s="4">
        <f>tempM[[#This Row],[S0]]-AVERAGE($J$2:$J$13)</f>
        <v>-3.4170026550384085E-2</v>
      </c>
    </row>
    <row r="338" spans="1:11" x14ac:dyDescent="0.3">
      <c r="A338" s="2">
        <v>10242</v>
      </c>
      <c r="B338" s="16">
        <f>MONTH(tempM[[#This Row],[Date]])</f>
        <v>1</v>
      </c>
      <c r="C338" s="1">
        <v>1928.0416666666667</v>
      </c>
      <c r="D338" s="1">
        <f>tempM[[#This Row],[DecDate]]^2</f>
        <v>3717344.668402778</v>
      </c>
      <c r="E338" s="1">
        <v>0.26</v>
      </c>
      <c r="F338" s="1">
        <f>$R$17+$R$18*tempM[[#This Row],[DecDate]]+$R$19*tempM[[#This Row],[DecDate2]]</f>
        <v>-0.21679437631883047</v>
      </c>
      <c r="G338" s="4">
        <f>tempM[[#This Row],[Temp]]-tempM[[#This Row],[Trend]]</f>
        <v>0.47679437631883048</v>
      </c>
      <c r="H338" s="4">
        <f t="shared" si="5"/>
        <v>0.13524588774617141</v>
      </c>
      <c r="I338" s="4">
        <f>tempM[[#This Row],[Detrended]]-tempM[[#This Row],[Cycle]]</f>
        <v>0.34154848857265907</v>
      </c>
      <c r="J338" s="4">
        <f>AVERAGEIF(tempM[Month],tempM[Month],tempM[High Frequency])</f>
        <v>2.9521109172344157E-2</v>
      </c>
      <c r="K338" s="4">
        <f>tempM[[#This Row],[S0]]-AVERAGE($J$2:$J$13)</f>
        <v>2.9656570581293815E-2</v>
      </c>
    </row>
    <row r="339" spans="1:11" x14ac:dyDescent="0.3">
      <c r="A339" s="2">
        <v>10273</v>
      </c>
      <c r="B339" s="16">
        <f>MONTH(tempM[[#This Row],[Date]])</f>
        <v>2</v>
      </c>
      <c r="C339" s="1">
        <v>1928.125</v>
      </c>
      <c r="D339" s="1">
        <f>tempM[[#This Row],[DecDate]]^2</f>
        <v>3717666.015625</v>
      </c>
      <c r="E339" s="1">
        <v>0.09</v>
      </c>
      <c r="F339" s="1">
        <f>$R$17+$R$18*tempM[[#This Row],[DecDate]]+$R$19*tempM[[#This Row],[DecDate2]]</f>
        <v>-0.21649777386528513</v>
      </c>
      <c r="G339" s="4">
        <f>tempM[[#This Row],[Temp]]-tempM[[#This Row],[Trend]]</f>
        <v>0.30649777386528509</v>
      </c>
      <c r="H339" s="4">
        <f t="shared" si="5"/>
        <v>0.12648774683107883</v>
      </c>
      <c r="I339" s="4">
        <f>tempM[[#This Row],[Detrended]]-tempM[[#This Row],[Cycle]]</f>
        <v>0.18001002703420627</v>
      </c>
      <c r="J339" s="4">
        <f>AVERAGEIF(tempM[Month],tempM[Month],tempM[High Frequency])</f>
        <v>3.252632429620924E-2</v>
      </c>
      <c r="K339" s="4">
        <f>tempM[[#This Row],[S0]]-AVERAGE($J$2:$J$13)</f>
        <v>3.2661785705158902E-2</v>
      </c>
    </row>
    <row r="340" spans="1:11" x14ac:dyDescent="0.3">
      <c r="A340" s="2">
        <v>10302</v>
      </c>
      <c r="B340" s="16">
        <f>MONTH(tempM[[#This Row],[Date]])</f>
        <v>3</v>
      </c>
      <c r="C340" s="1">
        <v>1928.2083333333335</v>
      </c>
      <c r="D340" s="1">
        <f>tempM[[#This Row],[DecDate]]^2</f>
        <v>3717987.3767361115</v>
      </c>
      <c r="E340" s="1">
        <v>-0.24</v>
      </c>
      <c r="F340" s="1">
        <f>$R$17+$R$18*tempM[[#This Row],[DecDate]]+$R$19*tempM[[#This Row],[DecDate2]]</f>
        <v>-0.21619973897827549</v>
      </c>
      <c r="G340" s="4">
        <f>tempM[[#This Row],[Temp]]-tempM[[#This Row],[Trend]]</f>
        <v>-2.38002610217245E-2</v>
      </c>
      <c r="H340" s="4">
        <f t="shared" si="5"/>
        <v>0.12618971194407791</v>
      </c>
      <c r="I340" s="4">
        <f>tempM[[#This Row],[Detrended]]-tempM[[#This Row],[Cycle]]</f>
        <v>-0.14998997296580241</v>
      </c>
      <c r="J340" s="4">
        <f>AVERAGEIF(tempM[Month],tempM[Month],tempM[High Frequency])</f>
        <v>4.2467654152793903E-2</v>
      </c>
      <c r="K340" s="4">
        <f>tempM[[#This Row],[S0]]-AVERAGE($J$2:$J$13)</f>
        <v>4.2603115561743565E-2</v>
      </c>
    </row>
    <row r="341" spans="1:11" x14ac:dyDescent="0.3">
      <c r="A341" s="2">
        <v>10333</v>
      </c>
      <c r="B341" s="16">
        <f>MONTH(tempM[[#This Row],[Date]])</f>
        <v>4</v>
      </c>
      <c r="C341" s="1">
        <v>1928.2916666666667</v>
      </c>
      <c r="D341" s="1">
        <f>tempM[[#This Row],[DecDate]]^2</f>
        <v>3718308.7517361115</v>
      </c>
      <c r="E341" s="1">
        <v>-0.32</v>
      </c>
      <c r="F341" s="1">
        <f>$R$17+$R$18*tempM[[#This Row],[DecDate]]+$R$19*tempM[[#This Row],[DecDate2]]</f>
        <v>-0.21590027165768788</v>
      </c>
      <c r="G341" s="4">
        <f>tempM[[#This Row],[Temp]]-tempM[[#This Row],[Trend]]</f>
        <v>-0.10409972834231213</v>
      </c>
      <c r="H341" s="4">
        <f t="shared" si="5"/>
        <v>0.11665947539285663</v>
      </c>
      <c r="I341" s="4">
        <f>tempM[[#This Row],[Detrended]]-tempM[[#This Row],[Cycle]]</f>
        <v>-0.22075920373516877</v>
      </c>
      <c r="J341" s="4">
        <f>AVERAGEIF(tempM[Month],tempM[Month],tempM[High Frequency])</f>
        <v>-5.1148535178016012E-4</v>
      </c>
      <c r="K341" s="4">
        <f>tempM[[#This Row],[S0]]-AVERAGE($J$2:$J$13)</f>
        <v>-3.7602394283050016E-4</v>
      </c>
    </row>
    <row r="342" spans="1:11" x14ac:dyDescent="0.3">
      <c r="A342" s="2">
        <v>10363</v>
      </c>
      <c r="B342" s="16">
        <f>MONTH(tempM[[#This Row],[Date]])</f>
        <v>5</v>
      </c>
      <c r="C342" s="1">
        <v>1928.375</v>
      </c>
      <c r="D342" s="1">
        <f>tempM[[#This Row],[DecDate]]^2</f>
        <v>3718630.140625</v>
      </c>
      <c r="E342" s="1">
        <v>-0.17</v>
      </c>
      <c r="F342" s="1">
        <f>$R$17+$R$18*tempM[[#This Row],[DecDate]]+$R$19*tempM[[#This Row],[DecDate2]]</f>
        <v>-0.21559937190386336</v>
      </c>
      <c r="G342" s="4">
        <f>tempM[[#This Row],[Temp]]-tempM[[#This Row],[Trend]]</f>
        <v>4.5599371903863345E-2</v>
      </c>
      <c r="H342" s="4">
        <f t="shared" si="5"/>
        <v>0.10174319102357318</v>
      </c>
      <c r="I342" s="4">
        <f>tempM[[#This Row],[Detrended]]-tempM[[#This Row],[Cycle]]</f>
        <v>-5.6143819119709837E-2</v>
      </c>
      <c r="J342" s="4">
        <f>AVERAGEIF(tempM[Month],tempM[Month],tempM[High Frequency])</f>
        <v>-1.9768330201834865E-2</v>
      </c>
      <c r="K342" s="4">
        <f>tempM[[#This Row],[S0]]-AVERAGE($J$2:$J$13)</f>
        <v>-1.9632868792885207E-2</v>
      </c>
    </row>
    <row r="343" spans="1:11" x14ac:dyDescent="0.3">
      <c r="A343" s="2">
        <v>10394</v>
      </c>
      <c r="B343" s="16">
        <f>MONTH(tempM[[#This Row],[Date]])</f>
        <v>6</v>
      </c>
      <c r="C343" s="1">
        <v>1928.4583333333335</v>
      </c>
      <c r="D343" s="1">
        <f>tempM[[#This Row],[DecDate]]^2</f>
        <v>3718951.5434027785</v>
      </c>
      <c r="E343" s="1">
        <v>-0.32</v>
      </c>
      <c r="F343" s="1">
        <f>$R$17+$R$18*tempM[[#This Row],[DecDate]]+$R$19*tempM[[#This Row],[DecDate2]]</f>
        <v>-0.21529703971646086</v>
      </c>
      <c r="G343" s="4">
        <f>tempM[[#This Row],[Temp]]-tempM[[#This Row],[Trend]]</f>
        <v>-0.10470296028353915</v>
      </c>
      <c r="H343" s="4">
        <f t="shared" si="5"/>
        <v>9.1440858836214403E-2</v>
      </c>
      <c r="I343" s="4">
        <f>tempM[[#This Row],[Detrended]]-tempM[[#This Row],[Cycle]]</f>
        <v>-0.19614381911975354</v>
      </c>
      <c r="J343" s="4">
        <f>AVERAGEIF(tempM[Month],tempM[Month],tempM[High Frequency])</f>
        <v>-2.6078630071459965E-2</v>
      </c>
      <c r="K343" s="4">
        <f>tempM[[#This Row],[S0]]-AVERAGE($J$2:$J$13)</f>
        <v>-2.5943168662510306E-2</v>
      </c>
    </row>
    <row r="344" spans="1:11" x14ac:dyDescent="0.3">
      <c r="A344" s="2">
        <v>10424</v>
      </c>
      <c r="B344" s="16">
        <f>MONTH(tempM[[#This Row],[Date]])</f>
        <v>7</v>
      </c>
      <c r="C344" s="1">
        <v>1928.5416666666667</v>
      </c>
      <c r="D344" s="1">
        <f>tempM[[#This Row],[DecDate]]^2</f>
        <v>3719272.960069445</v>
      </c>
      <c r="E344" s="1">
        <v>-0.1</v>
      </c>
      <c r="F344" s="1">
        <f>$R$17+$R$18*tempM[[#This Row],[DecDate]]+$R$19*tempM[[#This Row],[DecDate2]]</f>
        <v>-0.21499327509570776</v>
      </c>
      <c r="G344" s="4">
        <f>tempM[[#This Row],[Temp]]-tempM[[#This Row],[Trend]]</f>
        <v>0.11499327509570775</v>
      </c>
      <c r="H344" s="4">
        <f t="shared" si="5"/>
        <v>7.7290940369259362E-2</v>
      </c>
      <c r="I344" s="4">
        <f>tempM[[#This Row],[Detrended]]-tempM[[#This Row],[Cycle]]</f>
        <v>3.7702334726448392E-2</v>
      </c>
      <c r="J344" s="4">
        <f>AVERAGEIF(tempM[Month],tempM[Month],tempM[High Frequency])</f>
        <v>-3.5465086088030215E-2</v>
      </c>
      <c r="K344" s="4">
        <f>tempM[[#This Row],[S0]]-AVERAGE($J$2:$J$13)</f>
        <v>-3.5329624679080553E-2</v>
      </c>
    </row>
    <row r="345" spans="1:11" x14ac:dyDescent="0.3">
      <c r="A345" s="2">
        <v>10455</v>
      </c>
      <c r="B345" s="16">
        <f>MONTH(tempM[[#This Row],[Date]])</f>
        <v>8</v>
      </c>
      <c r="C345" s="1">
        <v>1928.625</v>
      </c>
      <c r="D345" s="1">
        <f>tempM[[#This Row],[DecDate]]^2</f>
        <v>3719594.390625</v>
      </c>
      <c r="E345" s="1">
        <v>-0.19</v>
      </c>
      <c r="F345" s="1">
        <f>$R$17+$R$18*tempM[[#This Row],[DecDate]]+$R$19*tempM[[#This Row],[DecDate2]]</f>
        <v>-0.21468807804149037</v>
      </c>
      <c r="G345" s="4">
        <f>tempM[[#This Row],[Temp]]-tempM[[#This Row],[Trend]]</f>
        <v>2.4688078041490369E-2</v>
      </c>
      <c r="H345" s="4">
        <f t="shared" si="5"/>
        <v>-5.3219489926853176E-3</v>
      </c>
      <c r="I345" s="4">
        <f>tempM[[#This Row],[Detrended]]-tempM[[#This Row],[Cycle]]</f>
        <v>3.0010027034175685E-2</v>
      </c>
      <c r="J345" s="4">
        <f>AVERAGEIF(tempM[Month],tempM[Month],tempM[High Frequency])</f>
        <v>-3.7850347885051719E-2</v>
      </c>
      <c r="K345" s="4">
        <f>tempM[[#This Row],[S0]]-AVERAGE($J$2:$J$13)</f>
        <v>-3.7714886476102057E-2</v>
      </c>
    </row>
    <row r="346" spans="1:11" x14ac:dyDescent="0.3">
      <c r="A346" s="2">
        <v>10486</v>
      </c>
      <c r="B346" s="16">
        <f>MONTH(tempM[[#This Row],[Date]])</f>
        <v>9</v>
      </c>
      <c r="C346" s="1">
        <v>1928.7083333333335</v>
      </c>
      <c r="D346" s="1">
        <f>tempM[[#This Row],[DecDate]]^2</f>
        <v>3719915.835069445</v>
      </c>
      <c r="E346" s="1">
        <v>-0.16</v>
      </c>
      <c r="F346" s="1">
        <f>$R$17+$R$18*tempM[[#This Row],[DecDate]]+$R$19*tempM[[#This Row],[DecDate2]]</f>
        <v>-0.21438144855375185</v>
      </c>
      <c r="G346" s="4">
        <f>tempM[[#This Row],[Temp]]-tempM[[#This Row],[Trend]]</f>
        <v>5.4381448553751849E-2</v>
      </c>
      <c r="H346" s="4">
        <f t="shared" si="5"/>
        <v>-2.7936270788085544E-2</v>
      </c>
      <c r="I346" s="4">
        <f>tempM[[#This Row],[Detrended]]-tempM[[#This Row],[Cycle]]</f>
        <v>8.2317719341837389E-2</v>
      </c>
      <c r="J346" s="4">
        <f>AVERAGEIF(tempM[Month],tempM[Month],tempM[High Frequency])</f>
        <v>-2.5516799080914528E-2</v>
      </c>
      <c r="K346" s="4">
        <f>tempM[[#This Row],[S0]]-AVERAGE($J$2:$J$13)</f>
        <v>-2.538133767196487E-2</v>
      </c>
    </row>
    <row r="347" spans="1:11" x14ac:dyDescent="0.3">
      <c r="A347" s="2">
        <v>10516</v>
      </c>
      <c r="B347" s="16">
        <f>MONTH(tempM[[#This Row],[Date]])</f>
        <v>10</v>
      </c>
      <c r="C347" s="1">
        <v>1928.7916666666667</v>
      </c>
      <c r="D347" s="1">
        <f>tempM[[#This Row],[DecDate]]^2</f>
        <v>3720237.293402778</v>
      </c>
      <c r="E347" s="1">
        <v>-0.09</v>
      </c>
      <c r="F347" s="1">
        <f>$R$17+$R$18*tempM[[#This Row],[DecDate]]+$R$19*tempM[[#This Row],[DecDate2]]</f>
        <v>-0.21407338663266273</v>
      </c>
      <c r="G347" s="4">
        <f>tempM[[#This Row],[Temp]]-tempM[[#This Row],[Trend]]</f>
        <v>0.12407338663266274</v>
      </c>
      <c r="H347" s="4">
        <f t="shared" si="5"/>
        <v>-3.7475101940009484E-2</v>
      </c>
      <c r="I347" s="4">
        <f>tempM[[#This Row],[Detrended]]-tempM[[#This Row],[Cycle]]</f>
        <v>0.16154848857267223</v>
      </c>
      <c r="J347" s="4">
        <f>AVERAGEIF(tempM[Month],tempM[Month],tempM[High Frequency])</f>
        <v>3.745669801022343E-2</v>
      </c>
      <c r="K347" s="4">
        <f>tempM[[#This Row],[S0]]-AVERAGE($J$2:$J$13)</f>
        <v>3.7592159419173092E-2</v>
      </c>
    </row>
    <row r="348" spans="1:11" x14ac:dyDescent="0.3">
      <c r="A348" s="2">
        <v>10547</v>
      </c>
      <c r="B348" s="16">
        <f>MONTH(tempM[[#This Row],[Date]])</f>
        <v>11</v>
      </c>
      <c r="C348" s="1">
        <v>1928.875</v>
      </c>
      <c r="D348" s="1">
        <f>tempM[[#This Row],[DecDate]]^2</f>
        <v>3720558.765625</v>
      </c>
      <c r="E348" s="1">
        <v>0.05</v>
      </c>
      <c r="F348" s="1">
        <f>$R$17+$R$18*tempM[[#This Row],[DecDate]]+$R$19*tempM[[#This Row],[DecDate2]]</f>
        <v>-0.21376389227799564</v>
      </c>
      <c r="G348" s="4">
        <f>tempM[[#This Row],[Temp]]-tempM[[#This Row],[Trend]]</f>
        <v>0.26376389227799563</v>
      </c>
      <c r="H348" s="4">
        <f t="shared" si="5"/>
        <v>-3.4707673217683539E-2</v>
      </c>
      <c r="I348" s="4">
        <f>tempM[[#This Row],[Detrended]]-tempM[[#This Row],[Cycle]]</f>
        <v>0.29847156549567916</v>
      </c>
      <c r="J348" s="4">
        <f>AVERAGEIF(tempM[Month],tempM[Month],tempM[High Frequency])</f>
        <v>3.5898844099438568E-2</v>
      </c>
      <c r="K348" s="4">
        <f>tempM[[#This Row],[S0]]-AVERAGE($J$2:$J$13)</f>
        <v>3.603430550838823E-2</v>
      </c>
    </row>
    <row r="349" spans="1:11" x14ac:dyDescent="0.3">
      <c r="A349" s="2">
        <v>10577</v>
      </c>
      <c r="B349" s="16">
        <f>MONTH(tempM[[#This Row],[Date]])</f>
        <v>12</v>
      </c>
      <c r="C349" s="1">
        <v>1928.9583333333335</v>
      </c>
      <c r="D349" s="1">
        <f>tempM[[#This Row],[DecDate]]^2</f>
        <v>3720880.2517361115</v>
      </c>
      <c r="E349" s="1">
        <v>-0.04</v>
      </c>
      <c r="F349" s="1">
        <f>$R$17+$R$18*tempM[[#This Row],[DecDate]]+$R$19*tempM[[#This Row],[DecDate2]]</f>
        <v>-0.2134529654899211</v>
      </c>
      <c r="G349" s="4">
        <f>tempM[[#This Row],[Temp]]-tempM[[#This Row],[Trend]]</f>
        <v>0.17345296548992109</v>
      </c>
      <c r="H349" s="4">
        <f t="shared" si="5"/>
        <v>-5.1941676928808765E-2</v>
      </c>
      <c r="I349" s="4">
        <f>tempM[[#This Row],[Detrended]]-tempM[[#This Row],[Cycle]]</f>
        <v>0.22539464241872986</v>
      </c>
      <c r="J349" s="4">
        <f>AVERAGEIF(tempM[Month],tempM[Month],tempM[High Frequency])</f>
        <v>-3.4305487959333747E-2</v>
      </c>
      <c r="K349" s="4">
        <f>tempM[[#This Row],[S0]]-AVERAGE($J$2:$J$13)</f>
        <v>-3.4170026550384085E-2</v>
      </c>
    </row>
    <row r="350" spans="1:11" x14ac:dyDescent="0.3">
      <c r="A350" s="2">
        <v>10608</v>
      </c>
      <c r="B350" s="16">
        <f>MONTH(tempM[[#This Row],[Date]])</f>
        <v>1</v>
      </c>
      <c r="C350" s="1">
        <v>1929.0416666666667</v>
      </c>
      <c r="D350" s="1">
        <f>tempM[[#This Row],[DecDate]]^2</f>
        <v>3721201.7517361115</v>
      </c>
      <c r="E350" s="1">
        <v>-0.56000000000000005</v>
      </c>
      <c r="F350" s="1">
        <f>$R$17+$R$18*tempM[[#This Row],[DecDate]]+$R$19*tempM[[#This Row],[DecDate2]]</f>
        <v>-0.21314060626843911</v>
      </c>
      <c r="G350" s="4">
        <f>tempM[[#This Row],[Temp]]-tempM[[#This Row],[Trend]]</f>
        <v>-0.34685939373156094</v>
      </c>
      <c r="H350" s="4">
        <f t="shared" si="5"/>
        <v>-5.4561728458000544E-2</v>
      </c>
      <c r="I350" s="4">
        <f>tempM[[#This Row],[Detrended]]-tempM[[#This Row],[Cycle]]</f>
        <v>-0.29229766527356038</v>
      </c>
      <c r="J350" s="4">
        <f>AVERAGEIF(tempM[Month],tempM[Month],tempM[High Frequency])</f>
        <v>2.9521109172344157E-2</v>
      </c>
      <c r="K350" s="4">
        <f>tempM[[#This Row],[S0]]-AVERAGE($J$2:$J$13)</f>
        <v>2.9656570581293815E-2</v>
      </c>
    </row>
    <row r="351" spans="1:11" x14ac:dyDescent="0.3">
      <c r="A351" s="2">
        <v>10639</v>
      </c>
      <c r="B351" s="16">
        <f>MONTH(tempM[[#This Row],[Date]])</f>
        <v>2</v>
      </c>
      <c r="C351" s="1">
        <v>1929.125</v>
      </c>
      <c r="D351" s="1">
        <f>tempM[[#This Row],[DecDate]]^2</f>
        <v>3721523.265625</v>
      </c>
      <c r="E351" s="1">
        <v>-0.81</v>
      </c>
      <c r="F351" s="1">
        <f>$R$17+$R$18*tempM[[#This Row],[DecDate]]+$R$19*tempM[[#This Row],[DecDate2]]</f>
        <v>-0.21282681461354969</v>
      </c>
      <c r="G351" s="4">
        <f>tempM[[#This Row],[Temp]]-tempM[[#This Row],[Trend]]</f>
        <v>-0.59717318538645037</v>
      </c>
      <c r="H351" s="4">
        <f t="shared" si="5"/>
        <v>-6.1798597036028108E-2</v>
      </c>
      <c r="I351" s="4">
        <f>tempM[[#This Row],[Detrended]]-tempM[[#This Row],[Cycle]]</f>
        <v>-0.53537458835042229</v>
      </c>
      <c r="J351" s="4">
        <f>AVERAGEIF(tempM[Month],tempM[Month],tempM[High Frequency])</f>
        <v>3.252632429620924E-2</v>
      </c>
      <c r="K351" s="4">
        <f>tempM[[#This Row],[S0]]-AVERAGE($J$2:$J$13)</f>
        <v>3.2661785705158902E-2</v>
      </c>
    </row>
    <row r="352" spans="1:11" x14ac:dyDescent="0.3">
      <c r="A352" s="2">
        <v>10667</v>
      </c>
      <c r="B352" s="16">
        <f>MONTH(tempM[[#This Row],[Date]])</f>
        <v>3</v>
      </c>
      <c r="C352" s="1">
        <v>1929.2083333333335</v>
      </c>
      <c r="D352" s="1">
        <f>tempM[[#This Row],[DecDate]]^2</f>
        <v>3721844.7934027785</v>
      </c>
      <c r="E352" s="1">
        <v>-0.2</v>
      </c>
      <c r="F352" s="1">
        <f>$R$17+$R$18*tempM[[#This Row],[DecDate]]+$R$19*tempM[[#This Row],[DecDate2]]</f>
        <v>-0.21251159052508228</v>
      </c>
      <c r="G352" s="4">
        <f>tempM[[#This Row],[Temp]]-tempM[[#This Row],[Trend]]</f>
        <v>1.2511590525082272E-2</v>
      </c>
      <c r="H352" s="4">
        <f t="shared" si="5"/>
        <v>-6.2883051893660696E-2</v>
      </c>
      <c r="I352" s="4">
        <f>tempM[[#This Row],[Detrended]]-tempM[[#This Row],[Cycle]]</f>
        <v>7.5394642418742969E-2</v>
      </c>
      <c r="J352" s="4">
        <f>AVERAGEIF(tempM[Month],tempM[Month],tempM[High Frequency])</f>
        <v>4.2467654152793903E-2</v>
      </c>
      <c r="K352" s="4">
        <f>tempM[[#This Row],[S0]]-AVERAGE($J$2:$J$13)</f>
        <v>4.2603115561743565E-2</v>
      </c>
    </row>
    <row r="353" spans="1:11" x14ac:dyDescent="0.3">
      <c r="A353" s="2">
        <v>10698</v>
      </c>
      <c r="B353" s="16">
        <f>MONTH(tempM[[#This Row],[Date]])</f>
        <v>4</v>
      </c>
      <c r="C353" s="1">
        <v>1929.2916666666667</v>
      </c>
      <c r="D353" s="1">
        <f>tempM[[#This Row],[DecDate]]^2</f>
        <v>3722166.335069445</v>
      </c>
      <c r="E353" s="1">
        <v>-0.36</v>
      </c>
      <c r="F353" s="1">
        <f>$R$17+$R$18*tempM[[#This Row],[DecDate]]+$R$19*tempM[[#This Row],[DecDate2]]</f>
        <v>-0.21219493400326428</v>
      </c>
      <c r="G353" s="4">
        <f>tempM[[#This Row],[Temp]]-tempM[[#This Row],[Trend]]</f>
        <v>-0.14780506599673571</v>
      </c>
      <c r="H353" s="4">
        <f t="shared" si="5"/>
        <v>-5.1661246877047769E-2</v>
      </c>
      <c r="I353" s="4">
        <f>tempM[[#This Row],[Detrended]]-tempM[[#This Row],[Cycle]]</f>
        <v>-9.6143819119687945E-2</v>
      </c>
      <c r="J353" s="4">
        <f>AVERAGEIF(tempM[Month],tempM[Month],tempM[High Frequency])</f>
        <v>-5.1148535178016012E-4</v>
      </c>
      <c r="K353" s="4">
        <f>tempM[[#This Row],[S0]]-AVERAGE($J$2:$J$13)</f>
        <v>-3.7602394283050016E-4</v>
      </c>
    </row>
    <row r="354" spans="1:11" x14ac:dyDescent="0.3">
      <c r="A354" s="2">
        <v>10728</v>
      </c>
      <c r="B354" s="16">
        <f>MONTH(tempM[[#This Row],[Date]])</f>
        <v>5</v>
      </c>
      <c r="C354" s="1">
        <v>1929.375</v>
      </c>
      <c r="D354" s="1">
        <f>tempM[[#This Row],[DecDate]]^2</f>
        <v>3722487.890625</v>
      </c>
      <c r="E354" s="1">
        <v>-0.28000000000000003</v>
      </c>
      <c r="F354" s="1">
        <f>$R$17+$R$18*tempM[[#This Row],[DecDate]]+$R$19*tempM[[#This Row],[DecDate2]]</f>
        <v>-0.21187684504792514</v>
      </c>
      <c r="G354" s="4">
        <f>tempM[[#This Row],[Temp]]-tempM[[#This Row],[Trend]]</f>
        <v>-6.8123154952074882E-2</v>
      </c>
      <c r="H354" s="4">
        <f t="shared" si="5"/>
        <v>-4.7363951216971678E-2</v>
      </c>
      <c r="I354" s="4">
        <f>tempM[[#This Row],[Detrended]]-tempM[[#This Row],[Cycle]]</f>
        <v>-2.0759203735103204E-2</v>
      </c>
      <c r="J354" s="4">
        <f>AVERAGEIF(tempM[Month],tempM[Month],tempM[High Frequency])</f>
        <v>-1.9768330201834865E-2</v>
      </c>
      <c r="K354" s="4">
        <f>tempM[[#This Row],[S0]]-AVERAGE($J$2:$J$13)</f>
        <v>-1.9632868792885207E-2</v>
      </c>
    </row>
    <row r="355" spans="1:11" x14ac:dyDescent="0.3">
      <c r="A355" s="2">
        <v>10759</v>
      </c>
      <c r="B355" s="16">
        <f>MONTH(tempM[[#This Row],[Date]])</f>
        <v>6</v>
      </c>
      <c r="C355" s="1">
        <v>1929.4583333333335</v>
      </c>
      <c r="D355" s="1">
        <f>tempM[[#This Row],[DecDate]]^2</f>
        <v>3722809.460069445</v>
      </c>
      <c r="E355" s="1">
        <v>-0.39</v>
      </c>
      <c r="F355" s="1">
        <f>$R$17+$R$18*tempM[[#This Row],[DecDate]]+$R$19*tempM[[#This Row],[DecDate2]]</f>
        <v>-0.21155732365923541</v>
      </c>
      <c r="G355" s="4">
        <f>tempM[[#This Row],[Temp]]-tempM[[#This Row],[Trend]]</f>
        <v>-0.17844267634076461</v>
      </c>
      <c r="H355" s="4">
        <f t="shared" si="5"/>
        <v>-0.10229885722110287</v>
      </c>
      <c r="I355" s="4">
        <f>tempM[[#This Row],[Detrended]]-tempM[[#This Row],[Cycle]]</f>
        <v>-7.614381911966174E-2</v>
      </c>
      <c r="J355" s="4">
        <f>AVERAGEIF(tempM[Month],tempM[Month],tempM[High Frequency])</f>
        <v>-2.6078630071459965E-2</v>
      </c>
      <c r="K355" s="4">
        <f>tempM[[#This Row],[S0]]-AVERAGE($J$2:$J$13)</f>
        <v>-2.5943168662510306E-2</v>
      </c>
    </row>
    <row r="356" spans="1:11" x14ac:dyDescent="0.3">
      <c r="A356" s="2">
        <v>10789</v>
      </c>
      <c r="B356" s="16">
        <f>MONTH(tempM[[#This Row],[Date]])</f>
        <v>7</v>
      </c>
      <c r="C356" s="1">
        <v>1929.5416666666667</v>
      </c>
      <c r="D356" s="1">
        <f>tempM[[#This Row],[DecDate]]^2</f>
        <v>3723131.043402778</v>
      </c>
      <c r="E356" s="1">
        <v>-0.35</v>
      </c>
      <c r="F356" s="1">
        <f>$R$17+$R$18*tempM[[#This Row],[DecDate]]+$R$19*tempM[[#This Row],[DecDate2]]</f>
        <v>-0.2112363698369677</v>
      </c>
      <c r="G356" s="4">
        <f>tempM[[#This Row],[Temp]]-tempM[[#This Row],[Trend]]</f>
        <v>-0.13876363016303228</v>
      </c>
      <c r="H356" s="4">
        <f t="shared" si="5"/>
        <v>-0.10877365719715115</v>
      </c>
      <c r="I356" s="4">
        <f>tempM[[#This Row],[Detrended]]-tempM[[#This Row],[Cycle]]</f>
        <v>-2.9989972965881129E-2</v>
      </c>
      <c r="J356" s="4">
        <f>AVERAGEIF(tempM[Month],tempM[Month],tempM[High Frequency])</f>
        <v>-3.5465086088030215E-2</v>
      </c>
      <c r="K356" s="4">
        <f>tempM[[#This Row],[S0]]-AVERAGE($J$2:$J$13)</f>
        <v>-3.5329624679080553E-2</v>
      </c>
    </row>
    <row r="357" spans="1:11" x14ac:dyDescent="0.3">
      <c r="A357" s="2">
        <v>10820</v>
      </c>
      <c r="B357" s="16">
        <f>MONTH(tempM[[#This Row],[Date]])</f>
        <v>8</v>
      </c>
      <c r="C357" s="1">
        <v>1929.625</v>
      </c>
      <c r="D357" s="1">
        <f>tempM[[#This Row],[DecDate]]^2</f>
        <v>3723452.640625</v>
      </c>
      <c r="E357" s="1">
        <v>-0.19</v>
      </c>
      <c r="F357" s="1">
        <f>$R$17+$R$18*tempM[[#This Row],[DecDate]]+$R$19*tempM[[#This Row],[DecDate2]]</f>
        <v>-0.21091398358134938</v>
      </c>
      <c r="G357" s="4">
        <f>tempM[[#This Row],[Temp]]-tempM[[#This Row],[Trend]]</f>
        <v>2.0913983581349382E-2</v>
      </c>
      <c r="H357" s="4">
        <f t="shared" si="5"/>
        <v>-8.1403735760487997E-2</v>
      </c>
      <c r="I357" s="4">
        <f>tempM[[#This Row],[Detrended]]-tempM[[#This Row],[Cycle]]</f>
        <v>0.10231771934183738</v>
      </c>
      <c r="J357" s="4">
        <f>AVERAGEIF(tempM[Month],tempM[Month],tempM[High Frequency])</f>
        <v>-3.7850347885051719E-2</v>
      </c>
      <c r="K357" s="4">
        <f>tempM[[#This Row],[S0]]-AVERAGE($J$2:$J$13)</f>
        <v>-3.7714886476102057E-2</v>
      </c>
    </row>
    <row r="358" spans="1:11" x14ac:dyDescent="0.3">
      <c r="A358" s="2">
        <v>10851</v>
      </c>
      <c r="B358" s="16">
        <f>MONTH(tempM[[#This Row],[Date]])</f>
        <v>9</v>
      </c>
      <c r="C358" s="1">
        <v>1929.7083333333335</v>
      </c>
      <c r="D358" s="1">
        <f>tempM[[#This Row],[DecDate]]^2</f>
        <v>3723774.2517361115</v>
      </c>
      <c r="E358" s="1">
        <v>-0.2</v>
      </c>
      <c r="F358" s="1">
        <f>$R$17+$R$18*tempM[[#This Row],[DecDate]]+$R$19*tempM[[#This Row],[DecDate2]]</f>
        <v>-0.21059016489226678</v>
      </c>
      <c r="G358" s="4">
        <f>tempM[[#This Row],[Temp]]-tempM[[#This Row],[Trend]]</f>
        <v>1.0590164892266773E-2</v>
      </c>
      <c r="H358" s="4">
        <f t="shared" si="5"/>
        <v>-1.1727554449592474E-2</v>
      </c>
      <c r="I358" s="4">
        <f>tempM[[#This Row],[Detrended]]-tempM[[#This Row],[Cycle]]</f>
        <v>2.2317719341859249E-2</v>
      </c>
      <c r="J358" s="4">
        <f>AVERAGEIF(tempM[Month],tempM[Month],tempM[High Frequency])</f>
        <v>-2.5516799080914528E-2</v>
      </c>
      <c r="K358" s="4">
        <f>tempM[[#This Row],[S0]]-AVERAGE($J$2:$J$13)</f>
        <v>-2.538133767196487E-2</v>
      </c>
    </row>
    <row r="359" spans="1:11" x14ac:dyDescent="0.3">
      <c r="A359" s="2">
        <v>10881</v>
      </c>
      <c r="B359" s="16">
        <f>MONTH(tempM[[#This Row],[Date]])</f>
        <v>10</v>
      </c>
      <c r="C359" s="1">
        <v>1929.7916666666667</v>
      </c>
      <c r="D359" s="1">
        <f>tempM[[#This Row],[DecDate]]^2</f>
        <v>3724095.8767361115</v>
      </c>
      <c r="E359" s="1">
        <v>-0.01</v>
      </c>
      <c r="F359" s="1">
        <f>$R$17+$R$18*tempM[[#This Row],[DecDate]]+$R$19*tempM[[#This Row],[DecDate2]]</f>
        <v>-0.2102649137697199</v>
      </c>
      <c r="G359" s="4">
        <f>tempM[[#This Row],[Temp]]-tempM[[#This Row],[Trend]]</f>
        <v>0.20026491376971989</v>
      </c>
      <c r="H359" s="4">
        <f t="shared" si="5"/>
        <v>-9.7451132644426775E-3</v>
      </c>
      <c r="I359" s="4">
        <f>tempM[[#This Row],[Detrended]]-tempM[[#This Row],[Cycle]]</f>
        <v>0.21001002703416258</v>
      </c>
      <c r="J359" s="4">
        <f>AVERAGEIF(tempM[Month],tempM[Month],tempM[High Frequency])</f>
        <v>3.745669801022343E-2</v>
      </c>
      <c r="K359" s="4">
        <f>tempM[[#This Row],[S0]]-AVERAGE($J$2:$J$13)</f>
        <v>3.7592159419173092E-2</v>
      </c>
    </row>
    <row r="360" spans="1:11" x14ac:dyDescent="0.3">
      <c r="A360" s="2">
        <v>10912</v>
      </c>
      <c r="B360" s="16">
        <f>MONTH(tempM[[#This Row],[Date]])</f>
        <v>11</v>
      </c>
      <c r="C360" s="1">
        <v>1929.875</v>
      </c>
      <c r="D360" s="1">
        <f>tempM[[#This Row],[DecDate]]^2</f>
        <v>3724417.515625</v>
      </c>
      <c r="E360" s="1">
        <v>-0.03</v>
      </c>
      <c r="F360" s="1">
        <f>$R$17+$R$18*tempM[[#This Row],[DecDate]]+$R$19*tempM[[#This Row],[DecDate2]]</f>
        <v>-0.20993823021365188</v>
      </c>
      <c r="G360" s="4">
        <f>tempM[[#This Row],[Temp]]-tempM[[#This Row],[Trend]]</f>
        <v>0.17993823021365188</v>
      </c>
      <c r="H360" s="4">
        <f t="shared" si="5"/>
        <v>1.4666647180164305E-3</v>
      </c>
      <c r="I360" s="4">
        <f>tempM[[#This Row],[Detrended]]-tempM[[#This Row],[Cycle]]</f>
        <v>0.17847156549563545</v>
      </c>
      <c r="J360" s="4">
        <f>AVERAGEIF(tempM[Month],tempM[Month],tempM[High Frequency])</f>
        <v>3.5898844099438568E-2</v>
      </c>
      <c r="K360" s="4">
        <f>tempM[[#This Row],[S0]]-AVERAGE($J$2:$J$13)</f>
        <v>3.603430550838823E-2</v>
      </c>
    </row>
    <row r="361" spans="1:11" x14ac:dyDescent="0.3">
      <c r="A361" s="2">
        <v>10942</v>
      </c>
      <c r="B361" s="16">
        <f>MONTH(tempM[[#This Row],[Date]])</f>
        <v>12</v>
      </c>
      <c r="C361" s="1">
        <v>1929.9583333333335</v>
      </c>
      <c r="D361" s="1">
        <f>tempM[[#This Row],[DecDate]]^2</f>
        <v>3724739.1684027785</v>
      </c>
      <c r="E361" s="1">
        <v>-0.66</v>
      </c>
      <c r="F361" s="1">
        <f>$R$17+$R$18*tempM[[#This Row],[DecDate]]+$R$19*tempM[[#This Row],[DecDate2]]</f>
        <v>-0.2096101142242901</v>
      </c>
      <c r="G361" s="4">
        <f>tempM[[#This Row],[Temp]]-tempM[[#This Row],[Trend]]</f>
        <v>-0.45038988577570993</v>
      </c>
      <c r="H361" s="4">
        <f t="shared" si="5"/>
        <v>1.3446241036268257E-2</v>
      </c>
      <c r="I361" s="4">
        <f>tempM[[#This Row],[Detrended]]-tempM[[#This Row],[Cycle]]</f>
        <v>-0.46383612681197817</v>
      </c>
      <c r="J361" s="4">
        <f>AVERAGEIF(tempM[Month],tempM[Month],tempM[High Frequency])</f>
        <v>-3.4305487959333747E-2</v>
      </c>
      <c r="K361" s="4">
        <f>tempM[[#This Row],[S0]]-AVERAGE($J$2:$J$13)</f>
        <v>-3.4170026550384085E-2</v>
      </c>
    </row>
    <row r="362" spans="1:11" x14ac:dyDescent="0.3">
      <c r="A362" s="2">
        <v>10973</v>
      </c>
      <c r="B362" s="16">
        <f>MONTH(tempM[[#This Row],[Date]])</f>
        <v>1</v>
      </c>
      <c r="C362" s="1">
        <v>1930.0416666666667</v>
      </c>
      <c r="D362" s="1">
        <f>tempM[[#This Row],[DecDate]]^2</f>
        <v>3725060.835069445</v>
      </c>
      <c r="E362" s="1">
        <v>-0.12</v>
      </c>
      <c r="F362" s="1">
        <f>$R$17+$R$18*tempM[[#This Row],[DecDate]]+$R$19*tempM[[#This Row],[DecDate2]]</f>
        <v>-0.20928056580129351</v>
      </c>
      <c r="G362" s="4">
        <f>tempM[[#This Row],[Temp]]-tempM[[#This Row],[Trend]]</f>
        <v>8.928056580129351E-2</v>
      </c>
      <c r="H362" s="4">
        <f t="shared" si="5"/>
        <v>4.0809000305675552E-2</v>
      </c>
      <c r="I362" s="4">
        <f>tempM[[#This Row],[Detrended]]-tempM[[#This Row],[Cycle]]</f>
        <v>4.8471565495617958E-2</v>
      </c>
      <c r="J362" s="4">
        <f>AVERAGEIF(tempM[Month],tempM[Month],tempM[High Frequency])</f>
        <v>2.9521109172344157E-2</v>
      </c>
      <c r="K362" s="4">
        <f>tempM[[#This Row],[S0]]-AVERAGE($J$2:$J$13)</f>
        <v>2.9656570581293815E-2</v>
      </c>
    </row>
    <row r="363" spans="1:11" x14ac:dyDescent="0.3">
      <c r="A363" s="2">
        <v>11004</v>
      </c>
      <c r="B363" s="16">
        <f>MONTH(tempM[[#This Row],[Date]])</f>
        <v>2</v>
      </c>
      <c r="C363" s="1">
        <v>1930.125</v>
      </c>
      <c r="D363" s="1">
        <f>tempM[[#This Row],[DecDate]]^2</f>
        <v>3725382.515625</v>
      </c>
      <c r="E363" s="1">
        <v>-0.2</v>
      </c>
      <c r="F363" s="1">
        <f>$R$17+$R$18*tempM[[#This Row],[DecDate]]+$R$19*tempM[[#This Row],[DecDate2]]</f>
        <v>-0.20894958494506</v>
      </c>
      <c r="G363" s="4">
        <f>tempM[[#This Row],[Temp]]-tempM[[#This Row],[Trend]]</f>
        <v>8.9495849450599851E-3</v>
      </c>
      <c r="H363" s="4">
        <f t="shared" si="5"/>
        <v>6.8170327141640424E-2</v>
      </c>
      <c r="I363" s="4">
        <f>tempM[[#This Row],[Detrended]]-tempM[[#This Row],[Cycle]]</f>
        <v>-5.9220742196580439E-2</v>
      </c>
      <c r="J363" s="4">
        <f>AVERAGEIF(tempM[Month],tempM[Month],tempM[High Frequency])</f>
        <v>3.252632429620924E-2</v>
      </c>
      <c r="K363" s="4">
        <f>tempM[[#This Row],[S0]]-AVERAGE($J$2:$J$13)</f>
        <v>3.2661785705158902E-2</v>
      </c>
    </row>
    <row r="364" spans="1:11" x14ac:dyDescent="0.3">
      <c r="A364" s="2">
        <v>11032</v>
      </c>
      <c r="B364" s="16">
        <f>MONTH(tempM[[#This Row],[Date]])</f>
        <v>3</v>
      </c>
      <c r="C364" s="1">
        <v>1930.2083333333335</v>
      </c>
      <c r="D364" s="1">
        <f>tempM[[#This Row],[DecDate]]^2</f>
        <v>3725704.210069445</v>
      </c>
      <c r="E364" s="1">
        <v>0.1</v>
      </c>
      <c r="F364" s="1">
        <f>$R$17+$R$18*tempM[[#This Row],[DecDate]]+$R$19*tempM[[#This Row],[DecDate2]]</f>
        <v>-0.20861717165519167</v>
      </c>
      <c r="G364" s="4">
        <f>tempM[[#This Row],[Temp]]-tempM[[#This Row],[Trend]]</f>
        <v>0.30861717165519165</v>
      </c>
      <c r="H364" s="4">
        <f t="shared" si="5"/>
        <v>8.0914836928765138E-2</v>
      </c>
      <c r="I364" s="4">
        <f>tempM[[#This Row],[Detrended]]-tempM[[#This Row],[Cycle]]</f>
        <v>0.22770233472642651</v>
      </c>
      <c r="J364" s="4">
        <f>AVERAGEIF(tempM[Month],tempM[Month],tempM[High Frequency])</f>
        <v>4.2467654152793903E-2</v>
      </c>
      <c r="K364" s="4">
        <f>tempM[[#This Row],[S0]]-AVERAGE($J$2:$J$13)</f>
        <v>4.2603115561743565E-2</v>
      </c>
    </row>
    <row r="365" spans="1:11" x14ac:dyDescent="0.3">
      <c r="A365" s="2">
        <v>11063</v>
      </c>
      <c r="B365" s="16">
        <f>MONTH(tempM[[#This Row],[Date]])</f>
        <v>4</v>
      </c>
      <c r="C365" s="1">
        <v>1930.2916666666667</v>
      </c>
      <c r="D365" s="1">
        <f>tempM[[#This Row],[DecDate]]^2</f>
        <v>3726025.918402778</v>
      </c>
      <c r="E365" s="1">
        <v>-0.17</v>
      </c>
      <c r="F365" s="1">
        <f>$R$17+$R$18*tempM[[#This Row],[DecDate]]+$R$19*tempM[[#This Row],[DecDate2]]</f>
        <v>-0.20828332593202958</v>
      </c>
      <c r="G365" s="4">
        <f>tempM[[#This Row],[Temp]]-tempM[[#This Row],[Trend]]</f>
        <v>3.8283325932029572E-2</v>
      </c>
      <c r="H365" s="4">
        <f t="shared" si="5"/>
        <v>9.7504068128596896E-2</v>
      </c>
      <c r="I365" s="4">
        <f>tempM[[#This Row],[Detrended]]-tempM[[#This Row],[Cycle]]</f>
        <v>-5.9220742196567325E-2</v>
      </c>
      <c r="J365" s="4">
        <f>AVERAGEIF(tempM[Month],tempM[Month],tempM[High Frequency])</f>
        <v>-5.1148535178016012E-4</v>
      </c>
      <c r="K365" s="4">
        <f>tempM[[#This Row],[S0]]-AVERAGE($J$2:$J$13)</f>
        <v>-3.7602394283050016E-4</v>
      </c>
    </row>
    <row r="366" spans="1:11" x14ac:dyDescent="0.3">
      <c r="A366" s="2">
        <v>11093</v>
      </c>
      <c r="B366" s="16">
        <f>MONTH(tempM[[#This Row],[Date]])</f>
        <v>5</v>
      </c>
      <c r="C366" s="1">
        <v>1930.375</v>
      </c>
      <c r="D366" s="1">
        <f>tempM[[#This Row],[DecDate]]^2</f>
        <v>3726347.640625</v>
      </c>
      <c r="E366" s="1">
        <v>-0.21</v>
      </c>
      <c r="F366" s="1">
        <f>$R$17+$R$18*tempM[[#This Row],[DecDate]]+$R$19*tempM[[#This Row],[DecDate2]]</f>
        <v>-0.20794804777523268</v>
      </c>
      <c r="G366" s="4">
        <f>tempM[[#This Row],[Temp]]-tempM[[#This Row],[Trend]]</f>
        <v>-2.0519522247673116E-3</v>
      </c>
      <c r="H366" s="4">
        <f t="shared" si="5"/>
        <v>0.13178417458728517</v>
      </c>
      <c r="I366" s="4">
        <f>tempM[[#This Row],[Detrended]]-tempM[[#This Row],[Cycle]]</f>
        <v>-0.13383612681205248</v>
      </c>
      <c r="J366" s="4">
        <f>AVERAGEIF(tempM[Month],tempM[Month],tempM[High Frequency])</f>
        <v>-1.9768330201834865E-2</v>
      </c>
      <c r="K366" s="4">
        <f>tempM[[#This Row],[S0]]-AVERAGE($J$2:$J$13)</f>
        <v>-1.9632868792885207E-2</v>
      </c>
    </row>
    <row r="367" spans="1:11" x14ac:dyDescent="0.3">
      <c r="A367" s="2">
        <v>11124</v>
      </c>
      <c r="B367" s="16">
        <f>MONTH(tempM[[#This Row],[Date]])</f>
        <v>6</v>
      </c>
      <c r="C367" s="1">
        <v>1930.4583333333335</v>
      </c>
      <c r="D367" s="1">
        <f>tempM[[#This Row],[DecDate]]^2</f>
        <v>3726669.3767361115</v>
      </c>
      <c r="E367" s="1">
        <v>-0.12</v>
      </c>
      <c r="F367" s="1">
        <f>$R$17+$R$18*tempM[[#This Row],[DecDate]]+$R$19*tempM[[#This Row],[DecDate2]]</f>
        <v>-0.20761133718519886</v>
      </c>
      <c r="G367" s="4">
        <f>tempM[[#This Row],[Temp]]-tempM[[#This Row],[Trend]]</f>
        <v>8.7611337185198868E-2</v>
      </c>
      <c r="H367" s="4">
        <f t="shared" si="5"/>
        <v>0.13913977168945849</v>
      </c>
      <c r="I367" s="4">
        <f>tempM[[#This Row],[Detrended]]-tempM[[#This Row],[Cycle]]</f>
        <v>-5.1528434504259618E-2</v>
      </c>
      <c r="J367" s="4">
        <f>AVERAGEIF(tempM[Month],tempM[Month],tempM[High Frequency])</f>
        <v>-2.6078630071459965E-2</v>
      </c>
      <c r="K367" s="4">
        <f>tempM[[#This Row],[S0]]-AVERAGE($J$2:$J$13)</f>
        <v>-2.5943168662510306E-2</v>
      </c>
    </row>
    <row r="368" spans="1:11" x14ac:dyDescent="0.3">
      <c r="A368" s="2">
        <v>11154</v>
      </c>
      <c r="B368" s="16">
        <f>MONTH(tempM[[#This Row],[Date]])</f>
        <v>7</v>
      </c>
      <c r="C368" s="1">
        <v>1930.5416666666667</v>
      </c>
      <c r="D368" s="1">
        <f>tempM[[#This Row],[DecDate]]^2</f>
        <v>3726991.1267361115</v>
      </c>
      <c r="E368" s="1">
        <v>-0.03</v>
      </c>
      <c r="F368" s="1">
        <f>$R$17+$R$18*tempM[[#This Row],[DecDate]]+$R$19*tempM[[#This Row],[DecDate2]]</f>
        <v>-0.20727319416153023</v>
      </c>
      <c r="G368" s="4">
        <f>tempM[[#This Row],[Temp]]-tempM[[#This Row],[Trend]]</f>
        <v>0.17727319416153023</v>
      </c>
      <c r="H368" s="4">
        <f t="shared" si="5"/>
        <v>0.19034009020432574</v>
      </c>
      <c r="I368" s="4">
        <f>tempM[[#This Row],[Detrended]]-tempM[[#This Row],[Cycle]]</f>
        <v>-1.3066896042795512E-2</v>
      </c>
      <c r="J368" s="4">
        <f>AVERAGEIF(tempM[Month],tempM[Month],tempM[High Frequency])</f>
        <v>-3.5465086088030215E-2</v>
      </c>
      <c r="K368" s="4">
        <f>tempM[[#This Row],[S0]]-AVERAGE($J$2:$J$13)</f>
        <v>-3.5329624679080553E-2</v>
      </c>
    </row>
    <row r="369" spans="1:11" x14ac:dyDescent="0.3">
      <c r="A369" s="2">
        <v>11185</v>
      </c>
      <c r="B369" s="16">
        <f>MONTH(tempM[[#This Row],[Date]])</f>
        <v>8</v>
      </c>
      <c r="C369" s="1">
        <v>1930.625</v>
      </c>
      <c r="D369" s="1">
        <f>tempM[[#This Row],[DecDate]]^2</f>
        <v>3727312.890625</v>
      </c>
      <c r="E369" s="1">
        <v>0.01</v>
      </c>
      <c r="F369" s="1">
        <f>$R$17+$R$18*tempM[[#This Row],[DecDate]]+$R$19*tempM[[#This Row],[DecDate2]]</f>
        <v>-0.20693361870451099</v>
      </c>
      <c r="G369" s="4">
        <f>tempM[[#This Row],[Temp]]-tempM[[#This Row],[Trend]]</f>
        <v>0.216933618704511</v>
      </c>
      <c r="H369" s="4">
        <f t="shared" si="5"/>
        <v>0.18076974551652414</v>
      </c>
      <c r="I369" s="4">
        <f>tempM[[#This Row],[Detrended]]-tempM[[#This Row],[Cycle]]</f>
        <v>3.6163873187986861E-2</v>
      </c>
      <c r="J369" s="4">
        <f>AVERAGEIF(tempM[Month],tempM[Month],tempM[High Frequency])</f>
        <v>-3.7850347885051719E-2</v>
      </c>
      <c r="K369" s="4">
        <f>tempM[[#This Row],[S0]]-AVERAGE($J$2:$J$13)</f>
        <v>-3.7714886476102057E-2</v>
      </c>
    </row>
    <row r="370" spans="1:11" x14ac:dyDescent="0.3">
      <c r="A370" s="2">
        <v>11216</v>
      </c>
      <c r="B370" s="16">
        <f>MONTH(tempM[[#This Row],[Date]])</f>
        <v>9</v>
      </c>
      <c r="C370" s="1">
        <v>1930.7083333333335</v>
      </c>
      <c r="D370" s="1">
        <f>tempM[[#This Row],[DecDate]]^2</f>
        <v>3727634.6684027785</v>
      </c>
      <c r="E370" s="1">
        <v>-0.02</v>
      </c>
      <c r="F370" s="1">
        <f>$R$17+$R$18*tempM[[#This Row],[DecDate]]+$R$19*tempM[[#This Row],[DecDate2]]</f>
        <v>-0.20659261081397062</v>
      </c>
      <c r="G370" s="4">
        <f>tempM[[#This Row],[Temp]]-tempM[[#This Row],[Trend]]</f>
        <v>0.18659261081397063</v>
      </c>
      <c r="H370" s="4">
        <f t="shared" si="5"/>
        <v>0.1911979683952626</v>
      </c>
      <c r="I370" s="4">
        <f>tempM[[#This Row],[Detrended]]-tempM[[#This Row],[Cycle]]</f>
        <v>-4.6053575812919634E-3</v>
      </c>
      <c r="J370" s="4">
        <f>AVERAGEIF(tempM[Month],tempM[Month],tempM[High Frequency])</f>
        <v>-2.5516799080914528E-2</v>
      </c>
      <c r="K370" s="4">
        <f>tempM[[#This Row],[S0]]-AVERAGE($J$2:$J$13)</f>
        <v>-2.538133767196487E-2</v>
      </c>
    </row>
    <row r="371" spans="1:11" x14ac:dyDescent="0.3">
      <c r="A371" s="2">
        <v>11246</v>
      </c>
      <c r="B371" s="16">
        <f>MONTH(tempM[[#This Row],[Date]])</f>
        <v>10</v>
      </c>
      <c r="C371" s="1">
        <v>1930.7916666666667</v>
      </c>
      <c r="D371" s="1">
        <f>tempM[[#This Row],[DecDate]]^2</f>
        <v>3727956.460069445</v>
      </c>
      <c r="E371" s="1">
        <v>0.02</v>
      </c>
      <c r="F371" s="1">
        <f>$R$17+$R$18*tempM[[#This Row],[DecDate]]+$R$19*tempM[[#This Row],[DecDate2]]</f>
        <v>-0.20625017049007965</v>
      </c>
      <c r="G371" s="4">
        <f>tempM[[#This Row],[Temp]]-tempM[[#This Row],[Trend]]</f>
        <v>0.22625017049007964</v>
      </c>
      <c r="H371" s="4">
        <f t="shared" si="5"/>
        <v>0.16777860499440483</v>
      </c>
      <c r="I371" s="4">
        <f>tempM[[#This Row],[Detrended]]-tempM[[#This Row],[Cycle]]</f>
        <v>5.847156549567481E-2</v>
      </c>
      <c r="J371" s="4">
        <f>AVERAGEIF(tempM[Month],tempM[Month],tempM[High Frequency])</f>
        <v>3.745669801022343E-2</v>
      </c>
      <c r="K371" s="4">
        <f>tempM[[#This Row],[S0]]-AVERAGE($J$2:$J$13)</f>
        <v>3.7592159419173092E-2</v>
      </c>
    </row>
    <row r="372" spans="1:11" x14ac:dyDescent="0.3">
      <c r="A372" s="2">
        <v>11277</v>
      </c>
      <c r="B372" s="16">
        <f>MONTH(tempM[[#This Row],[Date]])</f>
        <v>11</v>
      </c>
      <c r="C372" s="1">
        <v>1930.875</v>
      </c>
      <c r="D372" s="1">
        <f>tempM[[#This Row],[DecDate]]^2</f>
        <v>3728278.265625</v>
      </c>
      <c r="E372" s="1">
        <v>0.44</v>
      </c>
      <c r="F372" s="1">
        <f>$R$17+$R$18*tempM[[#This Row],[DecDate]]+$R$19*tempM[[#This Row],[DecDate2]]</f>
        <v>-0.20590629773266755</v>
      </c>
      <c r="G372" s="4">
        <f>tempM[[#This Row],[Temp]]-tempM[[#This Row],[Trend]]</f>
        <v>0.6459062977326675</v>
      </c>
      <c r="H372" s="4">
        <f t="shared" si="5"/>
        <v>0.16974242454470254</v>
      </c>
      <c r="I372" s="4">
        <f>tempM[[#This Row],[Detrended]]-tempM[[#This Row],[Cycle]]</f>
        <v>0.47616387318796494</v>
      </c>
      <c r="J372" s="4">
        <f>AVERAGEIF(tempM[Month],tempM[Month],tempM[High Frequency])</f>
        <v>3.5898844099438568E-2</v>
      </c>
      <c r="K372" s="4">
        <f>tempM[[#This Row],[S0]]-AVERAGE($J$2:$J$13)</f>
        <v>3.603430550838823E-2</v>
      </c>
    </row>
    <row r="373" spans="1:11" x14ac:dyDescent="0.3">
      <c r="A373" s="2">
        <v>11307</v>
      </c>
      <c r="B373" s="16">
        <f>MONTH(tempM[[#This Row],[Date]])</f>
        <v>12</v>
      </c>
      <c r="C373" s="1">
        <v>1930.9583333333335</v>
      </c>
      <c r="D373" s="1">
        <f>tempM[[#This Row],[DecDate]]^2</f>
        <v>3728600.085069445</v>
      </c>
      <c r="E373" s="1">
        <v>7.0000000000000007E-2</v>
      </c>
      <c r="F373" s="1">
        <f>$R$17+$R$18*tempM[[#This Row],[DecDate]]+$R$19*tempM[[#This Row],[DecDate2]]</f>
        <v>-0.20556099254190485</v>
      </c>
      <c r="G373" s="4">
        <f>tempM[[#This Row],[Temp]]-tempM[[#This Row],[Trend]]</f>
        <v>0.27556099254190486</v>
      </c>
      <c r="H373" s="4">
        <f t="shared" si="5"/>
        <v>0.19708942704617757</v>
      </c>
      <c r="I373" s="4">
        <f>tempM[[#This Row],[Detrended]]-tempM[[#This Row],[Cycle]]</f>
        <v>7.8471565495727286E-2</v>
      </c>
      <c r="J373" s="4">
        <f>AVERAGEIF(tempM[Month],tempM[Month],tempM[High Frequency])</f>
        <v>-3.4305487959333747E-2</v>
      </c>
      <c r="K373" s="4">
        <f>tempM[[#This Row],[S0]]-AVERAGE($J$2:$J$13)</f>
        <v>-3.4170026550384085E-2</v>
      </c>
    </row>
    <row r="374" spans="1:11" x14ac:dyDescent="0.3">
      <c r="A374" s="2">
        <v>11338</v>
      </c>
      <c r="B374" s="16">
        <f>MONTH(tempM[[#This Row],[Date]])</f>
        <v>1</v>
      </c>
      <c r="C374" s="1">
        <v>1931.0416666666667</v>
      </c>
      <c r="D374" s="1">
        <f>tempM[[#This Row],[DecDate]]^2</f>
        <v>3728921.918402778</v>
      </c>
      <c r="E374" s="1">
        <v>0.01</v>
      </c>
      <c r="F374" s="1">
        <f>$R$17+$R$18*tempM[[#This Row],[DecDate]]+$R$19*tempM[[#This Row],[DecDate2]]</f>
        <v>-0.20521425491756418</v>
      </c>
      <c r="G374" s="4">
        <f>tempM[[#This Row],[Temp]]-tempM[[#This Row],[Trend]]</f>
        <v>0.21521425491756419</v>
      </c>
      <c r="H374" s="4">
        <f t="shared" si="5"/>
        <v>0.21212730480649603</v>
      </c>
      <c r="I374" s="4">
        <f>tempM[[#This Row],[Detrended]]-tempM[[#This Row],[Cycle]]</f>
        <v>3.0869501110681596E-3</v>
      </c>
      <c r="J374" s="4">
        <f>AVERAGEIF(tempM[Month],tempM[Month],tempM[High Frequency])</f>
        <v>2.9521109172344157E-2</v>
      </c>
      <c r="K374" s="4">
        <f>tempM[[#This Row],[S0]]-AVERAGE($J$2:$J$13)</f>
        <v>2.9656570581293815E-2</v>
      </c>
    </row>
    <row r="375" spans="1:11" x14ac:dyDescent="0.3">
      <c r="A375" s="2">
        <v>11369</v>
      </c>
      <c r="B375" s="16">
        <f>MONTH(tempM[[#This Row],[Date]])</f>
        <v>2</v>
      </c>
      <c r="C375" s="1">
        <v>1931.125</v>
      </c>
      <c r="D375" s="1">
        <f>tempM[[#This Row],[DecDate]]^2</f>
        <v>3729243.765625</v>
      </c>
      <c r="E375" s="1">
        <v>-0.24</v>
      </c>
      <c r="F375" s="1">
        <f>$R$17+$R$18*tempM[[#This Row],[DecDate]]+$R$19*tempM[[#This Row],[DecDate2]]</f>
        <v>-0.2048660848598729</v>
      </c>
      <c r="G375" s="4">
        <f>tempM[[#This Row],[Temp]]-tempM[[#This Row],[Trend]]</f>
        <v>-3.5133915140127092E-2</v>
      </c>
      <c r="H375" s="4">
        <f t="shared" si="5"/>
        <v>0.22177913474876104</v>
      </c>
      <c r="I375" s="4">
        <f>tempM[[#This Row],[Detrended]]-tempM[[#This Row],[Cycle]]</f>
        <v>-0.25691304988888813</v>
      </c>
      <c r="J375" s="4">
        <f>AVERAGEIF(tempM[Month],tempM[Month],tempM[High Frequency])</f>
        <v>3.252632429620924E-2</v>
      </c>
      <c r="K375" s="4">
        <f>tempM[[#This Row],[S0]]-AVERAGE($J$2:$J$13)</f>
        <v>3.2661785705158902E-2</v>
      </c>
    </row>
    <row r="376" spans="1:11" x14ac:dyDescent="0.3">
      <c r="A376" s="2">
        <v>11397</v>
      </c>
      <c r="B376" s="16">
        <f>MONTH(tempM[[#This Row],[Date]])</f>
        <v>3</v>
      </c>
      <c r="C376" s="1">
        <v>1931.2083333333335</v>
      </c>
      <c r="D376" s="1">
        <f>tempM[[#This Row],[DecDate]]^2</f>
        <v>3729565.6267361115</v>
      </c>
      <c r="E376" s="1">
        <v>-0.06</v>
      </c>
      <c r="F376" s="1">
        <f>$R$17+$R$18*tempM[[#This Row],[DecDate]]+$R$19*tempM[[#This Row],[DecDate2]]</f>
        <v>-0.20451648236866049</v>
      </c>
      <c r="G376" s="4">
        <f>tempM[[#This Row],[Temp]]-tempM[[#This Row],[Trend]]</f>
        <v>0.14451648236866049</v>
      </c>
      <c r="H376" s="4">
        <f t="shared" si="5"/>
        <v>0.23450645533449357</v>
      </c>
      <c r="I376" s="4">
        <f>tempM[[#This Row],[Detrended]]-tempM[[#This Row],[Cycle]]</f>
        <v>-8.9989972965833082E-2</v>
      </c>
      <c r="J376" s="4">
        <f>AVERAGEIF(tempM[Month],tempM[Month],tempM[High Frequency])</f>
        <v>4.2467654152793903E-2</v>
      </c>
      <c r="K376" s="4">
        <f>tempM[[#This Row],[S0]]-AVERAGE($J$2:$J$13)</f>
        <v>4.2603115561743565E-2</v>
      </c>
    </row>
    <row r="377" spans="1:11" x14ac:dyDescent="0.3">
      <c r="A377" s="2">
        <v>11428</v>
      </c>
      <c r="B377" s="16">
        <f>MONTH(tempM[[#This Row],[Date]])</f>
        <v>4</v>
      </c>
      <c r="C377" s="1">
        <v>1931.2916666666667</v>
      </c>
      <c r="D377" s="1">
        <f>tempM[[#This Row],[DecDate]]^2</f>
        <v>3729887.5017361115</v>
      </c>
      <c r="E377" s="1">
        <v>-0.2</v>
      </c>
      <c r="F377" s="1">
        <f>$R$17+$R$18*tempM[[#This Row],[DecDate]]+$R$19*tempM[[#This Row],[DecDate2]]</f>
        <v>-0.20416544744404064</v>
      </c>
      <c r="G377" s="4">
        <f>tempM[[#This Row],[Temp]]-tempM[[#This Row],[Trend]]</f>
        <v>4.1654474440406264E-3</v>
      </c>
      <c r="H377" s="4">
        <f t="shared" si="5"/>
        <v>0.26338618964063421</v>
      </c>
      <c r="I377" s="4">
        <f>tempM[[#This Row],[Detrended]]-tempM[[#This Row],[Cycle]]</f>
        <v>-0.25922074219659358</v>
      </c>
      <c r="J377" s="4">
        <f>AVERAGEIF(tempM[Month],tempM[Month],tempM[High Frequency])</f>
        <v>-5.1148535178016012E-4</v>
      </c>
      <c r="K377" s="4">
        <f>tempM[[#This Row],[S0]]-AVERAGE($J$2:$J$13)</f>
        <v>-3.7602394283050016E-4</v>
      </c>
    </row>
    <row r="378" spans="1:11" x14ac:dyDescent="0.3">
      <c r="A378" s="2">
        <v>11458</v>
      </c>
      <c r="B378" s="16">
        <f>MONTH(tempM[[#This Row],[Date]])</f>
        <v>5</v>
      </c>
      <c r="C378" s="1">
        <v>1931.375</v>
      </c>
      <c r="D378" s="1">
        <f>tempM[[#This Row],[DecDate]]^2</f>
        <v>3730209.390625</v>
      </c>
      <c r="E378" s="1">
        <v>-0.14000000000000001</v>
      </c>
      <c r="F378" s="1">
        <f>$R$17+$R$18*tempM[[#This Row],[DecDate]]+$R$19*tempM[[#This Row],[DecDate2]]</f>
        <v>-0.20381298008589965</v>
      </c>
      <c r="G378" s="4">
        <f>tempM[[#This Row],[Temp]]-tempM[[#This Row],[Trend]]</f>
        <v>6.381298008589964E-2</v>
      </c>
      <c r="H378" s="4">
        <f t="shared" si="5"/>
        <v>0.28072602997485335</v>
      </c>
      <c r="I378" s="4">
        <f>tempM[[#This Row],[Detrended]]-tempM[[#This Row],[Cycle]]</f>
        <v>-0.21691304988895371</v>
      </c>
      <c r="J378" s="4">
        <f>AVERAGEIF(tempM[Month],tempM[Month],tempM[High Frequency])</f>
        <v>-1.9768330201834865E-2</v>
      </c>
      <c r="K378" s="4">
        <f>tempM[[#This Row],[S0]]-AVERAGE($J$2:$J$13)</f>
        <v>-1.9632868792885207E-2</v>
      </c>
    </row>
    <row r="379" spans="1:11" x14ac:dyDescent="0.3">
      <c r="A379" s="2">
        <v>11489</v>
      </c>
      <c r="B379" s="16">
        <f>MONTH(tempM[[#This Row],[Date]])</f>
        <v>6</v>
      </c>
      <c r="C379" s="1">
        <v>1931.4583333333335</v>
      </c>
      <c r="D379" s="1">
        <f>tempM[[#This Row],[DecDate]]^2</f>
        <v>3730531.2934027785</v>
      </c>
      <c r="E379" s="1">
        <v>0.15</v>
      </c>
      <c r="F379" s="1">
        <f>$R$17+$R$18*tempM[[#This Row],[DecDate]]+$R$19*tempM[[#This Row],[DecDate2]]</f>
        <v>-0.20345908029440807</v>
      </c>
      <c r="G379" s="4">
        <f>tempM[[#This Row],[Temp]]-tempM[[#This Row],[Trend]]</f>
        <v>0.35345908029440809</v>
      </c>
      <c r="H379" s="4">
        <f t="shared" si="5"/>
        <v>0.25267982249101473</v>
      </c>
      <c r="I379" s="4">
        <f>tempM[[#This Row],[Detrended]]-tempM[[#This Row],[Cycle]]</f>
        <v>0.10077925780339336</v>
      </c>
      <c r="J379" s="4">
        <f>AVERAGEIF(tempM[Month],tempM[Month],tempM[High Frequency])</f>
        <v>-2.6078630071459965E-2</v>
      </c>
      <c r="K379" s="4">
        <f>tempM[[#This Row],[S0]]-AVERAGE($J$2:$J$13)</f>
        <v>-2.5943168662510306E-2</v>
      </c>
    </row>
    <row r="380" spans="1:11" x14ac:dyDescent="0.3">
      <c r="A380" s="2">
        <v>11519</v>
      </c>
      <c r="B380" s="16">
        <f>MONTH(tempM[[#This Row],[Date]])</f>
        <v>7</v>
      </c>
      <c r="C380" s="1">
        <v>1931.5416666666667</v>
      </c>
      <c r="D380" s="1">
        <f>tempM[[#This Row],[DecDate]]^2</f>
        <v>3730853.210069445</v>
      </c>
      <c r="E380" s="1">
        <v>0.08</v>
      </c>
      <c r="F380" s="1">
        <f>$R$17+$R$18*tempM[[#This Row],[DecDate]]+$R$19*tempM[[#This Row],[DecDate2]]</f>
        <v>-0.20310374806933851</v>
      </c>
      <c r="G380" s="4">
        <f>tempM[[#This Row],[Temp]]-tempM[[#This Row],[Trend]]</f>
        <v>0.28310374806933852</v>
      </c>
      <c r="H380" s="4">
        <f t="shared" si="5"/>
        <v>0.27617064411217773</v>
      </c>
      <c r="I380" s="4">
        <f>tempM[[#This Row],[Detrended]]-tempM[[#This Row],[Cycle]]</f>
        <v>6.9331039571607911E-3</v>
      </c>
      <c r="J380" s="4">
        <f>AVERAGEIF(tempM[Month],tempM[Month],tempM[High Frequency])</f>
        <v>-3.5465086088030215E-2</v>
      </c>
      <c r="K380" s="4">
        <f>tempM[[#This Row],[S0]]-AVERAGE($J$2:$J$13)</f>
        <v>-3.5329624679080553E-2</v>
      </c>
    </row>
    <row r="381" spans="1:11" x14ac:dyDescent="0.3">
      <c r="A381" s="2">
        <v>11550</v>
      </c>
      <c r="B381" s="16">
        <f>MONTH(tempM[[#This Row],[Date]])</f>
        <v>8</v>
      </c>
      <c r="C381" s="1">
        <v>1931.625</v>
      </c>
      <c r="D381" s="1">
        <f>tempM[[#This Row],[DecDate]]^2</f>
        <v>3731175.140625</v>
      </c>
      <c r="E381" s="1">
        <v>0.1</v>
      </c>
      <c r="F381" s="1">
        <f>$R$17+$R$18*tempM[[#This Row],[DecDate]]+$R$19*tempM[[#This Row],[DecDate2]]</f>
        <v>-0.20274698341097519</v>
      </c>
      <c r="G381" s="4">
        <f>tempM[[#This Row],[Temp]]-tempM[[#This Row],[Trend]]</f>
        <v>0.30274698341097517</v>
      </c>
      <c r="H381" s="4">
        <f t="shared" si="5"/>
        <v>0.25966003329989829</v>
      </c>
      <c r="I381" s="4">
        <f>tempM[[#This Row],[Detrended]]-tempM[[#This Row],[Cycle]]</f>
        <v>4.3086950111076883E-2</v>
      </c>
      <c r="J381" s="4">
        <f>AVERAGEIF(tempM[Month],tempM[Month],tempM[High Frequency])</f>
        <v>-3.7850347885051719E-2</v>
      </c>
      <c r="K381" s="4">
        <f>tempM[[#This Row],[S0]]-AVERAGE($J$2:$J$13)</f>
        <v>-3.7714886476102057E-2</v>
      </c>
    </row>
    <row r="382" spans="1:11" x14ac:dyDescent="0.3">
      <c r="A382" s="2">
        <v>11581</v>
      </c>
      <c r="B382" s="16">
        <f>MONTH(tempM[[#This Row],[Date]])</f>
        <v>9</v>
      </c>
      <c r="C382" s="1">
        <v>1931.7083333333335</v>
      </c>
      <c r="D382" s="1">
        <f>tempM[[#This Row],[DecDate]]^2</f>
        <v>3731497.085069445</v>
      </c>
      <c r="E382" s="1">
        <v>0.18</v>
      </c>
      <c r="F382" s="1">
        <f>$R$17+$R$18*tempM[[#This Row],[DecDate]]+$R$19*tempM[[#This Row],[DecDate2]]</f>
        <v>-0.2023887863190339</v>
      </c>
      <c r="G382" s="4">
        <f>tempM[[#This Row],[Temp]]-tempM[[#This Row],[Trend]]</f>
        <v>0.38238878631903389</v>
      </c>
      <c r="H382" s="4">
        <f t="shared" si="5"/>
        <v>0.26160952851570179</v>
      </c>
      <c r="I382" s="4">
        <f>tempM[[#This Row],[Detrended]]-tempM[[#This Row],[Cycle]]</f>
        <v>0.1207792578033321</v>
      </c>
      <c r="J382" s="4">
        <f>AVERAGEIF(tempM[Month],tempM[Month],tempM[High Frequency])</f>
        <v>-2.5516799080914528E-2</v>
      </c>
      <c r="K382" s="4">
        <f>tempM[[#This Row],[S0]]-AVERAGE($J$2:$J$13)</f>
        <v>-2.538133767196487E-2</v>
      </c>
    </row>
    <row r="383" spans="1:11" x14ac:dyDescent="0.3">
      <c r="A383" s="2">
        <v>11611</v>
      </c>
      <c r="B383" s="16">
        <f>MONTH(tempM[[#This Row],[Date]])</f>
        <v>10</v>
      </c>
      <c r="C383" s="1">
        <v>1931.7916666666667</v>
      </c>
      <c r="D383" s="1">
        <f>tempM[[#This Row],[DecDate]]^2</f>
        <v>3731819.043402778</v>
      </c>
      <c r="E383" s="1">
        <v>0.36</v>
      </c>
      <c r="F383" s="1">
        <f>$R$17+$R$18*tempM[[#This Row],[DecDate]]+$R$19*tempM[[#This Row],[DecDate2]]</f>
        <v>-0.20202915679379885</v>
      </c>
      <c r="G383" s="4">
        <f>tempM[[#This Row],[Temp]]-tempM[[#This Row],[Trend]]</f>
        <v>0.56202915679379883</v>
      </c>
      <c r="H383" s="4">
        <f t="shared" si="5"/>
        <v>0.27355759129805846</v>
      </c>
      <c r="I383" s="4">
        <f>tempM[[#This Row],[Detrended]]-tempM[[#This Row],[Cycle]]</f>
        <v>0.28847156549574038</v>
      </c>
      <c r="J383" s="4">
        <f>AVERAGEIF(tempM[Month],tempM[Month],tempM[High Frequency])</f>
        <v>3.745669801022343E-2</v>
      </c>
      <c r="K383" s="4">
        <f>tempM[[#This Row],[S0]]-AVERAGE($J$2:$J$13)</f>
        <v>3.7592159419173092E-2</v>
      </c>
    </row>
    <row r="384" spans="1:11" x14ac:dyDescent="0.3">
      <c r="A384" s="2">
        <v>11642</v>
      </c>
      <c r="B384" s="16">
        <f>MONTH(tempM[[#This Row],[Date]])</f>
        <v>11</v>
      </c>
      <c r="C384" s="1">
        <v>1931.875</v>
      </c>
      <c r="D384" s="1">
        <f>tempM[[#This Row],[DecDate]]^2</f>
        <v>3732141.015625</v>
      </c>
      <c r="E384" s="1">
        <v>0.25</v>
      </c>
      <c r="F384" s="1">
        <f>$R$17+$R$18*tempM[[#This Row],[DecDate]]+$R$19*tempM[[#This Row],[DecDate2]]</f>
        <v>-0.20166809483492898</v>
      </c>
      <c r="G384" s="4">
        <f>tempM[[#This Row],[Temp]]-tempM[[#This Row],[Trend]]</f>
        <v>0.45166809483492898</v>
      </c>
      <c r="H384" s="4">
        <f t="shared" si="5"/>
        <v>0.28088883703157935</v>
      </c>
      <c r="I384" s="4">
        <f>tempM[[#This Row],[Detrended]]-tempM[[#This Row],[Cycle]]</f>
        <v>0.17077925780334963</v>
      </c>
      <c r="J384" s="4">
        <f>AVERAGEIF(tempM[Month],tempM[Month],tempM[High Frequency])</f>
        <v>3.5898844099438568E-2</v>
      </c>
      <c r="K384" s="4">
        <f>tempM[[#This Row],[S0]]-AVERAGE($J$2:$J$13)</f>
        <v>3.603430550838823E-2</v>
      </c>
    </row>
    <row r="385" spans="1:11" x14ac:dyDescent="0.3">
      <c r="A385" s="2">
        <v>11672</v>
      </c>
      <c r="B385" s="16">
        <f>MONTH(tempM[[#This Row],[Date]])</f>
        <v>12</v>
      </c>
      <c r="C385" s="1">
        <v>1931.9583333333335</v>
      </c>
      <c r="D385" s="1">
        <f>tempM[[#This Row],[DecDate]]^2</f>
        <v>3732463.0017361115</v>
      </c>
      <c r="E385" s="1">
        <v>0.08</v>
      </c>
      <c r="F385" s="1">
        <f>$R$17+$R$18*tempM[[#This Row],[DecDate]]+$R$19*tempM[[#This Row],[DecDate2]]</f>
        <v>-0.20130560044276535</v>
      </c>
      <c r="G385" s="4">
        <f>tempM[[#This Row],[Temp]]-tempM[[#This Row],[Trend]]</f>
        <v>0.28130560044276537</v>
      </c>
      <c r="H385" s="4">
        <f t="shared" si="5"/>
        <v>0.28052634263935017</v>
      </c>
      <c r="I385" s="4">
        <f>tempM[[#This Row],[Detrended]]-tempM[[#This Row],[Cycle]]</f>
        <v>7.792578034152009E-4</v>
      </c>
      <c r="J385" s="4">
        <f>AVERAGEIF(tempM[Month],tempM[Month],tempM[High Frequency])</f>
        <v>-3.4305487959333747E-2</v>
      </c>
      <c r="K385" s="4">
        <f>tempM[[#This Row],[S0]]-AVERAGE($J$2:$J$13)</f>
        <v>-3.4170026550384085E-2</v>
      </c>
    </row>
    <row r="386" spans="1:11" x14ac:dyDescent="0.3">
      <c r="A386" s="2">
        <v>11703</v>
      </c>
      <c r="B386" s="16">
        <f>MONTH(tempM[[#This Row],[Date]])</f>
        <v>1</v>
      </c>
      <c r="C386" s="1">
        <v>1932.0416666666667</v>
      </c>
      <c r="D386" s="1">
        <f>tempM[[#This Row],[DecDate]]^2</f>
        <v>3732785.0017361115</v>
      </c>
      <c r="E386" s="1">
        <v>0.38</v>
      </c>
      <c r="F386" s="1">
        <f>$R$17+$R$18*tempM[[#This Row],[DecDate]]+$R$19*tempM[[#This Row],[DecDate2]]</f>
        <v>-0.20094167361702375</v>
      </c>
      <c r="G386" s="4">
        <f>tempM[[#This Row],[Temp]]-tempM[[#This Row],[Trend]]</f>
        <v>0.58094167361702376</v>
      </c>
      <c r="H386" s="4">
        <f t="shared" si="5"/>
        <v>0.2570854927367423</v>
      </c>
      <c r="I386" s="4">
        <f>tempM[[#This Row],[Detrended]]-tempM[[#This Row],[Cycle]]</f>
        <v>0.32385618088028145</v>
      </c>
      <c r="J386" s="4">
        <f>AVERAGEIF(tempM[Month],tempM[Month],tempM[High Frequency])</f>
        <v>2.9521109172344157E-2</v>
      </c>
      <c r="K386" s="4">
        <f>tempM[[#This Row],[S0]]-AVERAGE($J$2:$J$13)</f>
        <v>2.9656570581293815E-2</v>
      </c>
    </row>
    <row r="387" spans="1:11" x14ac:dyDescent="0.3">
      <c r="A387" s="2">
        <v>11734</v>
      </c>
      <c r="B387" s="16">
        <f>MONTH(tempM[[#This Row],[Date]])</f>
        <v>2</v>
      </c>
      <c r="C387" s="1">
        <v>1932.125</v>
      </c>
      <c r="D387" s="1">
        <f>tempM[[#This Row],[DecDate]]^2</f>
        <v>3733107.015625</v>
      </c>
      <c r="E387" s="1">
        <v>-0.2</v>
      </c>
      <c r="F387" s="1">
        <f>$R$17+$R$18*tempM[[#This Row],[DecDate]]+$R$19*tempM[[#This Row],[DecDate2]]</f>
        <v>-0.20057631435793155</v>
      </c>
      <c r="G387" s="4">
        <f>tempM[[#This Row],[Temp]]-tempM[[#This Row],[Trend]]</f>
        <v>5.7631435793153996E-4</v>
      </c>
      <c r="H387" s="4">
        <f t="shared" si="5"/>
        <v>0.24441244116992283</v>
      </c>
      <c r="I387" s="4">
        <f>tempM[[#This Row],[Detrended]]-tempM[[#This Row],[Cycle]]</f>
        <v>-0.24383612681199129</v>
      </c>
      <c r="J387" s="4">
        <f>AVERAGEIF(tempM[Month],tempM[Month],tempM[High Frequency])</f>
        <v>3.252632429620924E-2</v>
      </c>
      <c r="K387" s="4">
        <f>tempM[[#This Row],[S0]]-AVERAGE($J$2:$J$13)</f>
        <v>3.2661785705158902E-2</v>
      </c>
    </row>
    <row r="388" spans="1:11" x14ac:dyDescent="0.3">
      <c r="A388" s="2">
        <v>11763</v>
      </c>
      <c r="B388" s="16">
        <f>MONTH(tempM[[#This Row],[Date]])</f>
        <v>3</v>
      </c>
      <c r="C388" s="1">
        <v>1932.2083333333335</v>
      </c>
      <c r="D388" s="1">
        <f>tempM[[#This Row],[DecDate]]^2</f>
        <v>3733429.0434027785</v>
      </c>
      <c r="E388" s="1">
        <v>-0.21</v>
      </c>
      <c r="F388" s="1">
        <f>$R$17+$R$18*tempM[[#This Row],[DecDate]]+$R$19*tempM[[#This Row],[DecDate2]]</f>
        <v>-0.20020952266531822</v>
      </c>
      <c r="G388" s="4">
        <f>tempM[[#This Row],[Temp]]-tempM[[#This Row],[Trend]]</f>
        <v>-9.7904773346817742E-3</v>
      </c>
      <c r="H388" s="4">
        <f t="shared" si="5"/>
        <v>0.24481488024657086</v>
      </c>
      <c r="I388" s="4">
        <f>tempM[[#This Row],[Detrended]]-tempM[[#This Row],[Cycle]]</f>
        <v>-0.25460535758125263</v>
      </c>
      <c r="J388" s="4">
        <f>AVERAGEIF(tempM[Month],tempM[Month],tempM[High Frequency])</f>
        <v>4.2467654152793903E-2</v>
      </c>
      <c r="K388" s="4">
        <f>tempM[[#This Row],[S0]]-AVERAGE($J$2:$J$13)</f>
        <v>4.2603115561743565E-2</v>
      </c>
    </row>
    <row r="389" spans="1:11" x14ac:dyDescent="0.3">
      <c r="A389" s="2">
        <v>11794</v>
      </c>
      <c r="B389" s="16">
        <f>MONTH(tempM[[#This Row],[Date]])</f>
        <v>4</v>
      </c>
      <c r="C389" s="1">
        <v>1932.2916666666667</v>
      </c>
      <c r="D389" s="1">
        <f>tempM[[#This Row],[DecDate]]^2</f>
        <v>3733751.085069445</v>
      </c>
      <c r="E389" s="1">
        <v>0.1</v>
      </c>
      <c r="F389" s="1">
        <f>$R$17+$R$18*tempM[[#This Row],[DecDate]]+$R$19*tempM[[#This Row],[DecDate2]]</f>
        <v>-0.19984129853929744</v>
      </c>
      <c r="G389" s="4">
        <f>tempM[[#This Row],[Temp]]-tempM[[#This Row],[Trend]]</f>
        <v>0.29984129853929742</v>
      </c>
      <c r="H389" s="4">
        <f t="shared" si="5"/>
        <v>0.24136973304362261</v>
      </c>
      <c r="I389" s="4">
        <f>tempM[[#This Row],[Detrended]]-tempM[[#This Row],[Cycle]]</f>
        <v>5.847156549567481E-2</v>
      </c>
      <c r="J389" s="4">
        <f>AVERAGEIF(tempM[Month],tempM[Month],tempM[High Frequency])</f>
        <v>-5.1148535178016012E-4</v>
      </c>
      <c r="K389" s="4">
        <f>tempM[[#This Row],[S0]]-AVERAGE($J$2:$J$13)</f>
        <v>-3.7602394283050016E-4</v>
      </c>
    </row>
    <row r="390" spans="1:11" x14ac:dyDescent="0.3">
      <c r="A390" s="2">
        <v>11824</v>
      </c>
      <c r="B390" s="16">
        <f>MONTH(tempM[[#This Row],[Date]])</f>
        <v>5</v>
      </c>
      <c r="C390" s="1">
        <v>1932.375</v>
      </c>
      <c r="D390" s="1">
        <f>tempM[[#This Row],[DecDate]]^2</f>
        <v>3734073.140625</v>
      </c>
      <c r="E390" s="1">
        <v>-0.1</v>
      </c>
      <c r="F390" s="1">
        <f>$R$17+$R$18*tempM[[#This Row],[DecDate]]+$R$19*tempM[[#This Row],[DecDate2]]</f>
        <v>-0.19947164197981238</v>
      </c>
      <c r="G390" s="4">
        <f>tempM[[#This Row],[Temp]]-tempM[[#This Row],[Trend]]</f>
        <v>9.947164197981237E-2</v>
      </c>
      <c r="H390" s="4">
        <f t="shared" si="5"/>
        <v>0.18792315340722324</v>
      </c>
      <c r="I390" s="4">
        <f>tempM[[#This Row],[Detrended]]-tempM[[#This Row],[Cycle]]</f>
        <v>-8.8451511427410867E-2</v>
      </c>
      <c r="J390" s="4">
        <f>AVERAGEIF(tempM[Month],tempM[Month],tempM[High Frequency])</f>
        <v>-1.9768330201834865E-2</v>
      </c>
      <c r="K390" s="4">
        <f>tempM[[#This Row],[S0]]-AVERAGE($J$2:$J$13)</f>
        <v>-1.9632868792885207E-2</v>
      </c>
    </row>
    <row r="391" spans="1:11" x14ac:dyDescent="0.3">
      <c r="A391" s="2">
        <v>11855</v>
      </c>
      <c r="B391" s="16">
        <f>MONTH(tempM[[#This Row],[Date]])</f>
        <v>6</v>
      </c>
      <c r="C391" s="1">
        <v>1932.4583333333335</v>
      </c>
      <c r="D391" s="1">
        <f>tempM[[#This Row],[DecDate]]^2</f>
        <v>3734395.210069445</v>
      </c>
      <c r="E391" s="1">
        <v>-0.14000000000000001</v>
      </c>
      <c r="F391" s="1">
        <f>$R$17+$R$18*tempM[[#This Row],[DecDate]]+$R$19*tempM[[#This Row],[DecDate2]]</f>
        <v>-0.19910055298691987</v>
      </c>
      <c r="G391" s="4">
        <f>tempM[[#This Row],[Temp]]-tempM[[#This Row],[Trend]]</f>
        <v>5.9100552986919852E-2</v>
      </c>
      <c r="H391" s="4">
        <f t="shared" si="5"/>
        <v>0.15139821826045397</v>
      </c>
      <c r="I391" s="4">
        <f>tempM[[#This Row],[Detrended]]-tempM[[#This Row],[Cycle]]</f>
        <v>-9.2297665273534113E-2</v>
      </c>
      <c r="J391" s="4">
        <f>AVERAGEIF(tempM[Month],tempM[Month],tempM[High Frequency])</f>
        <v>-2.6078630071459965E-2</v>
      </c>
      <c r="K391" s="4">
        <f>tempM[[#This Row],[S0]]-AVERAGE($J$2:$J$13)</f>
        <v>-2.5943168662510306E-2</v>
      </c>
    </row>
    <row r="392" spans="1:11" x14ac:dyDescent="0.3">
      <c r="A392" s="2">
        <v>11885</v>
      </c>
      <c r="B392" s="16">
        <f>MONTH(tempM[[#This Row],[Date]])</f>
        <v>7</v>
      </c>
      <c r="C392" s="1">
        <v>1932.5416666666667</v>
      </c>
      <c r="D392" s="1">
        <f>tempM[[#This Row],[DecDate]]^2</f>
        <v>3734717.293402778</v>
      </c>
      <c r="E392" s="1">
        <v>-0.15</v>
      </c>
      <c r="F392" s="1">
        <f>$R$17+$R$18*tempM[[#This Row],[DecDate]]+$R$19*tempM[[#This Row],[DecDate2]]</f>
        <v>-0.19872803156050622</v>
      </c>
      <c r="G392" s="4">
        <f>tempM[[#This Row],[Temp]]-tempM[[#This Row],[Trend]]</f>
        <v>4.872803156050623E-2</v>
      </c>
      <c r="H392" s="4">
        <f t="shared" si="5"/>
        <v>0.12948723529560505</v>
      </c>
      <c r="I392" s="4">
        <f>tempM[[#This Row],[Detrended]]-tempM[[#This Row],[Cycle]]</f>
        <v>-8.0759203735098817E-2</v>
      </c>
      <c r="J392" s="4">
        <f>AVERAGEIF(tempM[Month],tempM[Month],tempM[High Frequency])</f>
        <v>-3.5465086088030215E-2</v>
      </c>
      <c r="K392" s="4">
        <f>tempM[[#This Row],[S0]]-AVERAGE($J$2:$J$13)</f>
        <v>-3.5329624679080553E-2</v>
      </c>
    </row>
    <row r="393" spans="1:11" x14ac:dyDescent="0.3">
      <c r="A393" s="2">
        <v>11916</v>
      </c>
      <c r="B393" s="16">
        <f>MONTH(tempM[[#This Row],[Date]])</f>
        <v>8</v>
      </c>
      <c r="C393" s="1">
        <v>1932.625</v>
      </c>
      <c r="D393" s="1">
        <f>tempM[[#This Row],[DecDate]]^2</f>
        <v>3735039.390625</v>
      </c>
      <c r="E393" s="1">
        <v>-0.08</v>
      </c>
      <c r="F393" s="1">
        <f>$R$17+$R$18*tempM[[#This Row],[DecDate]]+$R$19*tempM[[#This Row],[DecDate2]]</f>
        <v>-0.19835407770068514</v>
      </c>
      <c r="G393" s="4">
        <f>tempM[[#This Row],[Temp]]-tempM[[#This Row],[Trend]]</f>
        <v>0.11835407770068514</v>
      </c>
      <c r="H393" s="4">
        <f t="shared" ref="H393:H456" si="6">AVERAGE(G387:G399)</f>
        <v>7.680558912808727E-2</v>
      </c>
      <c r="I393" s="4">
        <f>tempM[[#This Row],[Detrended]]-tempM[[#This Row],[Cycle]]</f>
        <v>4.1548488572597866E-2</v>
      </c>
      <c r="J393" s="4">
        <f>AVERAGEIF(tempM[Month],tempM[Month],tempM[High Frequency])</f>
        <v>-3.7850347885051719E-2</v>
      </c>
      <c r="K393" s="4">
        <f>tempM[[#This Row],[S0]]-AVERAGE($J$2:$J$13)</f>
        <v>-3.7714886476102057E-2</v>
      </c>
    </row>
    <row r="394" spans="1:11" x14ac:dyDescent="0.3">
      <c r="A394" s="2">
        <v>11947</v>
      </c>
      <c r="B394" s="16">
        <f>MONTH(tempM[[#This Row],[Date]])</f>
        <v>9</v>
      </c>
      <c r="C394" s="1">
        <v>1932.7083333333335</v>
      </c>
      <c r="D394" s="1">
        <f>tempM[[#This Row],[DecDate]]^2</f>
        <v>3735361.5017361115</v>
      </c>
      <c r="E394" s="1">
        <v>0.11</v>
      </c>
      <c r="F394" s="1">
        <f>$R$17+$R$18*tempM[[#This Row],[DecDate]]+$R$19*tempM[[#This Row],[DecDate2]]</f>
        <v>-0.19797869140739977</v>
      </c>
      <c r="G394" s="4">
        <f>tempM[[#This Row],[Temp]]-tempM[[#This Row],[Trend]]</f>
        <v>0.30797869140739975</v>
      </c>
      <c r="H394" s="4">
        <f t="shared" si="6"/>
        <v>6.7199433604037032E-2</v>
      </c>
      <c r="I394" s="4">
        <f>tempM[[#This Row],[Detrended]]-tempM[[#This Row],[Cycle]]</f>
        <v>0.24077925780336273</v>
      </c>
      <c r="J394" s="4">
        <f>AVERAGEIF(tempM[Month],tempM[Month],tempM[High Frequency])</f>
        <v>-2.5516799080914528E-2</v>
      </c>
      <c r="K394" s="4">
        <f>tempM[[#This Row],[S0]]-AVERAGE($J$2:$J$13)</f>
        <v>-2.538133767196487E-2</v>
      </c>
    </row>
    <row r="395" spans="1:11" x14ac:dyDescent="0.3">
      <c r="A395" s="2">
        <v>11977</v>
      </c>
      <c r="B395" s="16">
        <f>MONTH(tempM[[#This Row],[Date]])</f>
        <v>10</v>
      </c>
      <c r="C395" s="1">
        <v>1932.7916666666667</v>
      </c>
      <c r="D395" s="1">
        <f>tempM[[#This Row],[DecDate]]^2</f>
        <v>3735683.6267361115</v>
      </c>
      <c r="E395" s="1">
        <v>0.14000000000000001</v>
      </c>
      <c r="F395" s="1">
        <f>$R$17+$R$18*tempM[[#This Row],[DecDate]]+$R$19*tempM[[#This Row],[DecDate2]]</f>
        <v>-0.19760187268070695</v>
      </c>
      <c r="G395" s="4">
        <f>tempM[[#This Row],[Temp]]-tempM[[#This Row],[Trend]]</f>
        <v>0.33760187268070696</v>
      </c>
      <c r="H395" s="4">
        <f t="shared" si="6"/>
        <v>6.9130307185005915E-2</v>
      </c>
      <c r="I395" s="4">
        <f>tempM[[#This Row],[Detrended]]-tempM[[#This Row],[Cycle]]</f>
        <v>0.26847156549570106</v>
      </c>
      <c r="J395" s="4">
        <f>AVERAGEIF(tempM[Month],tempM[Month],tempM[High Frequency])</f>
        <v>3.745669801022343E-2</v>
      </c>
      <c r="K395" s="4">
        <f>tempM[[#This Row],[S0]]-AVERAGE($J$2:$J$13)</f>
        <v>3.7592159419173092E-2</v>
      </c>
    </row>
    <row r="396" spans="1:11" x14ac:dyDescent="0.3">
      <c r="A396" s="2">
        <v>12008</v>
      </c>
      <c r="B396" s="16">
        <f>MONTH(tempM[[#This Row],[Date]])</f>
        <v>11</v>
      </c>
      <c r="C396" s="1">
        <v>1932.875</v>
      </c>
      <c r="D396" s="1">
        <f>tempM[[#This Row],[DecDate]]^2</f>
        <v>3736005.765625</v>
      </c>
      <c r="E396" s="1">
        <v>-0.33</v>
      </c>
      <c r="F396" s="1">
        <f>$R$17+$R$18*tempM[[#This Row],[DecDate]]+$R$19*tempM[[#This Row],[DecDate2]]</f>
        <v>-0.19722362152060668</v>
      </c>
      <c r="G396" s="4">
        <f>tempM[[#This Row],[Temp]]-tempM[[#This Row],[Trend]]</f>
        <v>-0.13277637847939333</v>
      </c>
      <c r="H396" s="4">
        <f t="shared" si="6"/>
        <v>4.1059748332528005E-2</v>
      </c>
      <c r="I396" s="4">
        <f>tempM[[#This Row],[Detrended]]-tempM[[#This Row],[Cycle]]</f>
        <v>-0.17383612681192134</v>
      </c>
      <c r="J396" s="4">
        <f>AVERAGEIF(tempM[Month],tempM[Month],tempM[High Frequency])</f>
        <v>3.5898844099438568E-2</v>
      </c>
      <c r="K396" s="4">
        <f>tempM[[#This Row],[S0]]-AVERAGE($J$2:$J$13)</f>
        <v>3.603430550838823E-2</v>
      </c>
    </row>
    <row r="397" spans="1:11" x14ac:dyDescent="0.3">
      <c r="A397" s="2">
        <v>12038</v>
      </c>
      <c r="B397" s="16">
        <f>MONTH(tempM[[#This Row],[Date]])</f>
        <v>12</v>
      </c>
      <c r="C397" s="1">
        <v>1932.9583333333335</v>
      </c>
      <c r="D397" s="1">
        <f>tempM[[#This Row],[DecDate]]^2</f>
        <v>3736327.9184027785</v>
      </c>
      <c r="E397" s="1">
        <v>-0.22</v>
      </c>
      <c r="F397" s="1">
        <f>$R$17+$R$18*tempM[[#This Row],[DecDate]]+$R$19*tempM[[#This Row],[DecDate2]]</f>
        <v>-0.19684393792692845</v>
      </c>
      <c r="G397" s="4">
        <f>tempM[[#This Row],[Temp]]-tempM[[#This Row],[Trend]]</f>
        <v>-2.3156062073071554E-2</v>
      </c>
      <c r="H397" s="4">
        <f t="shared" si="6"/>
        <v>2.3756987815829692E-2</v>
      </c>
      <c r="I397" s="4">
        <f>tempM[[#This Row],[Detrended]]-tempM[[#This Row],[Cycle]]</f>
        <v>-4.6913049888901243E-2</v>
      </c>
      <c r="J397" s="4">
        <f>AVERAGEIF(tempM[Month],tempM[Month],tempM[High Frequency])</f>
        <v>-3.4305487959333747E-2</v>
      </c>
      <c r="K397" s="4">
        <f>tempM[[#This Row],[S0]]-AVERAGE($J$2:$J$13)</f>
        <v>-3.4170026550384085E-2</v>
      </c>
    </row>
    <row r="398" spans="1:11" x14ac:dyDescent="0.3">
      <c r="A398" s="2">
        <v>12069</v>
      </c>
      <c r="B398" s="16">
        <f>MONTH(tempM[[#This Row],[Date]])</f>
        <v>1</v>
      </c>
      <c r="C398" s="1">
        <v>1933.0416666666667</v>
      </c>
      <c r="D398" s="1">
        <f>tempM[[#This Row],[DecDate]]^2</f>
        <v>3736650.085069445</v>
      </c>
      <c r="E398" s="1">
        <v>-0.2</v>
      </c>
      <c r="F398" s="1">
        <f>$R$17+$R$18*tempM[[#This Row],[DecDate]]+$R$19*tempM[[#This Row],[DecDate2]]</f>
        <v>-0.19646282189972908</v>
      </c>
      <c r="G398" s="4">
        <f>tempM[[#This Row],[Temp]]-tempM[[#This Row],[Trend]]</f>
        <v>-3.5371781002709324E-3</v>
      </c>
      <c r="H398" s="4">
        <f t="shared" si="6"/>
        <v>2.414510255798789E-2</v>
      </c>
      <c r="I398" s="4">
        <f>tempM[[#This Row],[Detrended]]-tempM[[#This Row],[Cycle]]</f>
        <v>-2.7682280658258823E-2</v>
      </c>
      <c r="J398" s="4">
        <f>AVERAGEIF(tempM[Month],tempM[Month],tempM[High Frequency])</f>
        <v>2.9521109172344157E-2</v>
      </c>
      <c r="K398" s="4">
        <f>tempM[[#This Row],[S0]]-AVERAGE($J$2:$J$13)</f>
        <v>2.9656570581293815E-2</v>
      </c>
    </row>
    <row r="399" spans="1:11" x14ac:dyDescent="0.3">
      <c r="A399" s="2">
        <v>12100</v>
      </c>
      <c r="B399" s="16">
        <f>MONTH(tempM[[#This Row],[Date]])</f>
        <v>2</v>
      </c>
      <c r="C399" s="1">
        <v>1933.125</v>
      </c>
      <c r="D399" s="1">
        <f>tempM[[#This Row],[DecDate]]^2</f>
        <v>3736972.265625</v>
      </c>
      <c r="E399" s="1">
        <v>-0.3</v>
      </c>
      <c r="F399" s="1">
        <f>$R$17+$R$18*tempM[[#This Row],[DecDate]]+$R$19*tempM[[#This Row],[DecDate2]]</f>
        <v>-0.1960802734392928</v>
      </c>
      <c r="G399" s="4">
        <f>tempM[[#This Row],[Temp]]-tempM[[#This Row],[Trend]]</f>
        <v>-0.10391972656070719</v>
      </c>
      <c r="H399" s="4">
        <f t="shared" si="6"/>
        <v>2.4531784866694918E-2</v>
      </c>
      <c r="I399" s="4">
        <f>tempM[[#This Row],[Detrended]]-tempM[[#This Row],[Cycle]]</f>
        <v>-0.1284515114274021</v>
      </c>
      <c r="J399" s="4">
        <f>AVERAGEIF(tempM[Month],tempM[Month],tempM[High Frequency])</f>
        <v>3.252632429620924E-2</v>
      </c>
      <c r="K399" s="4">
        <f>tempM[[#This Row],[S0]]-AVERAGE($J$2:$J$13)</f>
        <v>3.2661785705158902E-2</v>
      </c>
    </row>
    <row r="400" spans="1:11" x14ac:dyDescent="0.3">
      <c r="A400" s="2">
        <v>12128</v>
      </c>
      <c r="B400" s="16">
        <f>MONTH(tempM[[#This Row],[Date]])</f>
        <v>3</v>
      </c>
      <c r="C400" s="1">
        <v>1933.2083333333335</v>
      </c>
      <c r="D400" s="1">
        <f>tempM[[#This Row],[DecDate]]^2</f>
        <v>3737294.460069445</v>
      </c>
      <c r="E400" s="1">
        <v>-0.32</v>
      </c>
      <c r="F400" s="1">
        <f>$R$17+$R$18*tempM[[#This Row],[DecDate]]+$R$19*tempM[[#This Row],[DecDate2]]</f>
        <v>-0.19569629254527854</v>
      </c>
      <c r="G400" s="4">
        <f>tempM[[#This Row],[Temp]]-tempM[[#This Row],[Trend]]</f>
        <v>-0.12430370745472147</v>
      </c>
      <c r="H400" s="4">
        <f t="shared" si="6"/>
        <v>9.5324193573354012E-3</v>
      </c>
      <c r="I400" s="4">
        <f>tempM[[#This Row],[Detrended]]-tempM[[#This Row],[Cycle]]</f>
        <v>-0.13383612681205687</v>
      </c>
      <c r="J400" s="4">
        <f>AVERAGEIF(tempM[Month],tempM[Month],tempM[High Frequency])</f>
        <v>4.2467654152793903E-2</v>
      </c>
      <c r="K400" s="4">
        <f>tempM[[#This Row],[S0]]-AVERAGE($J$2:$J$13)</f>
        <v>4.2603115561743565E-2</v>
      </c>
    </row>
    <row r="401" spans="1:11" x14ac:dyDescent="0.3">
      <c r="A401" s="2">
        <v>12159</v>
      </c>
      <c r="B401" s="16">
        <f>MONTH(tempM[[#This Row],[Date]])</f>
        <v>4</v>
      </c>
      <c r="C401" s="1">
        <v>1933.2916666666667</v>
      </c>
      <c r="D401" s="1">
        <f>tempM[[#This Row],[DecDate]]^2</f>
        <v>3737616.668402778</v>
      </c>
      <c r="E401" s="1">
        <v>-0.18</v>
      </c>
      <c r="F401" s="1">
        <f>$R$17+$R$18*tempM[[#This Row],[DecDate]]+$R$19*tempM[[#This Row],[DecDate2]]</f>
        <v>-0.19531087921791368</v>
      </c>
      <c r="G401" s="4">
        <f>tempM[[#This Row],[Temp]]-tempM[[#This Row],[Trend]]</f>
        <v>1.5310879217913687E-2</v>
      </c>
      <c r="H401" s="4">
        <f t="shared" si="6"/>
        <v>-1.2391455508547837E-2</v>
      </c>
      <c r="I401" s="4">
        <f>tempM[[#This Row],[Detrended]]-tempM[[#This Row],[Cycle]]</f>
        <v>2.7702334726461525E-2</v>
      </c>
      <c r="J401" s="4">
        <f>AVERAGEIF(tempM[Month],tempM[Month],tempM[High Frequency])</f>
        <v>-5.1148535178016012E-4</v>
      </c>
      <c r="K401" s="4">
        <f>tempM[[#This Row],[S0]]-AVERAGE($J$2:$J$13)</f>
        <v>-3.7602394283050016E-4</v>
      </c>
    </row>
    <row r="402" spans="1:11" x14ac:dyDescent="0.3">
      <c r="A402" s="2">
        <v>12189</v>
      </c>
      <c r="B402" s="16">
        <f>MONTH(tempM[[#This Row],[Date]])</f>
        <v>5</v>
      </c>
      <c r="C402" s="1">
        <v>1933.375</v>
      </c>
      <c r="D402" s="1">
        <f>tempM[[#This Row],[DecDate]]^2</f>
        <v>3737938.890625</v>
      </c>
      <c r="E402" s="1">
        <v>-0.26</v>
      </c>
      <c r="F402" s="1">
        <f>$R$17+$R$18*tempM[[#This Row],[DecDate]]+$R$19*tempM[[#This Row],[DecDate2]]</f>
        <v>-0.19492403345708453</v>
      </c>
      <c r="G402" s="4">
        <f>tempM[[#This Row],[Temp]]-tempM[[#This Row],[Trend]]</f>
        <v>-6.5075966542915475E-2</v>
      </c>
      <c r="H402" s="4">
        <f t="shared" si="6"/>
        <v>-4.2778301269416348E-2</v>
      </c>
      <c r="I402" s="4">
        <f>tempM[[#This Row],[Detrended]]-tempM[[#This Row],[Cycle]]</f>
        <v>-2.2297665273499127E-2</v>
      </c>
      <c r="J402" s="4">
        <f>AVERAGEIF(tempM[Month],tempM[Month],tempM[High Frequency])</f>
        <v>-1.9768330201834865E-2</v>
      </c>
      <c r="K402" s="4">
        <f>tempM[[#This Row],[S0]]-AVERAGE($J$2:$J$13)</f>
        <v>-1.9632868792885207E-2</v>
      </c>
    </row>
    <row r="403" spans="1:11" x14ac:dyDescent="0.3">
      <c r="A403" s="2">
        <v>12220</v>
      </c>
      <c r="B403" s="16">
        <f>MONTH(tempM[[#This Row],[Date]])</f>
        <v>6</v>
      </c>
      <c r="C403" s="1">
        <v>1933.4583333333335</v>
      </c>
      <c r="D403" s="1">
        <f>tempM[[#This Row],[DecDate]]^2</f>
        <v>3738261.1267361115</v>
      </c>
      <c r="E403" s="1">
        <v>-0.32</v>
      </c>
      <c r="F403" s="1">
        <f>$R$17+$R$18*tempM[[#This Row],[DecDate]]+$R$19*tempM[[#This Row],[DecDate2]]</f>
        <v>-0.19453575526273426</v>
      </c>
      <c r="G403" s="4">
        <f>tempM[[#This Row],[Temp]]-tempM[[#This Row],[Trend]]</f>
        <v>-0.12546424473726575</v>
      </c>
      <c r="H403" s="4">
        <f t="shared" si="6"/>
        <v>-6.0858887156052449E-2</v>
      </c>
      <c r="I403" s="4">
        <f>tempM[[#This Row],[Detrended]]-tempM[[#This Row],[Cycle]]</f>
        <v>-6.4605357581213302E-2</v>
      </c>
      <c r="J403" s="4">
        <f>AVERAGEIF(tempM[Month],tempM[Month],tempM[High Frequency])</f>
        <v>-2.6078630071459965E-2</v>
      </c>
      <c r="K403" s="4">
        <f>tempM[[#This Row],[S0]]-AVERAGE($J$2:$J$13)</f>
        <v>-2.5943168662510306E-2</v>
      </c>
    </row>
    <row r="404" spans="1:11" x14ac:dyDescent="0.3">
      <c r="A404" s="2">
        <v>12250</v>
      </c>
      <c r="B404" s="16">
        <f>MONTH(tempM[[#This Row],[Date]])</f>
        <v>7</v>
      </c>
      <c r="C404" s="1">
        <v>1933.5416666666667</v>
      </c>
      <c r="D404" s="1">
        <f>tempM[[#This Row],[DecDate]]^2</f>
        <v>3738583.3767361115</v>
      </c>
      <c r="E404" s="1">
        <v>-0.13</v>
      </c>
      <c r="F404" s="1">
        <f>$R$17+$R$18*tempM[[#This Row],[DecDate]]+$R$19*tempM[[#This Row],[DecDate2]]</f>
        <v>-0.19414604463497653</v>
      </c>
      <c r="G404" s="4">
        <f>tempM[[#This Row],[Temp]]-tempM[[#This Row],[Trend]]</f>
        <v>6.4146044634976529E-2</v>
      </c>
      <c r="H404" s="4">
        <f t="shared" si="6"/>
        <v>-5.5863982399203531E-2</v>
      </c>
      <c r="I404" s="4">
        <f>tempM[[#This Row],[Detrended]]-tempM[[#This Row],[Cycle]]</f>
        <v>0.12001002703418007</v>
      </c>
      <c r="J404" s="4">
        <f>AVERAGEIF(tempM[Month],tempM[Month],tempM[High Frequency])</f>
        <v>-3.5465086088030215E-2</v>
      </c>
      <c r="K404" s="4">
        <f>tempM[[#This Row],[S0]]-AVERAGE($J$2:$J$13)</f>
        <v>-3.5329624679080553E-2</v>
      </c>
    </row>
    <row r="405" spans="1:11" x14ac:dyDescent="0.3">
      <c r="A405" s="2">
        <v>12281</v>
      </c>
      <c r="B405" s="16">
        <f>MONTH(tempM[[#This Row],[Date]])</f>
        <v>8</v>
      </c>
      <c r="C405" s="1">
        <v>1933.625</v>
      </c>
      <c r="D405" s="1">
        <f>tempM[[#This Row],[DecDate]]^2</f>
        <v>3738905.640625</v>
      </c>
      <c r="E405" s="1">
        <v>-0.14000000000000001</v>
      </c>
      <c r="F405" s="1">
        <f>$R$17+$R$18*tempM[[#This Row],[DecDate]]+$R$19*tempM[[#This Row],[DecDate2]]</f>
        <v>-0.19375490157369768</v>
      </c>
      <c r="G405" s="4">
        <f>tempM[[#This Row],[Temp]]-tempM[[#This Row],[Trend]]</f>
        <v>5.3754901573697667E-2</v>
      </c>
      <c r="H405" s="4">
        <f t="shared" si="6"/>
        <v>-1.5485894691186023E-2</v>
      </c>
      <c r="I405" s="4">
        <f>tempM[[#This Row],[Detrended]]-tempM[[#This Row],[Cycle]]</f>
        <v>6.9240796264883692E-2</v>
      </c>
      <c r="J405" s="4">
        <f>AVERAGEIF(tempM[Month],tempM[Month],tempM[High Frequency])</f>
        <v>-3.7850347885051719E-2</v>
      </c>
      <c r="K405" s="4">
        <f>tempM[[#This Row],[S0]]-AVERAGE($J$2:$J$13)</f>
        <v>-3.7714886476102057E-2</v>
      </c>
    </row>
    <row r="406" spans="1:11" x14ac:dyDescent="0.3">
      <c r="A406" s="2">
        <v>12312</v>
      </c>
      <c r="B406" s="16">
        <f>MONTH(tempM[[#This Row],[Date]])</f>
        <v>9</v>
      </c>
      <c r="C406" s="1">
        <v>1933.7083333333335</v>
      </c>
      <c r="D406" s="1">
        <f>tempM[[#This Row],[DecDate]]^2</f>
        <v>3739227.9184027785</v>
      </c>
      <c r="E406" s="1">
        <v>-0.27</v>
      </c>
      <c r="F406" s="1">
        <f>$R$17+$R$18*tempM[[#This Row],[DecDate]]+$R$19*tempM[[#This Row],[DecDate2]]</f>
        <v>-0.19336232607901138</v>
      </c>
      <c r="G406" s="4">
        <f>tempM[[#This Row],[Temp]]-tempM[[#This Row],[Trend]]</f>
        <v>-7.6637673920988636E-2</v>
      </c>
      <c r="H406" s="4">
        <f t="shared" si="6"/>
        <v>-1.3570777878166894E-2</v>
      </c>
      <c r="I406" s="4">
        <f>tempM[[#This Row],[Detrended]]-tempM[[#This Row],[Cycle]]</f>
        <v>-6.3066896042821743E-2</v>
      </c>
      <c r="J406" s="4">
        <f>AVERAGEIF(tempM[Month],tempM[Month],tempM[High Frequency])</f>
        <v>-2.5516799080914528E-2</v>
      </c>
      <c r="K406" s="4">
        <f>tempM[[#This Row],[S0]]-AVERAGE($J$2:$J$13)</f>
        <v>-2.538133767196487E-2</v>
      </c>
    </row>
    <row r="407" spans="1:11" x14ac:dyDescent="0.3">
      <c r="A407" s="2">
        <v>12342</v>
      </c>
      <c r="B407" s="16">
        <f>MONTH(tempM[[#This Row],[Date]])</f>
        <v>10</v>
      </c>
      <c r="C407" s="1">
        <v>1933.7916666666667</v>
      </c>
      <c r="D407" s="1">
        <f>tempM[[#This Row],[DecDate]]^2</f>
        <v>3739550.210069445</v>
      </c>
      <c r="E407" s="1">
        <v>-0.17</v>
      </c>
      <c r="F407" s="1">
        <f>$R$17+$R$18*tempM[[#This Row],[DecDate]]+$R$19*tempM[[#This Row],[DecDate2]]</f>
        <v>-0.19296831815091764</v>
      </c>
      <c r="G407" s="4">
        <f>tempM[[#This Row],[Temp]]-tempM[[#This Row],[Trend]]</f>
        <v>2.2968318150917627E-2</v>
      </c>
      <c r="H407" s="4">
        <f t="shared" si="6"/>
        <v>-1.1657093498590194E-2</v>
      </c>
      <c r="I407" s="4">
        <f>tempM[[#This Row],[Detrended]]-tempM[[#This Row],[Cycle]]</f>
        <v>3.4625411649507817E-2</v>
      </c>
      <c r="J407" s="4">
        <f>AVERAGEIF(tempM[Month],tempM[Month],tempM[High Frequency])</f>
        <v>3.745669801022343E-2</v>
      </c>
      <c r="K407" s="4">
        <f>tempM[[#This Row],[S0]]-AVERAGE($J$2:$J$13)</f>
        <v>3.7592159419173092E-2</v>
      </c>
    </row>
    <row r="408" spans="1:11" x14ac:dyDescent="0.3">
      <c r="A408" s="2">
        <v>12373</v>
      </c>
      <c r="B408" s="16">
        <f>MONTH(tempM[[#This Row],[Date]])</f>
        <v>11</v>
      </c>
      <c r="C408" s="1">
        <v>1933.875</v>
      </c>
      <c r="D408" s="1">
        <f>tempM[[#This Row],[DecDate]]^2</f>
        <v>3739872.515625</v>
      </c>
      <c r="E408" s="1">
        <v>-0.25</v>
      </c>
      <c r="F408" s="1">
        <f>$R$17+$R$18*tempM[[#This Row],[DecDate]]+$R$19*tempM[[#This Row],[DecDate2]]</f>
        <v>-0.19257287778941645</v>
      </c>
      <c r="G408" s="4">
        <f>tempM[[#This Row],[Temp]]-tempM[[#This Row],[Trend]]</f>
        <v>-5.7427122210583548E-2</v>
      </c>
      <c r="H408" s="4">
        <f t="shared" si="6"/>
        <v>7.1782353706122664E-3</v>
      </c>
      <c r="I408" s="4">
        <f>tempM[[#This Row],[Detrended]]-tempM[[#This Row],[Cycle]]</f>
        <v>-6.4605357581195816E-2</v>
      </c>
      <c r="J408" s="4">
        <f>AVERAGEIF(tempM[Month],tempM[Month],tempM[High Frequency])</f>
        <v>3.5898844099438568E-2</v>
      </c>
      <c r="K408" s="4">
        <f>tempM[[#This Row],[S0]]-AVERAGE($J$2:$J$13)</f>
        <v>3.603430550838823E-2</v>
      </c>
    </row>
    <row r="409" spans="1:11" x14ac:dyDescent="0.3">
      <c r="A409" s="2">
        <v>12403</v>
      </c>
      <c r="B409" s="16">
        <f>MONTH(tempM[[#This Row],[Date]])</f>
        <v>12</v>
      </c>
      <c r="C409" s="1">
        <v>1933.9583333333335</v>
      </c>
      <c r="D409" s="1">
        <f>tempM[[#This Row],[DecDate]]^2</f>
        <v>3740194.835069445</v>
      </c>
      <c r="E409" s="1">
        <v>-0.56000000000000005</v>
      </c>
      <c r="F409" s="1">
        <f>$R$17+$R$18*tempM[[#This Row],[DecDate]]+$R$19*tempM[[#This Row],[DecDate2]]</f>
        <v>-0.19217600499433729</v>
      </c>
      <c r="G409" s="4">
        <f>tempM[[#This Row],[Temp]]-tempM[[#This Row],[Trend]]</f>
        <v>-0.36782399500566276</v>
      </c>
      <c r="H409" s="4">
        <f t="shared" si="6"/>
        <v>2.6012131806359178E-2</v>
      </c>
      <c r="I409" s="4">
        <f>tempM[[#This Row],[Detrended]]-tempM[[#This Row],[Cycle]]</f>
        <v>-0.39383612681202196</v>
      </c>
      <c r="J409" s="4">
        <f>AVERAGEIF(tempM[Month],tempM[Month],tempM[High Frequency])</f>
        <v>-3.4305487959333747E-2</v>
      </c>
      <c r="K409" s="4">
        <f>tempM[[#This Row],[S0]]-AVERAGE($J$2:$J$13)</f>
        <v>-3.4170026550384085E-2</v>
      </c>
    </row>
    <row r="410" spans="1:11" x14ac:dyDescent="0.3">
      <c r="A410" s="2">
        <v>12434</v>
      </c>
      <c r="B410" s="16">
        <f>MONTH(tempM[[#This Row],[Date]])</f>
        <v>1</v>
      </c>
      <c r="C410" s="1">
        <v>1934.0416666666667</v>
      </c>
      <c r="D410" s="1">
        <f>tempM[[#This Row],[DecDate]]^2</f>
        <v>3740517.168402778</v>
      </c>
      <c r="E410" s="1">
        <v>-0.15</v>
      </c>
      <c r="F410" s="1">
        <f>$R$17+$R$18*tempM[[#This Row],[DecDate]]+$R$19*tempM[[#This Row],[DecDate2]]</f>
        <v>-0.19177769976596437</v>
      </c>
      <c r="G410" s="4">
        <f>tempM[[#This Row],[Temp]]-tempM[[#This Row],[Trend]]</f>
        <v>4.1777699765964377E-2</v>
      </c>
      <c r="H410" s="4">
        <f t="shared" si="6"/>
        <v>4.7152288116351596E-2</v>
      </c>
      <c r="I410" s="4">
        <f>tempM[[#This Row],[Detrended]]-tempM[[#This Row],[Cycle]]</f>
        <v>-5.3745883503872188E-3</v>
      </c>
      <c r="J410" s="4">
        <f>AVERAGEIF(tempM[Month],tempM[Month],tempM[High Frequency])</f>
        <v>2.9521109172344157E-2</v>
      </c>
      <c r="K410" s="4">
        <f>tempM[[#This Row],[S0]]-AVERAGE($J$2:$J$13)</f>
        <v>2.9656570581293815E-2</v>
      </c>
    </row>
    <row r="411" spans="1:11" x14ac:dyDescent="0.3">
      <c r="A411" s="2">
        <v>12465</v>
      </c>
      <c r="B411" s="16">
        <f>MONTH(tempM[[#This Row],[Date]])</f>
        <v>2</v>
      </c>
      <c r="C411" s="1">
        <v>1934.125</v>
      </c>
      <c r="D411" s="1">
        <f>tempM[[#This Row],[DecDate]]^2</f>
        <v>3740839.515625</v>
      </c>
      <c r="E411" s="1">
        <v>0.33</v>
      </c>
      <c r="F411" s="1">
        <f>$R$17+$R$18*tempM[[#This Row],[DecDate]]+$R$19*tempM[[#This Row],[DecDate2]]</f>
        <v>-0.19137796210395663</v>
      </c>
      <c r="G411" s="4">
        <f>tempM[[#This Row],[Temp]]-tempM[[#This Row],[Trend]]</f>
        <v>0.5213779621039567</v>
      </c>
      <c r="H411" s="4">
        <f t="shared" si="6"/>
        <v>4.9060242762123618E-2</v>
      </c>
      <c r="I411" s="4">
        <f>tempM[[#This Row],[Detrended]]-tempM[[#This Row],[Cycle]]</f>
        <v>0.47231771934183309</v>
      </c>
      <c r="J411" s="4">
        <f>AVERAGEIF(tempM[Month],tempM[Month],tempM[High Frequency])</f>
        <v>3.252632429620924E-2</v>
      </c>
      <c r="K411" s="4">
        <f>tempM[[#This Row],[S0]]-AVERAGE($J$2:$J$13)</f>
        <v>3.2661785705158902E-2</v>
      </c>
    </row>
    <row r="412" spans="1:11" x14ac:dyDescent="0.3">
      <c r="A412" s="2">
        <v>12493</v>
      </c>
      <c r="B412" s="16">
        <f>MONTH(tempM[[#This Row],[Date]])</f>
        <v>3</v>
      </c>
      <c r="C412" s="1">
        <v>1934.2083333333335</v>
      </c>
      <c r="D412" s="1">
        <f>tempM[[#This Row],[DecDate]]^2</f>
        <v>3741161.8767361115</v>
      </c>
      <c r="E412" s="1">
        <v>-0.27</v>
      </c>
      <c r="F412" s="1">
        <f>$R$17+$R$18*tempM[[#This Row],[DecDate]]+$R$19*tempM[[#This Row],[DecDate2]]</f>
        <v>-0.19097679200854145</v>
      </c>
      <c r="G412" s="4">
        <f>tempM[[#This Row],[Temp]]-tempM[[#This Row],[Trend]]</f>
        <v>-7.9023207991458566E-2</v>
      </c>
      <c r="H412" s="4">
        <f t="shared" si="6"/>
        <v>4.7889841897534507E-2</v>
      </c>
      <c r="I412" s="4">
        <f>tempM[[#This Row],[Detrended]]-tempM[[#This Row],[Cycle]]</f>
        <v>-0.12691304988899307</v>
      </c>
      <c r="J412" s="4">
        <f>AVERAGEIF(tempM[Month],tempM[Month],tempM[High Frequency])</f>
        <v>4.2467654152793903E-2</v>
      </c>
      <c r="K412" s="4">
        <f>tempM[[#This Row],[S0]]-AVERAGE($J$2:$J$13)</f>
        <v>4.2603115561743565E-2</v>
      </c>
    </row>
    <row r="413" spans="1:11" x14ac:dyDescent="0.3">
      <c r="A413" s="2">
        <v>12524</v>
      </c>
      <c r="B413" s="16">
        <f>MONTH(tempM[[#This Row],[Date]])</f>
        <v>4</v>
      </c>
      <c r="C413" s="1">
        <v>1934.2916666666667</v>
      </c>
      <c r="D413" s="1">
        <f>tempM[[#This Row],[DecDate]]^2</f>
        <v>3741484.2517361115</v>
      </c>
      <c r="E413" s="1">
        <v>-0.28999999999999998</v>
      </c>
      <c r="F413" s="1">
        <f>$R$17+$R$18*tempM[[#This Row],[DecDate]]+$R$19*tempM[[#This Row],[DecDate2]]</f>
        <v>-0.19057418947977567</v>
      </c>
      <c r="G413" s="4">
        <f>tempM[[#This Row],[Temp]]-tempM[[#This Row],[Trend]]</f>
        <v>-9.9425810520224311E-2</v>
      </c>
      <c r="H413" s="4">
        <f t="shared" si="6"/>
        <v>7.7487239368720623E-2</v>
      </c>
      <c r="I413" s="4">
        <f>tempM[[#This Row],[Detrended]]-tempM[[#This Row],[Cycle]]</f>
        <v>-0.17691304988894493</v>
      </c>
      <c r="J413" s="4">
        <f>AVERAGEIF(tempM[Month],tempM[Month],tempM[High Frequency])</f>
        <v>-5.1148535178016012E-4</v>
      </c>
      <c r="K413" s="4">
        <f>tempM[[#This Row],[S0]]-AVERAGE($J$2:$J$13)</f>
        <v>-3.7602394283050016E-4</v>
      </c>
    </row>
    <row r="414" spans="1:11" x14ac:dyDescent="0.3">
      <c r="A414" s="2">
        <v>12554</v>
      </c>
      <c r="B414" s="16">
        <f>MONTH(tempM[[#This Row],[Date]])</f>
        <v>5</v>
      </c>
      <c r="C414" s="1">
        <v>1934.375</v>
      </c>
      <c r="D414" s="1">
        <f>tempM[[#This Row],[DecDate]]^2</f>
        <v>3741806.640625</v>
      </c>
      <c r="E414" s="1">
        <v>7.0000000000000007E-2</v>
      </c>
      <c r="F414" s="1">
        <f>$R$17+$R$18*tempM[[#This Row],[DecDate]]+$R$19*tempM[[#This Row],[DecDate2]]</f>
        <v>-0.1901701545175456</v>
      </c>
      <c r="G414" s="4">
        <f>tempM[[#This Row],[Temp]]-tempM[[#This Row],[Trend]]</f>
        <v>0.2601701545175456</v>
      </c>
      <c r="H414" s="4">
        <f t="shared" si="6"/>
        <v>0.1109293582526138</v>
      </c>
      <c r="I414" s="4">
        <f>tempM[[#This Row],[Detrended]]-tempM[[#This Row],[Cycle]]</f>
        <v>0.14924079626493181</v>
      </c>
      <c r="J414" s="4">
        <f>AVERAGEIF(tempM[Month],tempM[Month],tempM[High Frequency])</f>
        <v>-1.9768330201834865E-2</v>
      </c>
      <c r="K414" s="4">
        <f>tempM[[#This Row],[S0]]-AVERAGE($J$2:$J$13)</f>
        <v>-1.9632868792885207E-2</v>
      </c>
    </row>
    <row r="415" spans="1:11" x14ac:dyDescent="0.3">
      <c r="A415" s="2">
        <v>12585</v>
      </c>
      <c r="B415" s="16">
        <f>MONTH(tempM[[#This Row],[Date]])</f>
        <v>6</v>
      </c>
      <c r="C415" s="1">
        <v>1934.4583333333335</v>
      </c>
      <c r="D415" s="1">
        <f>tempM[[#This Row],[DecDate]]^2</f>
        <v>3742129.0434027785</v>
      </c>
      <c r="E415" s="1">
        <v>-0.01</v>
      </c>
      <c r="F415" s="1">
        <f>$R$17+$R$18*tempM[[#This Row],[DecDate]]+$R$19*tempM[[#This Row],[DecDate2]]</f>
        <v>-0.1897646871217944</v>
      </c>
      <c r="G415" s="4">
        <f>tempM[[#This Row],[Temp]]-tempM[[#This Row],[Trend]]</f>
        <v>0.17976468712179439</v>
      </c>
      <c r="H415" s="4">
        <f t="shared" si="6"/>
        <v>0.14283158316458991</v>
      </c>
      <c r="I415" s="4">
        <f>tempM[[#This Row],[Detrended]]-tempM[[#This Row],[Cycle]]</f>
        <v>3.6933103957204477E-2</v>
      </c>
      <c r="J415" s="4">
        <f>AVERAGEIF(tempM[Month],tempM[Month],tempM[High Frequency])</f>
        <v>-2.6078630071459965E-2</v>
      </c>
      <c r="K415" s="4">
        <f>tempM[[#This Row],[S0]]-AVERAGE($J$2:$J$13)</f>
        <v>-2.5943168662510306E-2</v>
      </c>
    </row>
    <row r="416" spans="1:11" x14ac:dyDescent="0.3">
      <c r="A416" s="2">
        <v>12615</v>
      </c>
      <c r="B416" s="16">
        <f>MONTH(tempM[[#This Row],[Date]])</f>
        <v>7</v>
      </c>
      <c r="C416" s="1">
        <v>1934.5416666666667</v>
      </c>
      <c r="D416" s="1">
        <f>tempM[[#This Row],[DecDate]]^2</f>
        <v>3742451.460069445</v>
      </c>
      <c r="E416" s="1">
        <v>-0.04</v>
      </c>
      <c r="F416" s="1">
        <f>$R$17+$R$18*tempM[[#This Row],[DecDate]]+$R$19*tempM[[#This Row],[DecDate2]]</f>
        <v>-0.18935778729263575</v>
      </c>
      <c r="G416" s="4">
        <f>tempM[[#This Row],[Temp]]-tempM[[#This Row],[Trend]]</f>
        <v>0.14935778729263574</v>
      </c>
      <c r="H416" s="4">
        <f t="shared" si="6"/>
        <v>0.15550160641235433</v>
      </c>
      <c r="I416" s="4">
        <f>tempM[[#This Row],[Detrended]]-tempM[[#This Row],[Cycle]]</f>
        <v>-6.143819119718591E-3</v>
      </c>
      <c r="J416" s="4">
        <f>AVERAGEIF(tempM[Month],tempM[Month],tempM[High Frequency])</f>
        <v>-3.5465086088030215E-2</v>
      </c>
      <c r="K416" s="4">
        <f>tempM[[#This Row],[S0]]-AVERAGE($J$2:$J$13)</f>
        <v>-3.5329624679080553E-2</v>
      </c>
    </row>
    <row r="417" spans="1:11" x14ac:dyDescent="0.3">
      <c r="A417" s="2">
        <v>12646</v>
      </c>
      <c r="B417" s="16">
        <f>MONTH(tempM[[#This Row],[Date]])</f>
        <v>8</v>
      </c>
      <c r="C417" s="1">
        <v>1934.625</v>
      </c>
      <c r="D417" s="1">
        <f>tempM[[#This Row],[DecDate]]^2</f>
        <v>3742773.890625</v>
      </c>
      <c r="E417" s="1">
        <v>-0.1</v>
      </c>
      <c r="F417" s="1">
        <f>$R$17+$R$18*tempM[[#This Row],[DecDate]]+$R$19*tempM[[#This Row],[DecDate2]]</f>
        <v>-0.18894945503001281</v>
      </c>
      <c r="G417" s="4">
        <f>tempM[[#This Row],[Temp]]-tempM[[#This Row],[Trend]]</f>
        <v>8.8949455030012808E-2</v>
      </c>
      <c r="H417" s="4">
        <f t="shared" si="6"/>
        <v>0.20970865876511599</v>
      </c>
      <c r="I417" s="4">
        <f>tempM[[#This Row],[Detrended]]-tempM[[#This Row],[Cycle]]</f>
        <v>-0.12075920373510318</v>
      </c>
      <c r="J417" s="4">
        <f>AVERAGEIF(tempM[Month],tempM[Month],tempM[High Frequency])</f>
        <v>-3.7850347885051719E-2</v>
      </c>
      <c r="K417" s="4">
        <f>tempM[[#This Row],[S0]]-AVERAGE($J$2:$J$13)</f>
        <v>-3.7714886476102057E-2</v>
      </c>
    </row>
    <row r="418" spans="1:11" x14ac:dyDescent="0.3">
      <c r="A418" s="2">
        <v>12677</v>
      </c>
      <c r="B418" s="16">
        <f>MONTH(tempM[[#This Row],[Date]])</f>
        <v>9</v>
      </c>
      <c r="C418" s="1">
        <v>1934.7083333333335</v>
      </c>
      <c r="D418" s="1">
        <f>tempM[[#This Row],[DecDate]]^2</f>
        <v>3743096.335069445</v>
      </c>
      <c r="E418" s="1">
        <v>-0.15</v>
      </c>
      <c r="F418" s="1">
        <f>$R$17+$R$18*tempM[[#This Row],[DecDate]]+$R$19*tempM[[#This Row],[DecDate2]]</f>
        <v>-0.18853969033403928</v>
      </c>
      <c r="G418" s="4">
        <f>tempM[[#This Row],[Temp]]-tempM[[#This Row],[Trend]]</f>
        <v>3.8539690334039284E-2</v>
      </c>
      <c r="H418" s="4">
        <f t="shared" si="6"/>
        <v>0.18699120176136269</v>
      </c>
      <c r="I418" s="4">
        <f>tempM[[#This Row],[Detrended]]-tempM[[#This Row],[Cycle]]</f>
        <v>-0.14845151142732341</v>
      </c>
      <c r="J418" s="4">
        <f>AVERAGEIF(tempM[Month],tempM[Month],tempM[High Frequency])</f>
        <v>-2.5516799080914528E-2</v>
      </c>
      <c r="K418" s="4">
        <f>tempM[[#This Row],[S0]]-AVERAGE($J$2:$J$13)</f>
        <v>-2.538133767196487E-2</v>
      </c>
    </row>
    <row r="419" spans="1:11" x14ac:dyDescent="0.3">
      <c r="A419" s="2">
        <v>12707</v>
      </c>
      <c r="B419" s="16">
        <f>MONTH(tempM[[#This Row],[Date]])</f>
        <v>10</v>
      </c>
      <c r="C419" s="1">
        <v>1934.7916666666667</v>
      </c>
      <c r="D419" s="1">
        <f>tempM[[#This Row],[DecDate]]^2</f>
        <v>3743418.793402778</v>
      </c>
      <c r="E419" s="1">
        <v>0.12</v>
      </c>
      <c r="F419" s="1">
        <f>$R$17+$R$18*tempM[[#This Row],[DecDate]]+$R$19*tempM[[#This Row],[DecDate2]]</f>
        <v>-0.18812849320443092</v>
      </c>
      <c r="G419" s="4">
        <f>tempM[[#This Row],[Temp]]-tempM[[#This Row],[Trend]]</f>
        <v>0.30812849320443092</v>
      </c>
      <c r="H419" s="4">
        <f t="shared" si="6"/>
        <v>0.18042615847800439</v>
      </c>
      <c r="I419" s="4">
        <f>tempM[[#This Row],[Detrended]]-tempM[[#This Row],[Cycle]]</f>
        <v>0.12770233472642653</v>
      </c>
      <c r="J419" s="4">
        <f>AVERAGEIF(tempM[Month],tempM[Month],tempM[High Frequency])</f>
        <v>3.745669801022343E-2</v>
      </c>
      <c r="K419" s="4">
        <f>tempM[[#This Row],[S0]]-AVERAGE($J$2:$J$13)</f>
        <v>3.7592159419173092E-2</v>
      </c>
    </row>
    <row r="420" spans="1:11" x14ac:dyDescent="0.3">
      <c r="A420" s="2">
        <v>12738</v>
      </c>
      <c r="B420" s="16">
        <f>MONTH(tempM[[#This Row],[Date]])</f>
        <v>11</v>
      </c>
      <c r="C420" s="1">
        <v>1934.875</v>
      </c>
      <c r="D420" s="1">
        <f>tempM[[#This Row],[DecDate]]^2</f>
        <v>3743741.265625</v>
      </c>
      <c r="E420" s="1">
        <v>0.27</v>
      </c>
      <c r="F420" s="1">
        <f>$R$17+$R$18*tempM[[#This Row],[DecDate]]+$R$19*tempM[[#This Row],[DecDate2]]</f>
        <v>-0.18771586364152881</v>
      </c>
      <c r="G420" s="4">
        <f>tempM[[#This Row],[Temp]]-tempM[[#This Row],[Trend]]</f>
        <v>0.45771586364152883</v>
      </c>
      <c r="H420" s="4">
        <f t="shared" si="6"/>
        <v>0.18001352891504543</v>
      </c>
      <c r="I420" s="4">
        <f>tempM[[#This Row],[Detrended]]-tempM[[#This Row],[Cycle]]</f>
        <v>0.27770233472648342</v>
      </c>
      <c r="J420" s="4">
        <f>AVERAGEIF(tempM[Month],tempM[Month],tempM[High Frequency])</f>
        <v>3.5898844099438568E-2</v>
      </c>
      <c r="K420" s="4">
        <f>tempM[[#This Row],[S0]]-AVERAGE($J$2:$J$13)</f>
        <v>3.603430550838823E-2</v>
      </c>
    </row>
    <row r="421" spans="1:11" x14ac:dyDescent="0.3">
      <c r="A421" s="2">
        <v>12768</v>
      </c>
      <c r="B421" s="16">
        <f>MONTH(tempM[[#This Row],[Date]])</f>
        <v>12</v>
      </c>
      <c r="C421" s="1">
        <v>1934.9583333333335</v>
      </c>
      <c r="D421" s="1">
        <f>tempM[[#This Row],[DecDate]]^2</f>
        <v>3744063.7517361115</v>
      </c>
      <c r="E421" s="1">
        <v>0.17</v>
      </c>
      <c r="F421" s="1">
        <f>$R$17+$R$18*tempM[[#This Row],[DecDate]]+$R$19*tempM[[#This Row],[DecDate2]]</f>
        <v>-0.18730180164510557</v>
      </c>
      <c r="G421" s="4">
        <f>tempM[[#This Row],[Temp]]-tempM[[#This Row],[Trend]]</f>
        <v>0.35730180164510561</v>
      </c>
      <c r="H421" s="4">
        <f t="shared" si="6"/>
        <v>0.162676389995554</v>
      </c>
      <c r="I421" s="4">
        <f>tempM[[#This Row],[Detrended]]-tempM[[#This Row],[Cycle]]</f>
        <v>0.19462541164955161</v>
      </c>
      <c r="J421" s="4">
        <f>AVERAGEIF(tempM[Month],tempM[Month],tempM[High Frequency])</f>
        <v>-3.4305487959333747E-2</v>
      </c>
      <c r="K421" s="4">
        <f>tempM[[#This Row],[S0]]-AVERAGE($J$2:$J$13)</f>
        <v>-3.4170026550384085E-2</v>
      </c>
    </row>
    <row r="422" spans="1:11" x14ac:dyDescent="0.3">
      <c r="A422" s="2">
        <v>12799</v>
      </c>
      <c r="B422" s="16">
        <f>MONTH(tempM[[#This Row],[Date]])</f>
        <v>1</v>
      </c>
      <c r="C422" s="1">
        <v>1935.0416666666667</v>
      </c>
      <c r="D422" s="1">
        <f>tempM[[#This Row],[DecDate]]^2</f>
        <v>3744386.2517361115</v>
      </c>
      <c r="E422" s="1">
        <v>-0.39</v>
      </c>
      <c r="F422" s="1">
        <f>$R$17+$R$18*tempM[[#This Row],[DecDate]]+$R$19*tempM[[#This Row],[DecDate2]]</f>
        <v>-0.18688630721527488</v>
      </c>
      <c r="G422" s="4">
        <f>tempM[[#This Row],[Temp]]-tempM[[#This Row],[Trend]]</f>
        <v>-0.20311369278472513</v>
      </c>
      <c r="H422" s="4">
        <f t="shared" si="6"/>
        <v>0.15918397248877403</v>
      </c>
      <c r="I422" s="4">
        <f>tempM[[#This Row],[Detrended]]-tempM[[#This Row],[Cycle]]</f>
        <v>-0.36229766527349916</v>
      </c>
      <c r="J422" s="4">
        <f>AVERAGEIF(tempM[Month],tempM[Month],tempM[High Frequency])</f>
        <v>2.9521109172344157E-2</v>
      </c>
      <c r="K422" s="4">
        <f>tempM[[#This Row],[S0]]-AVERAGE($J$2:$J$13)</f>
        <v>2.9656570581293815E-2</v>
      </c>
    </row>
    <row r="423" spans="1:11" x14ac:dyDescent="0.3">
      <c r="A423" s="2">
        <v>12830</v>
      </c>
      <c r="B423" s="16">
        <f>MONTH(tempM[[#This Row],[Date]])</f>
        <v>2</v>
      </c>
      <c r="C423" s="1">
        <v>1935.125</v>
      </c>
      <c r="D423" s="1">
        <f>tempM[[#This Row],[DecDate]]^2</f>
        <v>3744708.765625</v>
      </c>
      <c r="E423" s="1">
        <v>0.56000000000000005</v>
      </c>
      <c r="F423" s="1">
        <f>$R$17+$R$18*tempM[[#This Row],[DecDate]]+$R$19*tempM[[#This Row],[DecDate2]]</f>
        <v>-0.18646938035186622</v>
      </c>
      <c r="G423" s="4">
        <f>tempM[[#This Row],[Temp]]-tempM[[#This Row],[Trend]]</f>
        <v>0.74646938035186627</v>
      </c>
      <c r="H423" s="4">
        <f t="shared" si="6"/>
        <v>0.15645935331776922</v>
      </c>
      <c r="I423" s="4">
        <f>tempM[[#This Row],[Detrended]]-tempM[[#This Row],[Cycle]]</f>
        <v>0.59001002703409711</v>
      </c>
      <c r="J423" s="4">
        <f>AVERAGEIF(tempM[Month],tempM[Month],tempM[High Frequency])</f>
        <v>3.252632429620924E-2</v>
      </c>
      <c r="K423" s="4">
        <f>tempM[[#This Row],[S0]]-AVERAGE($J$2:$J$13)</f>
        <v>3.2661785705158902E-2</v>
      </c>
    </row>
    <row r="424" spans="1:11" x14ac:dyDescent="0.3">
      <c r="A424" s="2">
        <v>12858</v>
      </c>
      <c r="B424" s="16">
        <f>MONTH(tempM[[#This Row],[Date]])</f>
        <v>3</v>
      </c>
      <c r="C424" s="1">
        <v>1935.2083333333335</v>
      </c>
      <c r="D424" s="1">
        <f>tempM[[#This Row],[DecDate]]^2</f>
        <v>3745031.2934027785</v>
      </c>
      <c r="E424" s="1">
        <v>0.04</v>
      </c>
      <c r="F424" s="1">
        <f>$R$17+$R$18*tempM[[#This Row],[DecDate]]+$R$19*tempM[[#This Row],[DecDate2]]</f>
        <v>-0.1860510210551638</v>
      </c>
      <c r="G424" s="4">
        <f>tempM[[#This Row],[Temp]]-tempM[[#This Row],[Trend]]</f>
        <v>0.22605102105516381</v>
      </c>
      <c r="H424" s="4">
        <f t="shared" si="6"/>
        <v>0.15911791709793743</v>
      </c>
      <c r="I424" s="4">
        <f>tempM[[#This Row],[Detrended]]-tempM[[#This Row],[Cycle]]</f>
        <v>6.6933103957226375E-2</v>
      </c>
      <c r="J424" s="4">
        <f>AVERAGEIF(tempM[Month],tempM[Month],tempM[High Frequency])</f>
        <v>4.2467654152793903E-2</v>
      </c>
      <c r="K424" s="4">
        <f>tempM[[#This Row],[S0]]-AVERAGE($J$2:$J$13)</f>
        <v>4.2603115561743565E-2</v>
      </c>
    </row>
    <row r="425" spans="1:11" x14ac:dyDescent="0.3">
      <c r="A425" s="2">
        <v>12889</v>
      </c>
      <c r="B425" s="16">
        <f>MONTH(tempM[[#This Row],[Date]])</f>
        <v>4</v>
      </c>
      <c r="C425" s="1">
        <v>1935.2916666666667</v>
      </c>
      <c r="D425" s="1">
        <f>tempM[[#This Row],[DecDate]]^2</f>
        <v>3745353.835069445</v>
      </c>
      <c r="E425" s="1">
        <v>-0.35</v>
      </c>
      <c r="F425" s="1">
        <f>$R$17+$R$18*tempM[[#This Row],[DecDate]]+$R$19*tempM[[#This Row],[DecDate2]]</f>
        <v>-0.18563122932488341</v>
      </c>
      <c r="G425" s="4">
        <f>tempM[[#This Row],[Temp]]-tempM[[#This Row],[Trend]]</f>
        <v>-0.16436877067511657</v>
      </c>
      <c r="H425" s="4">
        <f t="shared" si="6"/>
        <v>0.17946735613695339</v>
      </c>
      <c r="I425" s="4">
        <f>tempM[[#This Row],[Detrended]]-tempM[[#This Row],[Cycle]]</f>
        <v>-0.34383612681206999</v>
      </c>
      <c r="J425" s="4">
        <f>AVERAGEIF(tempM[Month],tempM[Month],tempM[High Frequency])</f>
        <v>-5.1148535178016012E-4</v>
      </c>
      <c r="K425" s="4">
        <f>tempM[[#This Row],[S0]]-AVERAGE($J$2:$J$13)</f>
        <v>-3.7602394283050016E-4</v>
      </c>
    </row>
    <row r="426" spans="1:11" x14ac:dyDescent="0.3">
      <c r="A426" s="2">
        <v>12919</v>
      </c>
      <c r="B426" s="16">
        <f>MONTH(tempM[[#This Row],[Date]])</f>
        <v>5</v>
      </c>
      <c r="C426" s="1">
        <v>1935.375</v>
      </c>
      <c r="D426" s="1">
        <f>tempM[[#This Row],[DecDate]]^2</f>
        <v>3745676.390625</v>
      </c>
      <c r="E426" s="1">
        <v>-0.28999999999999998</v>
      </c>
      <c r="F426" s="1">
        <f>$R$17+$R$18*tempM[[#This Row],[DecDate]]+$R$19*tempM[[#This Row],[DecDate2]]</f>
        <v>-0.18521000516130925</v>
      </c>
      <c r="G426" s="4">
        <f>tempM[[#This Row],[Temp]]-tempM[[#This Row],[Trend]]</f>
        <v>-0.10478999483869073</v>
      </c>
      <c r="H426" s="4">
        <f t="shared" si="6"/>
        <v>0.14519997812714672</v>
      </c>
      <c r="I426" s="4">
        <f>tempM[[#This Row],[Detrended]]-tempM[[#This Row],[Cycle]]</f>
        <v>-0.24998997296583744</v>
      </c>
      <c r="J426" s="4">
        <f>AVERAGEIF(tempM[Month],tempM[Month],tempM[High Frequency])</f>
        <v>-1.9768330201834865E-2</v>
      </c>
      <c r="K426" s="4">
        <f>tempM[[#This Row],[S0]]-AVERAGE($J$2:$J$13)</f>
        <v>-1.9632868792885207E-2</v>
      </c>
    </row>
    <row r="427" spans="1:11" x14ac:dyDescent="0.3">
      <c r="A427" s="2">
        <v>12950</v>
      </c>
      <c r="B427" s="16">
        <f>MONTH(tempM[[#This Row],[Date]])</f>
        <v>6</v>
      </c>
      <c r="C427" s="1">
        <v>1935.4583333333335</v>
      </c>
      <c r="D427" s="1">
        <f>tempM[[#This Row],[DecDate]]^2</f>
        <v>3745998.960069445</v>
      </c>
      <c r="E427" s="1">
        <v>-0.15</v>
      </c>
      <c r="F427" s="1">
        <f>$R$17+$R$18*tempM[[#This Row],[DecDate]]+$R$19*tempM[[#This Row],[DecDate2]]</f>
        <v>-0.18478734856415713</v>
      </c>
      <c r="G427" s="4">
        <f>tempM[[#This Row],[Temp]]-tempM[[#This Row],[Trend]]</f>
        <v>3.4787348564157133E-2</v>
      </c>
      <c r="H427" s="4">
        <f t="shared" si="6"/>
        <v>0.11016193691464932</v>
      </c>
      <c r="I427" s="4">
        <f>tempM[[#This Row],[Detrended]]-tempM[[#This Row],[Cycle]]</f>
        <v>-7.5374588350492183E-2</v>
      </c>
      <c r="J427" s="4">
        <f>AVERAGEIF(tempM[Month],tempM[Month],tempM[High Frequency])</f>
        <v>-2.6078630071459965E-2</v>
      </c>
      <c r="K427" s="4">
        <f>tempM[[#This Row],[S0]]-AVERAGE($J$2:$J$13)</f>
        <v>-2.5943168662510306E-2</v>
      </c>
    </row>
    <row r="428" spans="1:11" x14ac:dyDescent="0.3">
      <c r="A428" s="2">
        <v>12980</v>
      </c>
      <c r="B428" s="16">
        <f>MONTH(tempM[[#This Row],[Date]])</f>
        <v>7</v>
      </c>
      <c r="C428" s="1">
        <v>1935.5416666666667</v>
      </c>
      <c r="D428" s="1">
        <f>tempM[[#This Row],[DecDate]]^2</f>
        <v>3746321.543402778</v>
      </c>
      <c r="E428" s="1">
        <v>-0.05</v>
      </c>
      <c r="F428" s="1">
        <f>$R$17+$R$18*tempM[[#This Row],[DecDate]]+$R$19*tempM[[#This Row],[DecDate2]]</f>
        <v>-0.1843632595336544</v>
      </c>
      <c r="G428" s="4">
        <f>tempM[[#This Row],[Temp]]-tempM[[#This Row],[Trend]]</f>
        <v>0.13436325953365441</v>
      </c>
      <c r="H428" s="4">
        <f t="shared" si="6"/>
        <v>7.4353232499474328E-2</v>
      </c>
      <c r="I428" s="4">
        <f>tempM[[#This Row],[Detrended]]-tempM[[#This Row],[Cycle]]</f>
        <v>6.0010027034180083E-2</v>
      </c>
      <c r="J428" s="4">
        <f>AVERAGEIF(tempM[Month],tempM[Month],tempM[High Frequency])</f>
        <v>-3.5465086088030215E-2</v>
      </c>
      <c r="K428" s="4">
        <f>tempM[[#This Row],[S0]]-AVERAGE($J$2:$J$13)</f>
        <v>-3.5329624679080553E-2</v>
      </c>
    </row>
    <row r="429" spans="1:11" x14ac:dyDescent="0.3">
      <c r="A429" s="2">
        <v>13011</v>
      </c>
      <c r="B429" s="16">
        <f>MONTH(tempM[[#This Row],[Date]])</f>
        <v>8</v>
      </c>
      <c r="C429" s="1">
        <v>1935.625</v>
      </c>
      <c r="D429" s="1">
        <f>tempM[[#This Row],[DecDate]]^2</f>
        <v>3746644.140625</v>
      </c>
      <c r="E429" s="1">
        <v>-7.0000000000000007E-2</v>
      </c>
      <c r="F429" s="1">
        <f>$R$17+$R$18*tempM[[#This Row],[DecDate]]+$R$19*tempM[[#This Row],[DecDate2]]</f>
        <v>-0.1839377380695737</v>
      </c>
      <c r="G429" s="4">
        <f>tempM[[#This Row],[Temp]]-tempM[[#This Row],[Trend]]</f>
        <v>0.11393773806957369</v>
      </c>
      <c r="H429" s="4">
        <f t="shared" si="6"/>
        <v>6.5466172573920761E-2</v>
      </c>
      <c r="I429" s="4">
        <f>tempM[[#This Row],[Detrended]]-tempM[[#This Row],[Cycle]]</f>
        <v>4.847156549565293E-2</v>
      </c>
      <c r="J429" s="4">
        <f>AVERAGEIF(tempM[Month],tempM[Month],tempM[High Frequency])</f>
        <v>-3.7850347885051719E-2</v>
      </c>
      <c r="K429" s="4">
        <f>tempM[[#This Row],[S0]]-AVERAGE($J$2:$J$13)</f>
        <v>-3.7714886476102057E-2</v>
      </c>
    </row>
    <row r="430" spans="1:11" x14ac:dyDescent="0.3">
      <c r="A430" s="2">
        <v>13042</v>
      </c>
      <c r="B430" s="16">
        <f>MONTH(tempM[[#This Row],[Date]])</f>
        <v>9</v>
      </c>
      <c r="C430" s="1">
        <v>1935.7083333333335</v>
      </c>
      <c r="D430" s="1">
        <f>tempM[[#This Row],[DecDate]]^2</f>
        <v>3746966.7517361115</v>
      </c>
      <c r="E430" s="1">
        <v>-0.06</v>
      </c>
      <c r="F430" s="1">
        <f>$R$17+$R$18*tempM[[#This Row],[DecDate]]+$R$19*tempM[[#This Row],[DecDate2]]</f>
        <v>-0.18351078417219924</v>
      </c>
      <c r="G430" s="4">
        <f>tempM[[#This Row],[Temp]]-tempM[[#This Row],[Trend]]</f>
        <v>0.12351078417219924</v>
      </c>
      <c r="H430" s="4">
        <f t="shared" si="6"/>
        <v>1.1962295599548914E-2</v>
      </c>
      <c r="I430" s="4">
        <f>tempM[[#This Row],[Detrended]]-tempM[[#This Row],[Cycle]]</f>
        <v>0.11154848857265033</v>
      </c>
      <c r="J430" s="4">
        <f>AVERAGEIF(tempM[Month],tempM[Month],tempM[High Frequency])</f>
        <v>-2.5516799080914528E-2</v>
      </c>
      <c r="K430" s="4">
        <f>tempM[[#This Row],[S0]]-AVERAGE($J$2:$J$13)</f>
        <v>-2.538133767196487E-2</v>
      </c>
    </row>
    <row r="431" spans="1:11" x14ac:dyDescent="0.3">
      <c r="A431" s="2">
        <v>13072</v>
      </c>
      <c r="B431" s="16">
        <f>MONTH(tempM[[#This Row],[Date]])</f>
        <v>10</v>
      </c>
      <c r="C431" s="1">
        <v>1935.7916666666667</v>
      </c>
      <c r="D431" s="1">
        <f>tempM[[#This Row],[DecDate]]^2</f>
        <v>3747289.3767361115</v>
      </c>
      <c r="E431" s="1">
        <v>0.12</v>
      </c>
      <c r="F431" s="1">
        <f>$R$17+$R$18*tempM[[#This Row],[DecDate]]+$R$19*tempM[[#This Row],[DecDate2]]</f>
        <v>-0.1830823978412468</v>
      </c>
      <c r="G431" s="4">
        <f>tempM[[#This Row],[Temp]]-tempM[[#This Row],[Trend]]</f>
        <v>0.3030823978412468</v>
      </c>
      <c r="H431" s="4">
        <f t="shared" si="6"/>
        <v>3.8416015763325009E-3</v>
      </c>
      <c r="I431" s="4">
        <f>tempM[[#This Row],[Detrended]]-tempM[[#This Row],[Cycle]]</f>
        <v>0.29924079626491429</v>
      </c>
      <c r="J431" s="4">
        <f>AVERAGEIF(tempM[Month],tempM[Month],tempM[High Frequency])</f>
        <v>3.745669801022343E-2</v>
      </c>
      <c r="K431" s="4">
        <f>tempM[[#This Row],[S0]]-AVERAGE($J$2:$J$13)</f>
        <v>3.7592159419173092E-2</v>
      </c>
    </row>
    <row r="432" spans="1:11" x14ac:dyDescent="0.3">
      <c r="A432" s="2">
        <v>13103</v>
      </c>
      <c r="B432" s="16">
        <f>MONTH(tempM[[#This Row],[Date]])</f>
        <v>11</v>
      </c>
      <c r="C432" s="1">
        <v>1935.875</v>
      </c>
      <c r="D432" s="1">
        <f>tempM[[#This Row],[DecDate]]^2</f>
        <v>3747612.015625</v>
      </c>
      <c r="E432" s="1">
        <v>-0.32</v>
      </c>
      <c r="F432" s="1">
        <f>$R$17+$R$18*tempM[[#This Row],[DecDate]]+$R$19*tempM[[#This Row],[DecDate2]]</f>
        <v>-0.18265257907694377</v>
      </c>
      <c r="G432" s="4">
        <f>tempM[[#This Row],[Temp]]-tempM[[#This Row],[Trend]]</f>
        <v>-0.13734742092305624</v>
      </c>
      <c r="H432" s="4">
        <f t="shared" si="6"/>
        <v>2.8796398196601122E-2</v>
      </c>
      <c r="I432" s="4">
        <f>tempM[[#This Row],[Detrended]]-tempM[[#This Row],[Cycle]]</f>
        <v>-0.16614381911965737</v>
      </c>
      <c r="J432" s="4">
        <f>AVERAGEIF(tempM[Month],tempM[Month],tempM[High Frequency])</f>
        <v>3.5898844099438568E-2</v>
      </c>
      <c r="K432" s="4">
        <f>tempM[[#This Row],[S0]]-AVERAGE($J$2:$J$13)</f>
        <v>3.603430550838823E-2</v>
      </c>
    </row>
    <row r="433" spans="1:11" x14ac:dyDescent="0.3">
      <c r="A433" s="2">
        <v>13133</v>
      </c>
      <c r="B433" s="16">
        <f>MONTH(tempM[[#This Row],[Date]])</f>
        <v>12</v>
      </c>
      <c r="C433" s="1">
        <v>1935.9583333333335</v>
      </c>
      <c r="D433" s="1">
        <f>tempM[[#This Row],[DecDate]]^2</f>
        <v>3747934.6684027785</v>
      </c>
      <c r="E433" s="1">
        <v>-0.18</v>
      </c>
      <c r="F433" s="1">
        <f>$R$17+$R$18*tempM[[#This Row],[DecDate]]+$R$19*tempM[[#This Row],[DecDate2]]</f>
        <v>-0.18222132787906276</v>
      </c>
      <c r="G433" s="4">
        <f>tempM[[#This Row],[Temp]]-tempM[[#This Row],[Trend]]</f>
        <v>2.2213278790627622E-3</v>
      </c>
      <c r="H433" s="4">
        <f t="shared" si="6"/>
        <v>5.2980531614179066E-2</v>
      </c>
      <c r="I433" s="4">
        <f>tempM[[#This Row],[Detrended]]-tempM[[#This Row],[Cycle]]</f>
        <v>-5.0759203735116304E-2</v>
      </c>
      <c r="J433" s="4">
        <f>AVERAGEIF(tempM[Month],tempM[Month],tempM[High Frequency])</f>
        <v>-3.4305487959333747E-2</v>
      </c>
      <c r="K433" s="4">
        <f>tempM[[#This Row],[S0]]-AVERAGE($J$2:$J$13)</f>
        <v>-3.4170026550384085E-2</v>
      </c>
    </row>
    <row r="434" spans="1:11" x14ac:dyDescent="0.3">
      <c r="A434" s="2">
        <v>13164</v>
      </c>
      <c r="B434" s="16">
        <f>MONTH(tempM[[#This Row],[Date]])</f>
        <v>1</v>
      </c>
      <c r="C434" s="1">
        <v>1936.0416666666667</v>
      </c>
      <c r="D434" s="1">
        <f>tempM[[#This Row],[DecDate]]^2</f>
        <v>3748257.335069445</v>
      </c>
      <c r="E434" s="1">
        <v>-0.28999999999999998</v>
      </c>
      <c r="F434" s="1">
        <f>$R$17+$R$18*tempM[[#This Row],[DecDate]]+$R$19*tempM[[#This Row],[DecDate2]]</f>
        <v>-0.18178864424783114</v>
      </c>
      <c r="G434" s="4">
        <f>tempM[[#This Row],[Temp]]-tempM[[#This Row],[Trend]]</f>
        <v>-0.10821135575216884</v>
      </c>
      <c r="H434" s="4">
        <f t="shared" si="6"/>
        <v>7.0240155675237656E-2</v>
      </c>
      <c r="I434" s="4">
        <f>tempM[[#This Row],[Detrended]]-tempM[[#This Row],[Cycle]]</f>
        <v>-0.17845151142740651</v>
      </c>
      <c r="J434" s="4">
        <f>AVERAGEIF(tempM[Month],tempM[Month],tempM[High Frequency])</f>
        <v>2.9521109172344157E-2</v>
      </c>
      <c r="K434" s="4">
        <f>tempM[[#This Row],[S0]]-AVERAGE($J$2:$J$13)</f>
        <v>2.9656570581293815E-2</v>
      </c>
    </row>
    <row r="435" spans="1:11" x14ac:dyDescent="0.3">
      <c r="A435" s="2">
        <v>13195</v>
      </c>
      <c r="B435" s="16">
        <f>MONTH(tempM[[#This Row],[Date]])</f>
        <v>2</v>
      </c>
      <c r="C435" s="1">
        <v>1936.125</v>
      </c>
      <c r="D435" s="1">
        <f>tempM[[#This Row],[DecDate]]^2</f>
        <v>3748580.015625</v>
      </c>
      <c r="E435" s="1">
        <v>-0.5</v>
      </c>
      <c r="F435" s="1">
        <f>$R$17+$R$18*tempM[[#This Row],[DecDate]]+$R$19*tempM[[#This Row],[DecDate2]]</f>
        <v>-0.1813545281830784</v>
      </c>
      <c r="G435" s="4">
        <f>tempM[[#This Row],[Temp]]-tempM[[#This Row],[Trend]]</f>
        <v>-0.3186454718169216</v>
      </c>
      <c r="H435" s="4">
        <f t="shared" si="6"/>
        <v>7.595988576437479E-2</v>
      </c>
      <c r="I435" s="4">
        <f>tempM[[#This Row],[Detrended]]-tempM[[#This Row],[Cycle]]</f>
        <v>-0.39460535758129639</v>
      </c>
      <c r="J435" s="4">
        <f>AVERAGEIF(tempM[Month],tempM[Month],tempM[High Frequency])</f>
        <v>3.252632429620924E-2</v>
      </c>
      <c r="K435" s="4">
        <f>tempM[[#This Row],[S0]]-AVERAGE($J$2:$J$13)</f>
        <v>3.2661785705158902E-2</v>
      </c>
    </row>
    <row r="436" spans="1:11" x14ac:dyDescent="0.3">
      <c r="A436" s="2">
        <v>13224</v>
      </c>
      <c r="B436" s="16">
        <f>MONTH(tempM[[#This Row],[Date]])</f>
        <v>3</v>
      </c>
      <c r="C436" s="1">
        <v>1936.2083333333335</v>
      </c>
      <c r="D436" s="1">
        <f>tempM[[#This Row],[DecDate]]^2</f>
        <v>3748902.710069445</v>
      </c>
      <c r="E436" s="1">
        <v>-0.13</v>
      </c>
      <c r="F436" s="1">
        <f>$R$17+$R$18*tempM[[#This Row],[DecDate]]+$R$19*tempM[[#This Row],[DecDate2]]</f>
        <v>-0.1809189796850319</v>
      </c>
      <c r="G436" s="4">
        <f>tempM[[#This Row],[Temp]]-tempM[[#This Row],[Trend]]</f>
        <v>5.0918979685031895E-2</v>
      </c>
      <c r="H436" s="4">
        <f t="shared" si="6"/>
        <v>8.5524337266227712E-2</v>
      </c>
      <c r="I436" s="4">
        <f>tempM[[#This Row],[Detrended]]-tempM[[#This Row],[Cycle]]</f>
        <v>-3.4605357581195817E-2</v>
      </c>
      <c r="J436" s="4">
        <f>AVERAGEIF(tempM[Month],tempM[Month],tempM[High Frequency])</f>
        <v>4.2467654152793903E-2</v>
      </c>
      <c r="K436" s="4">
        <f>tempM[[#This Row],[S0]]-AVERAGE($J$2:$J$13)</f>
        <v>4.2603115561743565E-2</v>
      </c>
    </row>
    <row r="437" spans="1:11" x14ac:dyDescent="0.3">
      <c r="A437" s="2">
        <v>13255</v>
      </c>
      <c r="B437" s="16">
        <f>MONTH(tempM[[#This Row],[Date]])</f>
        <v>4</v>
      </c>
      <c r="C437" s="1">
        <v>1936.2916666666667</v>
      </c>
      <c r="D437" s="1">
        <f>tempM[[#This Row],[DecDate]]^2</f>
        <v>3749225.418402778</v>
      </c>
      <c r="E437" s="1">
        <v>-0.06</v>
      </c>
      <c r="F437" s="1">
        <f>$R$17+$R$18*tempM[[#This Row],[DecDate]]+$R$19*tempM[[#This Row],[DecDate2]]</f>
        <v>-0.18048199875335058</v>
      </c>
      <c r="G437" s="4">
        <f>tempM[[#This Row],[Temp]]-tempM[[#This Row],[Trend]]</f>
        <v>0.12048199875335058</v>
      </c>
      <c r="H437" s="4">
        <f t="shared" si="6"/>
        <v>9.5087356334616374E-2</v>
      </c>
      <c r="I437" s="4">
        <f>tempM[[#This Row],[Detrended]]-tempM[[#This Row],[Cycle]]</f>
        <v>2.5394642418734209E-2</v>
      </c>
      <c r="J437" s="4">
        <f>AVERAGEIF(tempM[Month],tempM[Month],tempM[High Frequency])</f>
        <v>-5.1148535178016012E-4</v>
      </c>
      <c r="K437" s="4">
        <f>tempM[[#This Row],[S0]]-AVERAGE($J$2:$J$13)</f>
        <v>-3.7602394283050016E-4</v>
      </c>
    </row>
    <row r="438" spans="1:11" x14ac:dyDescent="0.3">
      <c r="A438" s="2">
        <v>13285</v>
      </c>
      <c r="B438" s="16">
        <f>MONTH(tempM[[#This Row],[Date]])</f>
        <v>5</v>
      </c>
      <c r="C438" s="1">
        <v>1936.375</v>
      </c>
      <c r="D438" s="1">
        <f>tempM[[#This Row],[DecDate]]^2</f>
        <v>3749548.140625</v>
      </c>
      <c r="E438" s="1">
        <v>-0.02</v>
      </c>
      <c r="F438" s="1">
        <f>$R$17+$R$18*tempM[[#This Row],[DecDate]]+$R$19*tempM[[#This Row],[DecDate2]]</f>
        <v>-0.1800435853883755</v>
      </c>
      <c r="G438" s="4">
        <f>tempM[[#This Row],[Temp]]-tempM[[#This Row],[Trend]]</f>
        <v>0.16004358538837551</v>
      </c>
      <c r="H438" s="4">
        <f t="shared" si="6"/>
        <v>9.6187404508028498E-2</v>
      </c>
      <c r="I438" s="4">
        <f>tempM[[#This Row],[Detrended]]-tempM[[#This Row],[Cycle]]</f>
        <v>6.3856180880347016E-2</v>
      </c>
      <c r="J438" s="4">
        <f>AVERAGEIF(tempM[Month],tempM[Month],tempM[High Frequency])</f>
        <v>-1.9768330201834865E-2</v>
      </c>
      <c r="K438" s="4">
        <f>tempM[[#This Row],[S0]]-AVERAGE($J$2:$J$13)</f>
        <v>-1.9632868792885207E-2</v>
      </c>
    </row>
    <row r="439" spans="1:11" x14ac:dyDescent="0.3">
      <c r="A439" s="2">
        <v>13316</v>
      </c>
      <c r="B439" s="16">
        <f>MONTH(tempM[[#This Row],[Date]])</f>
        <v>6</v>
      </c>
      <c r="C439" s="1">
        <v>1936.4583333333335</v>
      </c>
      <c r="D439" s="1">
        <f>tempM[[#This Row],[DecDate]]^2</f>
        <v>3749870.8767361115</v>
      </c>
      <c r="E439" s="1">
        <v>0.03</v>
      </c>
      <c r="F439" s="1">
        <f>$R$17+$R$18*tempM[[#This Row],[DecDate]]+$R$19*tempM[[#This Row],[DecDate2]]</f>
        <v>-0.17960373958982245</v>
      </c>
      <c r="G439" s="4">
        <f>tempM[[#This Row],[Temp]]-tempM[[#This Row],[Trend]]</f>
        <v>0.20960373958982245</v>
      </c>
      <c r="H439" s="4">
        <f t="shared" si="6"/>
        <v>0.13113217409413894</v>
      </c>
      <c r="I439" s="4">
        <f>tempM[[#This Row],[Detrended]]-tempM[[#This Row],[Cycle]]</f>
        <v>7.8471565495683515E-2</v>
      </c>
      <c r="J439" s="4">
        <f>AVERAGEIF(tempM[Month],tempM[Month],tempM[High Frequency])</f>
        <v>-2.6078630071459965E-2</v>
      </c>
      <c r="K439" s="4">
        <f>tempM[[#This Row],[S0]]-AVERAGE($J$2:$J$13)</f>
        <v>-2.5943168662510306E-2</v>
      </c>
    </row>
    <row r="440" spans="1:11" x14ac:dyDescent="0.3">
      <c r="A440" s="2">
        <v>13346</v>
      </c>
      <c r="B440" s="16">
        <f>MONTH(tempM[[#This Row],[Date]])</f>
        <v>7</v>
      </c>
      <c r="C440" s="1">
        <v>1936.5416666666667</v>
      </c>
      <c r="D440" s="1">
        <f>tempM[[#This Row],[DecDate]]^2</f>
        <v>3750193.6267361115</v>
      </c>
      <c r="E440" s="1">
        <v>0.08</v>
      </c>
      <c r="F440" s="1">
        <f>$R$17+$R$18*tempM[[#This Row],[DecDate]]+$R$19*tempM[[#This Row],[DecDate2]]</f>
        <v>-0.1791624613579188</v>
      </c>
      <c r="G440" s="4">
        <f>tempM[[#This Row],[Temp]]-tempM[[#This Row],[Trend]]</f>
        <v>0.25916246135791882</v>
      </c>
      <c r="H440" s="4">
        <f t="shared" si="6"/>
        <v>0.15146012663142233</v>
      </c>
      <c r="I440" s="4">
        <f>tempM[[#This Row],[Detrended]]-tempM[[#This Row],[Cycle]]</f>
        <v>0.10770233472649648</v>
      </c>
      <c r="J440" s="4">
        <f>AVERAGEIF(tempM[Month],tempM[Month],tempM[High Frequency])</f>
        <v>-3.5465086088030215E-2</v>
      </c>
      <c r="K440" s="4">
        <f>tempM[[#This Row],[S0]]-AVERAGE($J$2:$J$13)</f>
        <v>-3.5329624679080553E-2</v>
      </c>
    </row>
    <row r="441" spans="1:11" x14ac:dyDescent="0.3">
      <c r="A441" s="2">
        <v>13377</v>
      </c>
      <c r="B441" s="16">
        <f>MONTH(tempM[[#This Row],[Date]])</f>
        <v>8</v>
      </c>
      <c r="C441" s="1">
        <v>1936.625</v>
      </c>
      <c r="D441" s="1">
        <f>tempM[[#This Row],[DecDate]]^2</f>
        <v>3750516.390625</v>
      </c>
      <c r="E441" s="1">
        <v>0.03</v>
      </c>
      <c r="F441" s="1">
        <f>$R$17+$R$18*tempM[[#This Row],[DecDate]]+$R$19*tempM[[#This Row],[DecDate2]]</f>
        <v>-0.17871975069243717</v>
      </c>
      <c r="G441" s="4">
        <f>tempM[[#This Row],[Temp]]-tempM[[#This Row],[Trend]]</f>
        <v>0.20871975069243717</v>
      </c>
      <c r="H441" s="4">
        <f t="shared" si="6"/>
        <v>0.19178664673525014</v>
      </c>
      <c r="I441" s="4">
        <f>tempM[[#This Row],[Detrended]]-tempM[[#This Row],[Cycle]]</f>
        <v>1.6933103957187029E-2</v>
      </c>
      <c r="J441" s="4">
        <f>AVERAGEIF(tempM[Month],tempM[Month],tempM[High Frequency])</f>
        <v>-3.7850347885051719E-2</v>
      </c>
      <c r="K441" s="4">
        <f>tempM[[#This Row],[S0]]-AVERAGE($J$2:$J$13)</f>
        <v>-3.7714886476102057E-2</v>
      </c>
    </row>
    <row r="442" spans="1:11" x14ac:dyDescent="0.3">
      <c r="A442" s="2">
        <v>13408</v>
      </c>
      <c r="B442" s="16">
        <f>MONTH(tempM[[#This Row],[Date]])</f>
        <v>9</v>
      </c>
      <c r="C442" s="1">
        <v>1936.7083333333335</v>
      </c>
      <c r="D442" s="1">
        <f>tempM[[#This Row],[DecDate]]^2</f>
        <v>3750839.1684027785</v>
      </c>
      <c r="E442" s="1">
        <v>0.06</v>
      </c>
      <c r="F442" s="1">
        <f>$R$17+$R$18*tempM[[#This Row],[DecDate]]+$R$19*tempM[[#This Row],[DecDate2]]</f>
        <v>-0.17827560759366179</v>
      </c>
      <c r="G442" s="4">
        <f>tempM[[#This Row],[Temp]]-tempM[[#This Row],[Trend]]</f>
        <v>0.23827560759366179</v>
      </c>
      <c r="H442" s="4">
        <f t="shared" si="6"/>
        <v>0.21211173440563996</v>
      </c>
      <c r="I442" s="4">
        <f>tempM[[#This Row],[Detrended]]-tempM[[#This Row],[Cycle]]</f>
        <v>2.6163873188021824E-2</v>
      </c>
      <c r="J442" s="4">
        <f>AVERAGEIF(tempM[Month],tempM[Month],tempM[High Frequency])</f>
        <v>-2.5516799080914528E-2</v>
      </c>
      <c r="K442" s="4">
        <f>tempM[[#This Row],[S0]]-AVERAGE($J$2:$J$13)</f>
        <v>-2.538133767196487E-2</v>
      </c>
    </row>
    <row r="443" spans="1:11" x14ac:dyDescent="0.3">
      <c r="A443" s="2">
        <v>13438</v>
      </c>
      <c r="B443" s="16">
        <f>MONTH(tempM[[#This Row],[Date]])</f>
        <v>10</v>
      </c>
      <c r="C443" s="1">
        <v>1936.7916666666667</v>
      </c>
      <c r="D443" s="1">
        <f>tempM[[#This Row],[DecDate]]^2</f>
        <v>3751161.960069445</v>
      </c>
      <c r="E443" s="1">
        <v>7.0000000000000007E-2</v>
      </c>
      <c r="F443" s="1">
        <f>$R$17+$R$18*tempM[[#This Row],[DecDate]]+$R$19*tempM[[#This Row],[DecDate2]]</f>
        <v>-0.17783003206125159</v>
      </c>
      <c r="G443" s="4">
        <f>tempM[[#This Row],[Temp]]-tempM[[#This Row],[Trend]]</f>
        <v>0.24783003206125159</v>
      </c>
      <c r="H443" s="4">
        <f t="shared" si="6"/>
        <v>0.21628154348871931</v>
      </c>
      <c r="I443" s="4">
        <f>tempM[[#This Row],[Detrended]]-tempM[[#This Row],[Cycle]]</f>
        <v>3.1548488572532285E-2</v>
      </c>
      <c r="J443" s="4">
        <f>AVERAGEIF(tempM[Month],tempM[Month],tempM[High Frequency])</f>
        <v>3.745669801022343E-2</v>
      </c>
      <c r="K443" s="4">
        <f>tempM[[#This Row],[S0]]-AVERAGE($J$2:$J$13)</f>
        <v>3.7592159419173092E-2</v>
      </c>
    </row>
    <row r="444" spans="1:11" x14ac:dyDescent="0.3">
      <c r="A444" s="2">
        <v>13469</v>
      </c>
      <c r="B444" s="16">
        <f>MONTH(tempM[[#This Row],[Date]])</f>
        <v>11</v>
      </c>
      <c r="C444" s="1">
        <v>1936.875</v>
      </c>
      <c r="D444" s="1">
        <f>tempM[[#This Row],[DecDate]]^2</f>
        <v>3751484.765625</v>
      </c>
      <c r="E444" s="1">
        <v>0.14000000000000001</v>
      </c>
      <c r="F444" s="1">
        <f>$R$17+$R$18*tempM[[#This Row],[DecDate]]+$R$19*tempM[[#This Row],[DecDate2]]</f>
        <v>-0.17738302409560447</v>
      </c>
      <c r="G444" s="4">
        <f>tempM[[#This Row],[Temp]]-tempM[[#This Row],[Trend]]</f>
        <v>0.31738302409560448</v>
      </c>
      <c r="H444" s="4">
        <f t="shared" si="6"/>
        <v>0.22968068936912989</v>
      </c>
      <c r="I444" s="4">
        <f>tempM[[#This Row],[Detrended]]-tempM[[#This Row],[Cycle]]</f>
        <v>8.7702334726474596E-2</v>
      </c>
      <c r="J444" s="4">
        <f>AVERAGEIF(tempM[Month],tempM[Month],tempM[High Frequency])</f>
        <v>3.5898844099438568E-2</v>
      </c>
      <c r="K444" s="4">
        <f>tempM[[#This Row],[S0]]-AVERAGE($J$2:$J$13)</f>
        <v>3.603430550838823E-2</v>
      </c>
    </row>
    <row r="445" spans="1:11" x14ac:dyDescent="0.3">
      <c r="A445" s="2">
        <v>13499</v>
      </c>
      <c r="B445" s="16">
        <f>MONTH(tempM[[#This Row],[Date]])</f>
        <v>12</v>
      </c>
      <c r="C445" s="1">
        <v>1936.9583333333335</v>
      </c>
      <c r="D445" s="1">
        <f>tempM[[#This Row],[DecDate]]^2</f>
        <v>3751807.585069445</v>
      </c>
      <c r="E445" s="1">
        <v>0.14000000000000001</v>
      </c>
      <c r="F445" s="1">
        <f>$R$17+$R$18*tempM[[#This Row],[DecDate]]+$R$19*tempM[[#This Row],[DecDate2]]</f>
        <v>-0.17693458369637938</v>
      </c>
      <c r="G445" s="4">
        <f>tempM[[#This Row],[Temp]]-tempM[[#This Row],[Trend]]</f>
        <v>0.31693458369637939</v>
      </c>
      <c r="H445" s="4">
        <f t="shared" si="6"/>
        <v>0.24153994127761894</v>
      </c>
      <c r="I445" s="4">
        <f>tempM[[#This Row],[Detrended]]-tempM[[#This Row],[Cycle]]</f>
        <v>7.5394642418760455E-2</v>
      </c>
      <c r="J445" s="4">
        <f>AVERAGEIF(tempM[Month],tempM[Month],tempM[High Frequency])</f>
        <v>-3.4305487959333747E-2</v>
      </c>
      <c r="K445" s="4">
        <f>tempM[[#This Row],[S0]]-AVERAGE($J$2:$J$13)</f>
        <v>-3.4170026550384085E-2</v>
      </c>
    </row>
    <row r="446" spans="1:11" x14ac:dyDescent="0.3">
      <c r="A446" s="2">
        <v>13530</v>
      </c>
      <c r="B446" s="16">
        <f>MONTH(tempM[[#This Row],[Date]])</f>
        <v>1</v>
      </c>
      <c r="C446" s="1">
        <v>1937.0416666666667</v>
      </c>
      <c r="D446" s="1">
        <f>tempM[[#This Row],[DecDate]]^2</f>
        <v>3752130.418402778</v>
      </c>
      <c r="E446" s="1">
        <v>0.09</v>
      </c>
      <c r="F446" s="1">
        <f>$R$17+$R$18*tempM[[#This Row],[DecDate]]+$R$19*tempM[[#This Row],[DecDate2]]</f>
        <v>-0.17648471086374684</v>
      </c>
      <c r="G446" s="4">
        <f>tempM[[#This Row],[Temp]]-tempM[[#This Row],[Trend]]</f>
        <v>0.26648471086374681</v>
      </c>
      <c r="H446" s="4">
        <f t="shared" si="6"/>
        <v>0.24955160690651174</v>
      </c>
      <c r="I446" s="4">
        <f>tempM[[#This Row],[Detrended]]-tempM[[#This Row],[Cycle]]</f>
        <v>1.6933103957235074E-2</v>
      </c>
      <c r="J446" s="4">
        <f>AVERAGEIF(tempM[Month],tempM[Month],tempM[High Frequency])</f>
        <v>2.9521109172344157E-2</v>
      </c>
      <c r="K446" s="4">
        <f>tempM[[#This Row],[S0]]-AVERAGE($J$2:$J$13)</f>
        <v>2.9656570581293815E-2</v>
      </c>
    </row>
    <row r="447" spans="1:11" x14ac:dyDescent="0.3">
      <c r="A447" s="2">
        <v>13561</v>
      </c>
      <c r="B447" s="16">
        <f>MONTH(tempM[[#This Row],[Date]])</f>
        <v>2</v>
      </c>
      <c r="C447" s="1">
        <v>1937.125</v>
      </c>
      <c r="D447" s="1">
        <f>tempM[[#This Row],[DecDate]]^2</f>
        <v>3752453.265625</v>
      </c>
      <c r="E447" s="1">
        <v>0.24</v>
      </c>
      <c r="F447" s="1">
        <f>$R$17+$R$18*tempM[[#This Row],[DecDate]]+$R$19*tempM[[#This Row],[DecDate2]]</f>
        <v>-0.17603340559759317</v>
      </c>
      <c r="G447" s="4">
        <f>tempM[[#This Row],[Temp]]-tempM[[#This Row],[Trend]]</f>
        <v>0.41603340559759316</v>
      </c>
      <c r="H447" s="4">
        <f t="shared" si="6"/>
        <v>0.2552541477942567</v>
      </c>
      <c r="I447" s="4">
        <f>tempM[[#This Row],[Detrended]]-tempM[[#This Row],[Cycle]]</f>
        <v>0.16077925780333646</v>
      </c>
      <c r="J447" s="4">
        <f>AVERAGEIF(tempM[Month],tempM[Month],tempM[High Frequency])</f>
        <v>3.252632429620924E-2</v>
      </c>
      <c r="K447" s="4">
        <f>tempM[[#This Row],[S0]]-AVERAGE($J$2:$J$13)</f>
        <v>3.2661785705158902E-2</v>
      </c>
    </row>
    <row r="448" spans="1:11" x14ac:dyDescent="0.3">
      <c r="A448" s="2">
        <v>13589</v>
      </c>
      <c r="B448" s="16">
        <f>MONTH(tempM[[#This Row],[Date]])</f>
        <v>3</v>
      </c>
      <c r="C448" s="1">
        <v>1937.2083333333335</v>
      </c>
      <c r="D448" s="1">
        <f>tempM[[#This Row],[DecDate]]^2</f>
        <v>3752776.1267361115</v>
      </c>
      <c r="E448" s="1">
        <v>-0.23</v>
      </c>
      <c r="F448" s="1">
        <f>$R$17+$R$18*tempM[[#This Row],[DecDate]]+$R$19*tempM[[#This Row],[DecDate2]]</f>
        <v>-0.17558066789814575</v>
      </c>
      <c r="G448" s="4">
        <f>tempM[[#This Row],[Temp]]-tempM[[#This Row],[Trend]]</f>
        <v>-5.4419332101854262E-2</v>
      </c>
      <c r="H448" s="4">
        <f t="shared" si="6"/>
        <v>0.27480141009471748</v>
      </c>
      <c r="I448" s="4">
        <f>tempM[[#This Row],[Detrended]]-tempM[[#This Row],[Cycle]]</f>
        <v>-0.32922074219657171</v>
      </c>
      <c r="J448" s="4">
        <f>AVERAGEIF(tempM[Month],tempM[Month],tempM[High Frequency])</f>
        <v>4.2467654152793903E-2</v>
      </c>
      <c r="K448" s="4">
        <f>tempM[[#This Row],[S0]]-AVERAGE($J$2:$J$13)</f>
        <v>4.2603115561743565E-2</v>
      </c>
    </row>
    <row r="449" spans="1:11" x14ac:dyDescent="0.3">
      <c r="A449" s="2">
        <v>13620</v>
      </c>
      <c r="B449" s="16">
        <f>MONTH(tempM[[#This Row],[Date]])</f>
        <v>4</v>
      </c>
      <c r="C449" s="1">
        <v>1937.2916666666667</v>
      </c>
      <c r="D449" s="1">
        <f>tempM[[#This Row],[DecDate]]^2</f>
        <v>3753099.0017361115</v>
      </c>
      <c r="E449" s="1">
        <v>-7.0000000000000007E-2</v>
      </c>
      <c r="F449" s="1">
        <f>$R$17+$R$18*tempM[[#This Row],[DecDate]]+$R$19*tempM[[#This Row],[DecDate2]]</f>
        <v>-0.1751264977650635</v>
      </c>
      <c r="G449" s="4">
        <f>tempM[[#This Row],[Temp]]-tempM[[#This Row],[Trend]]</f>
        <v>0.1051264977650635</v>
      </c>
      <c r="H449" s="4">
        <f t="shared" si="6"/>
        <v>0.2951164707309491</v>
      </c>
      <c r="I449" s="4">
        <f>tempM[[#This Row],[Detrended]]-tempM[[#This Row],[Cycle]]</f>
        <v>-0.1899899729658856</v>
      </c>
      <c r="J449" s="4">
        <f>AVERAGEIF(tempM[Month],tempM[Month],tempM[High Frequency])</f>
        <v>-5.1148535178016012E-4</v>
      </c>
      <c r="K449" s="4">
        <f>tempM[[#This Row],[S0]]-AVERAGE($J$2:$J$13)</f>
        <v>-3.7602394283050016E-4</v>
      </c>
    </row>
    <row r="450" spans="1:11" x14ac:dyDescent="0.3">
      <c r="A450" s="2">
        <v>13650</v>
      </c>
      <c r="B450" s="16">
        <f>MONTH(tempM[[#This Row],[Date]])</f>
        <v>5</v>
      </c>
      <c r="C450" s="1">
        <v>1937.375</v>
      </c>
      <c r="D450" s="1">
        <f>tempM[[#This Row],[DecDate]]^2</f>
        <v>3753421.890625</v>
      </c>
      <c r="E450" s="1">
        <v>0.12</v>
      </c>
      <c r="F450" s="1">
        <f>$R$17+$R$18*tempM[[#This Row],[DecDate]]+$R$19*tempM[[#This Row],[DecDate2]]</f>
        <v>-0.1746708951986875</v>
      </c>
      <c r="G450" s="4">
        <f>tempM[[#This Row],[Temp]]-tempM[[#This Row],[Trend]]</f>
        <v>0.2946708951986875</v>
      </c>
      <c r="H450" s="4">
        <f t="shared" si="6"/>
        <v>0.30773779124143491</v>
      </c>
      <c r="I450" s="4">
        <f>tempM[[#This Row],[Detrended]]-tempM[[#This Row],[Cycle]]</f>
        <v>-1.3066896042747411E-2</v>
      </c>
      <c r="J450" s="4">
        <f>AVERAGEIF(tempM[Month],tempM[Month],tempM[High Frequency])</f>
        <v>-1.9768330201834865E-2</v>
      </c>
      <c r="K450" s="4">
        <f>tempM[[#This Row],[S0]]-AVERAGE($J$2:$J$13)</f>
        <v>-1.9632868792885207E-2</v>
      </c>
    </row>
    <row r="451" spans="1:11" x14ac:dyDescent="0.3">
      <c r="A451" s="2">
        <v>13681</v>
      </c>
      <c r="B451" s="16">
        <f>MONTH(tempM[[#This Row],[Date]])</f>
        <v>6</v>
      </c>
      <c r="C451" s="1">
        <v>1937.4583333333335</v>
      </c>
      <c r="D451" s="1">
        <f>tempM[[#This Row],[DecDate]]^2</f>
        <v>3753744.7934027785</v>
      </c>
      <c r="E451" s="1">
        <v>0.14000000000000001</v>
      </c>
      <c r="F451" s="1">
        <f>$R$17+$R$18*tempM[[#This Row],[DecDate]]+$R$19*tempM[[#This Row],[DecDate2]]</f>
        <v>-0.17421386019873353</v>
      </c>
      <c r="G451" s="4">
        <f>tempM[[#This Row],[Temp]]-tempM[[#This Row],[Trend]]</f>
        <v>0.31421386019873354</v>
      </c>
      <c r="H451" s="4">
        <f t="shared" si="6"/>
        <v>0.29651152547230708</v>
      </c>
      <c r="I451" s="4">
        <f>tempM[[#This Row],[Detrended]]-tempM[[#This Row],[Cycle]]</f>
        <v>1.7702334726426461E-2</v>
      </c>
      <c r="J451" s="4">
        <f>AVERAGEIF(tempM[Month],tempM[Month],tempM[High Frequency])</f>
        <v>-2.6078630071459965E-2</v>
      </c>
      <c r="K451" s="4">
        <f>tempM[[#This Row],[S0]]-AVERAGE($J$2:$J$13)</f>
        <v>-2.5943168662510306E-2</v>
      </c>
    </row>
    <row r="452" spans="1:11" x14ac:dyDescent="0.3">
      <c r="A452" s="2">
        <v>13711</v>
      </c>
      <c r="B452" s="16">
        <f>MONTH(tempM[[#This Row],[Date]])</f>
        <v>7</v>
      </c>
      <c r="C452" s="1">
        <v>1937.5416666666667</v>
      </c>
      <c r="D452" s="1">
        <f>tempM[[#This Row],[DecDate]]^2</f>
        <v>3754067.710069445</v>
      </c>
      <c r="E452" s="1">
        <v>0.14000000000000001</v>
      </c>
      <c r="F452" s="1">
        <f>$R$17+$R$18*tempM[[#This Row],[DecDate]]+$R$19*tempM[[#This Row],[DecDate2]]</f>
        <v>-0.17375539276542895</v>
      </c>
      <c r="G452" s="4">
        <f>tempM[[#This Row],[Temp]]-tempM[[#This Row],[Trend]]</f>
        <v>0.31375539276542896</v>
      </c>
      <c r="H452" s="4">
        <f t="shared" si="6"/>
        <v>0.31220690419280922</v>
      </c>
      <c r="I452" s="4">
        <f>tempM[[#This Row],[Detrended]]-tempM[[#This Row],[Cycle]]</f>
        <v>1.5484885726197439E-3</v>
      </c>
      <c r="J452" s="4">
        <f>AVERAGEIF(tempM[Month],tempM[Month],tempM[High Frequency])</f>
        <v>-3.5465086088030215E-2</v>
      </c>
      <c r="K452" s="4">
        <f>tempM[[#This Row],[S0]]-AVERAGE($J$2:$J$13)</f>
        <v>-3.5329624679080553E-2</v>
      </c>
    </row>
    <row r="453" spans="1:11" x14ac:dyDescent="0.3">
      <c r="A453" s="2">
        <v>13742</v>
      </c>
      <c r="B453" s="16">
        <f>MONTH(tempM[[#This Row],[Date]])</f>
        <v>8</v>
      </c>
      <c r="C453" s="1">
        <v>1937.625</v>
      </c>
      <c r="D453" s="1">
        <f>tempM[[#This Row],[DecDate]]^2</f>
        <v>3754390.640625</v>
      </c>
      <c r="E453" s="1">
        <v>0.16</v>
      </c>
      <c r="F453" s="1">
        <f>$R$17+$R$18*tempM[[#This Row],[DecDate]]+$R$19*tempM[[#This Row],[DecDate2]]</f>
        <v>-0.17329549289860324</v>
      </c>
      <c r="G453" s="4">
        <f>tempM[[#This Row],[Temp]]-tempM[[#This Row],[Trend]]</f>
        <v>0.33329549289860327</v>
      </c>
      <c r="H453" s="4">
        <f t="shared" si="6"/>
        <v>0.32636238894140751</v>
      </c>
      <c r="I453" s="4">
        <f>tempM[[#This Row],[Detrended]]-tempM[[#This Row],[Cycle]]</f>
        <v>6.9331039571957631E-3</v>
      </c>
      <c r="J453" s="4">
        <f>AVERAGEIF(tempM[Month],tempM[Month],tempM[High Frequency])</f>
        <v>-3.7850347885051719E-2</v>
      </c>
      <c r="K453" s="4">
        <f>tempM[[#This Row],[S0]]-AVERAGE($J$2:$J$13)</f>
        <v>-3.7714886476102057E-2</v>
      </c>
    </row>
    <row r="454" spans="1:11" x14ac:dyDescent="0.3">
      <c r="A454" s="2">
        <v>13773</v>
      </c>
      <c r="B454" s="16">
        <f>MONTH(tempM[[#This Row],[Date]])</f>
        <v>9</v>
      </c>
      <c r="C454" s="1">
        <v>1937.7083333333335</v>
      </c>
      <c r="D454" s="1">
        <f>tempM[[#This Row],[DecDate]]^2</f>
        <v>3754713.585069445</v>
      </c>
      <c r="E454" s="1">
        <v>0.28999999999999998</v>
      </c>
      <c r="F454" s="1">
        <f>$R$17+$R$18*tempM[[#This Row],[DecDate]]+$R$19*tempM[[#This Row],[DecDate2]]</f>
        <v>-0.17283416059842693</v>
      </c>
      <c r="G454" s="4">
        <f>tempM[[#This Row],[Temp]]-tempM[[#This Row],[Trend]]</f>
        <v>0.46283416059842691</v>
      </c>
      <c r="H454" s="4">
        <f t="shared" si="6"/>
        <v>0.33359336433347764</v>
      </c>
      <c r="I454" s="4">
        <f>tempM[[#This Row],[Detrended]]-tempM[[#This Row],[Cycle]]</f>
        <v>0.12924079626494928</v>
      </c>
      <c r="J454" s="4">
        <f>AVERAGEIF(tempM[Month],tempM[Month],tempM[High Frequency])</f>
        <v>-2.5516799080914528E-2</v>
      </c>
      <c r="K454" s="4">
        <f>tempM[[#This Row],[S0]]-AVERAGE($J$2:$J$13)</f>
        <v>-2.538133767196487E-2</v>
      </c>
    </row>
    <row r="455" spans="1:11" x14ac:dyDescent="0.3">
      <c r="A455" s="2">
        <v>13803</v>
      </c>
      <c r="B455" s="16">
        <f>MONTH(tempM[[#This Row],[Date]])</f>
        <v>10</v>
      </c>
      <c r="C455" s="1">
        <v>1937.7916666666667</v>
      </c>
      <c r="D455" s="1">
        <f>tempM[[#This Row],[DecDate]]^2</f>
        <v>3755036.543402778</v>
      </c>
      <c r="E455" s="1">
        <v>0.33</v>
      </c>
      <c r="F455" s="1">
        <f>$R$17+$R$18*tempM[[#This Row],[DecDate]]+$R$19*tempM[[#This Row],[DecDate2]]</f>
        <v>-0.17237139586467265</v>
      </c>
      <c r="G455" s="4">
        <f>tempM[[#This Row],[Temp]]-tempM[[#This Row],[Trend]]</f>
        <v>0.50237139586467272</v>
      </c>
      <c r="H455" s="4">
        <f t="shared" si="6"/>
        <v>0.37389983036900659</v>
      </c>
      <c r="I455" s="4">
        <f>tempM[[#This Row],[Detrended]]-tempM[[#This Row],[Cycle]]</f>
        <v>0.12847156549566613</v>
      </c>
      <c r="J455" s="4">
        <f>AVERAGEIF(tempM[Month],tempM[Month],tempM[High Frequency])</f>
        <v>3.745669801022343E-2</v>
      </c>
      <c r="K455" s="4">
        <f>tempM[[#This Row],[S0]]-AVERAGE($J$2:$J$13)</f>
        <v>3.7592159419173092E-2</v>
      </c>
    </row>
    <row r="456" spans="1:11" x14ac:dyDescent="0.3">
      <c r="A456" s="2">
        <v>13834</v>
      </c>
      <c r="B456" s="16">
        <f>MONTH(tempM[[#This Row],[Date]])</f>
        <v>11</v>
      </c>
      <c r="C456" s="1">
        <v>1937.875</v>
      </c>
      <c r="D456" s="1">
        <f>tempM[[#This Row],[DecDate]]^2</f>
        <v>3755359.515625</v>
      </c>
      <c r="E456" s="1">
        <v>0.24</v>
      </c>
      <c r="F456" s="1">
        <f>$R$17+$R$18*tempM[[#This Row],[DecDate]]+$R$19*tempM[[#This Row],[DecDate2]]</f>
        <v>-0.17190719869756776</v>
      </c>
      <c r="G456" s="4">
        <f>tempM[[#This Row],[Temp]]-tempM[[#This Row],[Trend]]</f>
        <v>0.41190719869756776</v>
      </c>
      <c r="H456" s="4">
        <f t="shared" si="6"/>
        <v>0.38112794089417878</v>
      </c>
      <c r="I456" s="4">
        <f>tempM[[#This Row],[Detrended]]-tempM[[#This Row],[Cycle]]</f>
        <v>3.0779257803388971E-2</v>
      </c>
      <c r="J456" s="4">
        <f>AVERAGEIF(tempM[Month],tempM[Month],tempM[High Frequency])</f>
        <v>3.5898844099438568E-2</v>
      </c>
      <c r="K456" s="4">
        <f>tempM[[#This Row],[S0]]-AVERAGE($J$2:$J$13)</f>
        <v>3.603430550838823E-2</v>
      </c>
    </row>
    <row r="457" spans="1:11" x14ac:dyDescent="0.3">
      <c r="A457" s="2">
        <v>13864</v>
      </c>
      <c r="B457" s="16">
        <f>MONTH(tempM[[#This Row],[Date]])</f>
        <v>12</v>
      </c>
      <c r="C457" s="1">
        <v>1937.9583333333335</v>
      </c>
      <c r="D457" s="1">
        <f>tempM[[#This Row],[DecDate]]^2</f>
        <v>3755682.5017361115</v>
      </c>
      <c r="E457" s="1">
        <v>0</v>
      </c>
      <c r="F457" s="1">
        <f>$R$17+$R$18*tempM[[#This Row],[DecDate]]+$R$19*tempM[[#This Row],[DecDate2]]</f>
        <v>-0.17144156909694175</v>
      </c>
      <c r="G457" s="4">
        <f>tempM[[#This Row],[Temp]]-tempM[[#This Row],[Trend]]</f>
        <v>0.17144156909694175</v>
      </c>
      <c r="H457" s="4">
        <f t="shared" ref="H457:H520" si="7">AVERAGE(G451:G463)</f>
        <v>0.36604692667819871</v>
      </c>
      <c r="I457" s="4">
        <f>tempM[[#This Row],[Detrended]]-tempM[[#This Row],[Cycle]]</f>
        <v>-0.19460535758125697</v>
      </c>
      <c r="J457" s="4">
        <f>AVERAGEIF(tempM[Month],tempM[Month],tempM[High Frequency])</f>
        <v>-3.4305487959333747E-2</v>
      </c>
      <c r="K457" s="4">
        <f>tempM[[#This Row],[S0]]-AVERAGE($J$2:$J$13)</f>
        <v>-3.4170026550384085E-2</v>
      </c>
    </row>
    <row r="458" spans="1:11" x14ac:dyDescent="0.3">
      <c r="A458" s="2">
        <v>13895</v>
      </c>
      <c r="B458" s="16">
        <f>MONTH(tempM[[#This Row],[Date]])</f>
        <v>1</v>
      </c>
      <c r="C458" s="1">
        <v>1938.0416666666667</v>
      </c>
      <c r="D458" s="1">
        <f>tempM[[#This Row],[DecDate]]^2</f>
        <v>3756005.5017361115</v>
      </c>
      <c r="E458" s="1">
        <v>0.35</v>
      </c>
      <c r="F458" s="1">
        <f>$R$17+$R$18*tempM[[#This Row],[DecDate]]+$R$19*tempM[[#This Row],[DecDate2]]</f>
        <v>-0.17097450706290829</v>
      </c>
      <c r="G458" s="4">
        <f>tempM[[#This Row],[Temp]]-tempM[[#This Row],[Trend]]</f>
        <v>0.52097450706290827</v>
      </c>
      <c r="H458" s="4">
        <f t="shared" si="7"/>
        <v>0.35250294156723783</v>
      </c>
      <c r="I458" s="4">
        <f>tempM[[#This Row],[Detrended]]-tempM[[#This Row],[Cycle]]</f>
        <v>0.16847156549567044</v>
      </c>
      <c r="J458" s="4">
        <f>AVERAGEIF(tempM[Month],tempM[Month],tempM[High Frequency])</f>
        <v>2.9521109172344157E-2</v>
      </c>
      <c r="K458" s="4">
        <f>tempM[[#This Row],[S0]]-AVERAGE($J$2:$J$13)</f>
        <v>2.9656570581293815E-2</v>
      </c>
    </row>
    <row r="459" spans="1:11" x14ac:dyDescent="0.3">
      <c r="A459" s="2">
        <v>13926</v>
      </c>
      <c r="B459" s="16">
        <f>MONTH(tempM[[#This Row],[Date]])</f>
        <v>2</v>
      </c>
      <c r="C459" s="1">
        <v>1938.125</v>
      </c>
      <c r="D459" s="1">
        <f>tempM[[#This Row],[DecDate]]^2</f>
        <v>3756328.515625</v>
      </c>
      <c r="E459" s="1">
        <v>0.28000000000000003</v>
      </c>
      <c r="F459" s="1">
        <f>$R$17+$R$18*tempM[[#This Row],[DecDate]]+$R$19*tempM[[#This Row],[DecDate2]]</f>
        <v>-0.17050601259552423</v>
      </c>
      <c r="G459" s="4">
        <f>tempM[[#This Row],[Temp]]-tempM[[#This Row],[Trend]]</f>
        <v>0.45050601259552425</v>
      </c>
      <c r="H459" s="4">
        <f t="shared" si="7"/>
        <v>0.3474190624843686</v>
      </c>
      <c r="I459" s="4">
        <f>tempM[[#This Row],[Detrended]]-tempM[[#This Row],[Cycle]]</f>
        <v>0.10308695011115565</v>
      </c>
      <c r="J459" s="4">
        <f>AVERAGEIF(tempM[Month],tempM[Month],tempM[High Frequency])</f>
        <v>3.252632429620924E-2</v>
      </c>
      <c r="K459" s="4">
        <f>tempM[[#This Row],[S0]]-AVERAGE($J$2:$J$13)</f>
        <v>3.2661785705158902E-2</v>
      </c>
    </row>
    <row r="460" spans="1:11" x14ac:dyDescent="0.3">
      <c r="A460" s="2">
        <v>13954</v>
      </c>
      <c r="B460" s="16">
        <f>MONTH(tempM[[#This Row],[Date]])</f>
        <v>3</v>
      </c>
      <c r="C460" s="1">
        <v>1938.2083333333335</v>
      </c>
      <c r="D460" s="1">
        <f>tempM[[#This Row],[DecDate]]^2</f>
        <v>3756651.5434027785</v>
      </c>
      <c r="E460" s="1">
        <v>0.34</v>
      </c>
      <c r="F460" s="1">
        <f>$R$17+$R$18*tempM[[#This Row],[DecDate]]+$R$19*tempM[[#This Row],[DecDate2]]</f>
        <v>-0.17003608569450535</v>
      </c>
      <c r="G460" s="4">
        <f>tempM[[#This Row],[Temp]]-tempM[[#This Row],[Trend]]</f>
        <v>0.51003608569450543</v>
      </c>
      <c r="H460" s="4">
        <f t="shared" si="7"/>
        <v>0.34617990481420208</v>
      </c>
      <c r="I460" s="4">
        <f>tempM[[#This Row],[Detrended]]-tempM[[#This Row],[Cycle]]</f>
        <v>0.16385618088030335</v>
      </c>
      <c r="J460" s="4">
        <f>AVERAGEIF(tempM[Month],tempM[Month],tempM[High Frequency])</f>
        <v>4.2467654152793903E-2</v>
      </c>
      <c r="K460" s="4">
        <f>tempM[[#This Row],[S0]]-AVERAGE($J$2:$J$13)</f>
        <v>4.2603115561743565E-2</v>
      </c>
    </row>
    <row r="461" spans="1:11" x14ac:dyDescent="0.3">
      <c r="A461" s="2">
        <v>13985</v>
      </c>
      <c r="B461" s="16">
        <f>MONTH(tempM[[#This Row],[Date]])</f>
        <v>4</v>
      </c>
      <c r="C461" s="1">
        <v>1938.2916666666667</v>
      </c>
      <c r="D461" s="1">
        <f>tempM[[#This Row],[DecDate]]^2</f>
        <v>3756974.585069445</v>
      </c>
      <c r="E461" s="1">
        <v>0.3</v>
      </c>
      <c r="F461" s="1">
        <f>$R$17+$R$18*tempM[[#This Row],[DecDate]]+$R$19*tempM[[#This Row],[DecDate2]]</f>
        <v>-0.16956472636002218</v>
      </c>
      <c r="G461" s="4">
        <f>tempM[[#This Row],[Temp]]-tempM[[#This Row],[Trend]]</f>
        <v>0.46956472636002217</v>
      </c>
      <c r="H461" s="4">
        <f t="shared" si="7"/>
        <v>0.3480162377875074</v>
      </c>
      <c r="I461" s="4">
        <f>tempM[[#This Row],[Detrended]]-tempM[[#This Row],[Cycle]]</f>
        <v>0.12154848857251477</v>
      </c>
      <c r="J461" s="4">
        <f>AVERAGEIF(tempM[Month],tempM[Month],tempM[High Frequency])</f>
        <v>-5.1148535178016012E-4</v>
      </c>
      <c r="K461" s="4">
        <f>tempM[[#This Row],[S0]]-AVERAGE($J$2:$J$13)</f>
        <v>-3.7602394283050016E-4</v>
      </c>
    </row>
    <row r="462" spans="1:11" x14ac:dyDescent="0.3">
      <c r="A462" s="2">
        <v>14015</v>
      </c>
      <c r="B462" s="16">
        <f>MONTH(tempM[[#This Row],[Date]])</f>
        <v>5</v>
      </c>
      <c r="C462" s="1">
        <v>1938.375</v>
      </c>
      <c r="D462" s="1">
        <f>tempM[[#This Row],[DecDate]]^2</f>
        <v>3757297.640625</v>
      </c>
      <c r="E462" s="1">
        <v>0.03</v>
      </c>
      <c r="F462" s="1">
        <f>$R$17+$R$18*tempM[[#This Row],[DecDate]]+$R$19*tempM[[#This Row],[DecDate2]]</f>
        <v>-0.1690919345923021</v>
      </c>
      <c r="G462" s="4">
        <f>tempM[[#This Row],[Temp]]-tempM[[#This Row],[Trend]]</f>
        <v>0.19909193459230209</v>
      </c>
      <c r="H462" s="4">
        <f t="shared" si="7"/>
        <v>0.34600498448121209</v>
      </c>
      <c r="I462" s="4">
        <f>tempM[[#This Row],[Detrended]]-tempM[[#This Row],[Cycle]]</f>
        <v>-0.14691304988890999</v>
      </c>
      <c r="J462" s="4">
        <f>AVERAGEIF(tempM[Month],tempM[Month],tempM[High Frequency])</f>
        <v>-1.9768330201834865E-2</v>
      </c>
      <c r="K462" s="4">
        <f>tempM[[#This Row],[S0]]-AVERAGE($J$2:$J$13)</f>
        <v>-1.9632868792885207E-2</v>
      </c>
    </row>
    <row r="463" spans="1:11" x14ac:dyDescent="0.3">
      <c r="A463" s="2">
        <v>14046</v>
      </c>
      <c r="B463" s="16">
        <f>MONTH(tempM[[#This Row],[Date]])</f>
        <v>6</v>
      </c>
      <c r="C463" s="1">
        <v>1938.4583333333335</v>
      </c>
      <c r="D463" s="1">
        <f>tempM[[#This Row],[DecDate]]^2</f>
        <v>3757620.710069445</v>
      </c>
      <c r="E463" s="1">
        <v>-7.0000000000000007E-2</v>
      </c>
      <c r="F463" s="1">
        <f>$R$17+$R$18*tempM[[#This Row],[DecDate]]+$R$19*tempM[[#This Row],[DecDate2]]</f>
        <v>-0.1686177103909472</v>
      </c>
      <c r="G463" s="4">
        <f>tempM[[#This Row],[Temp]]-tempM[[#This Row],[Trend]]</f>
        <v>9.8617710390947189E-2</v>
      </c>
      <c r="H463" s="4">
        <f t="shared" si="7"/>
        <v>0.31629999104914919</v>
      </c>
      <c r="I463" s="4">
        <f>tempM[[#This Row],[Detrended]]-tempM[[#This Row],[Cycle]]</f>
        <v>-0.217682280658202</v>
      </c>
      <c r="J463" s="4">
        <f>AVERAGEIF(tempM[Month],tempM[Month],tempM[High Frequency])</f>
        <v>-2.6078630071459965E-2</v>
      </c>
      <c r="K463" s="4">
        <f>tempM[[#This Row],[S0]]-AVERAGE($J$2:$J$13)</f>
        <v>-2.5943168662510306E-2</v>
      </c>
    </row>
    <row r="464" spans="1:11" x14ac:dyDescent="0.3">
      <c r="A464" s="2">
        <v>14076</v>
      </c>
      <c r="B464" s="16">
        <f>MONTH(tempM[[#This Row],[Date]])</f>
        <v>7</v>
      </c>
      <c r="C464" s="1">
        <v>1938.5416666666667</v>
      </c>
      <c r="D464" s="1">
        <f>tempM[[#This Row],[DecDate]]^2</f>
        <v>3757943.793402778</v>
      </c>
      <c r="E464" s="1">
        <v>-0.03</v>
      </c>
      <c r="F464" s="1">
        <f>$R$17+$R$18*tempM[[#This Row],[DecDate]]+$R$19*tempM[[#This Row],[DecDate2]]</f>
        <v>-0.16814205375624169</v>
      </c>
      <c r="G464" s="4">
        <f>tempM[[#This Row],[Temp]]-tempM[[#This Row],[Trend]]</f>
        <v>0.1381420537562417</v>
      </c>
      <c r="H464" s="4">
        <f t="shared" si="7"/>
        <v>0.31813202672210539</v>
      </c>
      <c r="I464" s="4">
        <f>tempM[[#This Row],[Detrended]]-tempM[[#This Row],[Cycle]]</f>
        <v>-0.17998997296586369</v>
      </c>
      <c r="J464" s="4">
        <f>AVERAGEIF(tempM[Month],tempM[Month],tempM[High Frequency])</f>
        <v>-3.5465086088030215E-2</v>
      </c>
      <c r="K464" s="4">
        <f>tempM[[#This Row],[S0]]-AVERAGE($J$2:$J$13)</f>
        <v>-3.5329624679080553E-2</v>
      </c>
    </row>
    <row r="465" spans="1:11" x14ac:dyDescent="0.3">
      <c r="A465" s="2">
        <v>14107</v>
      </c>
      <c r="B465" s="16">
        <f>MONTH(tempM[[#This Row],[Date]])</f>
        <v>8</v>
      </c>
      <c r="C465" s="1">
        <v>1938.625</v>
      </c>
      <c r="D465" s="1">
        <f>tempM[[#This Row],[DecDate]]^2</f>
        <v>3758266.890625</v>
      </c>
      <c r="E465" s="1">
        <v>0.08</v>
      </c>
      <c r="F465" s="1">
        <f>$R$17+$R$18*tempM[[#This Row],[DecDate]]+$R$19*tempM[[#This Row],[DecDate2]]</f>
        <v>-0.16766496468812875</v>
      </c>
      <c r="G465" s="4">
        <f>tempM[[#This Row],[Temp]]-tempM[[#This Row],[Trend]]</f>
        <v>0.24766496468812876</v>
      </c>
      <c r="H465" s="4">
        <f t="shared" si="7"/>
        <v>0.28919339919238835</v>
      </c>
      <c r="I465" s="4">
        <f>tempM[[#This Row],[Detrended]]-tempM[[#This Row],[Cycle]]</f>
        <v>-4.1528434504259581E-2</v>
      </c>
      <c r="J465" s="4">
        <f>AVERAGEIF(tempM[Month],tempM[Month],tempM[High Frequency])</f>
        <v>-3.7850347885051719E-2</v>
      </c>
      <c r="K465" s="4">
        <f>tempM[[#This Row],[S0]]-AVERAGE($J$2:$J$13)</f>
        <v>-3.7714886476102057E-2</v>
      </c>
    </row>
    <row r="466" spans="1:11" x14ac:dyDescent="0.3">
      <c r="A466" s="2">
        <v>14138</v>
      </c>
      <c r="B466" s="16">
        <f>MONTH(tempM[[#This Row],[Date]])</f>
        <v>9</v>
      </c>
      <c r="C466" s="1">
        <v>1938.7083333333335</v>
      </c>
      <c r="D466" s="1">
        <f>tempM[[#This Row],[DecDate]]^2</f>
        <v>3758590.0017361115</v>
      </c>
      <c r="E466" s="1">
        <v>0.15</v>
      </c>
      <c r="F466" s="1">
        <f>$R$17+$R$18*tempM[[#This Row],[DecDate]]+$R$19*tempM[[#This Row],[DecDate2]]</f>
        <v>-0.16718644318643783</v>
      </c>
      <c r="G466" s="4">
        <f>tempM[[#This Row],[Temp]]-tempM[[#This Row],[Trend]]</f>
        <v>0.31718644318643785</v>
      </c>
      <c r="H466" s="4">
        <f t="shared" si="7"/>
        <v>0.2487148776907499</v>
      </c>
      <c r="I466" s="4">
        <f>tempM[[#This Row],[Detrended]]-tempM[[#This Row],[Cycle]]</f>
        <v>6.8471565495687947E-2</v>
      </c>
      <c r="J466" s="4">
        <f>AVERAGEIF(tempM[Month],tempM[Month],tempM[High Frequency])</f>
        <v>-2.5516799080914528E-2</v>
      </c>
      <c r="K466" s="4">
        <f>tempM[[#This Row],[S0]]-AVERAGE($J$2:$J$13)</f>
        <v>-2.538133767196487E-2</v>
      </c>
    </row>
    <row r="467" spans="1:11" x14ac:dyDescent="0.3">
      <c r="A467" s="2">
        <v>14168</v>
      </c>
      <c r="B467" s="16">
        <f>MONTH(tempM[[#This Row],[Date]])</f>
        <v>10</v>
      </c>
      <c r="C467" s="1">
        <v>1938.7916666666667</v>
      </c>
      <c r="D467" s="1">
        <f>tempM[[#This Row],[DecDate]]^2</f>
        <v>3758913.1267361115</v>
      </c>
      <c r="E467" s="1">
        <v>0.32</v>
      </c>
      <c r="F467" s="1">
        <f>$R$17+$R$18*tempM[[#This Row],[DecDate]]+$R$19*tempM[[#This Row],[DecDate2]]</f>
        <v>-0.16670648925139631</v>
      </c>
      <c r="G467" s="4">
        <f>tempM[[#This Row],[Temp]]-tempM[[#This Row],[Trend]]</f>
        <v>0.48670648925139631</v>
      </c>
      <c r="H467" s="4">
        <f t="shared" si="7"/>
        <v>0.21669646221720751</v>
      </c>
      <c r="I467" s="4">
        <f>tempM[[#This Row],[Detrended]]-tempM[[#This Row],[Cycle]]</f>
        <v>0.2700100270341888</v>
      </c>
      <c r="J467" s="4">
        <f>AVERAGEIF(tempM[Month],tempM[Month],tempM[High Frequency])</f>
        <v>3.745669801022343E-2</v>
      </c>
      <c r="K467" s="4">
        <f>tempM[[#This Row],[S0]]-AVERAGE($J$2:$J$13)</f>
        <v>3.7592159419173092E-2</v>
      </c>
    </row>
    <row r="468" spans="1:11" x14ac:dyDescent="0.3">
      <c r="A468" s="2">
        <v>14199</v>
      </c>
      <c r="B468" s="16">
        <f>MONTH(tempM[[#This Row],[Date]])</f>
        <v>11</v>
      </c>
      <c r="C468" s="1">
        <v>1938.875</v>
      </c>
      <c r="D468" s="1">
        <f>tempM[[#This Row],[DecDate]]^2</f>
        <v>3759236.265625</v>
      </c>
      <c r="E468" s="1">
        <v>0.31</v>
      </c>
      <c r="F468" s="1">
        <f>$R$17+$R$18*tempM[[#This Row],[DecDate]]+$R$19*tempM[[#This Row],[DecDate2]]</f>
        <v>-0.16622510288283365</v>
      </c>
      <c r="G468" s="4">
        <f>tempM[[#This Row],[Temp]]-tempM[[#This Row],[Trend]]</f>
        <v>0.47622510288283365</v>
      </c>
      <c r="H468" s="4">
        <f t="shared" si="7"/>
        <v>0.19390738354098755</v>
      </c>
      <c r="I468" s="4">
        <f>tempM[[#This Row],[Detrended]]-tempM[[#This Row],[Cycle]]</f>
        <v>0.28231771934184613</v>
      </c>
      <c r="J468" s="4">
        <f>AVERAGEIF(tempM[Month],tempM[Month],tempM[High Frequency])</f>
        <v>3.5898844099438568E-2</v>
      </c>
      <c r="K468" s="4">
        <f>tempM[[#This Row],[S0]]-AVERAGE($J$2:$J$13)</f>
        <v>3.603430550838823E-2</v>
      </c>
    </row>
    <row r="469" spans="1:11" x14ac:dyDescent="0.3">
      <c r="A469" s="2">
        <v>14229</v>
      </c>
      <c r="B469" s="16">
        <f>MONTH(tempM[[#This Row],[Date]])</f>
        <v>12</v>
      </c>
      <c r="C469" s="1">
        <v>1938.9583333333335</v>
      </c>
      <c r="D469" s="1">
        <f>tempM[[#This Row],[DecDate]]^2</f>
        <v>3759559.4184027785</v>
      </c>
      <c r="E469" s="1">
        <v>-0.14000000000000001</v>
      </c>
      <c r="F469" s="1">
        <f>$R$17+$R$18*tempM[[#This Row],[DecDate]]+$R$19*tempM[[#This Row],[DecDate2]]</f>
        <v>-0.16574228408074987</v>
      </c>
      <c r="G469" s="4">
        <f>tempM[[#This Row],[Temp]]-tempM[[#This Row],[Trend]]</f>
        <v>2.5742284080749855E-2</v>
      </c>
      <c r="H469" s="4">
        <f t="shared" si="7"/>
        <v>0.19111687243131645</v>
      </c>
      <c r="I469" s="4">
        <f>tempM[[#This Row],[Detrended]]-tempM[[#This Row],[Cycle]]</f>
        <v>-0.16537458835056659</v>
      </c>
      <c r="J469" s="4">
        <f>AVERAGEIF(tempM[Month],tempM[Month],tempM[High Frequency])</f>
        <v>-3.4305487959333747E-2</v>
      </c>
      <c r="K469" s="4">
        <f>tempM[[#This Row],[S0]]-AVERAGE($J$2:$J$13)</f>
        <v>-3.4170026550384085E-2</v>
      </c>
    </row>
    <row r="470" spans="1:11" x14ac:dyDescent="0.3">
      <c r="A470" s="2">
        <v>14260</v>
      </c>
      <c r="B470" s="16">
        <f>MONTH(tempM[[#This Row],[Date]])</f>
        <v>1</v>
      </c>
      <c r="C470" s="1">
        <v>1939.0416666666667</v>
      </c>
      <c r="D470" s="1">
        <f>tempM[[#This Row],[DecDate]]^2</f>
        <v>3759882.585069445</v>
      </c>
      <c r="E470" s="1">
        <v>0.03</v>
      </c>
      <c r="F470" s="1">
        <f>$R$17+$R$18*tempM[[#This Row],[DecDate]]+$R$19*tempM[[#This Row],[DecDate2]]</f>
        <v>-0.16525803284537233</v>
      </c>
      <c r="G470" s="4">
        <f>tempM[[#This Row],[Temp]]-tempM[[#This Row],[Trend]]</f>
        <v>0.19525803284537233</v>
      </c>
      <c r="H470" s="4">
        <f t="shared" si="7"/>
        <v>0.1998633904266556</v>
      </c>
      <c r="I470" s="4">
        <f>tempM[[#This Row],[Detrended]]-tempM[[#This Row],[Cycle]]</f>
        <v>-4.6053575812832759E-3</v>
      </c>
      <c r="J470" s="4">
        <f>AVERAGEIF(tempM[Month],tempM[Month],tempM[High Frequency])</f>
        <v>2.9521109172344157E-2</v>
      </c>
      <c r="K470" s="4">
        <f>tempM[[#This Row],[S0]]-AVERAGE($J$2:$J$13)</f>
        <v>2.9656570581293815E-2</v>
      </c>
    </row>
    <row r="471" spans="1:11" x14ac:dyDescent="0.3">
      <c r="A471" s="2">
        <v>14291</v>
      </c>
      <c r="B471" s="16">
        <f>MONTH(tempM[[#This Row],[Date]])</f>
        <v>2</v>
      </c>
      <c r="C471" s="1">
        <v>1939.125</v>
      </c>
      <c r="D471" s="1">
        <f>tempM[[#This Row],[DecDate]]^2</f>
        <v>3760205.765625</v>
      </c>
      <c r="E471" s="1">
        <v>-0.02</v>
      </c>
      <c r="F471" s="1">
        <f>$R$17+$R$18*tempM[[#This Row],[DecDate]]+$R$19*tempM[[#This Row],[DecDate2]]</f>
        <v>-0.16477234917658734</v>
      </c>
      <c r="G471" s="4">
        <f>tempM[[#This Row],[Temp]]-tempM[[#This Row],[Trend]]</f>
        <v>0.14477234917658735</v>
      </c>
      <c r="H471" s="4">
        <f t="shared" si="7"/>
        <v>0.20860847598854801</v>
      </c>
      <c r="I471" s="4">
        <f>tempM[[#This Row],[Detrended]]-tempM[[#This Row],[Cycle]]</f>
        <v>-6.3836126811960658E-2</v>
      </c>
      <c r="J471" s="4">
        <f>AVERAGEIF(tempM[Month],tempM[Month],tempM[High Frequency])</f>
        <v>3.252632429620924E-2</v>
      </c>
      <c r="K471" s="4">
        <f>tempM[[#This Row],[S0]]-AVERAGE($J$2:$J$13)</f>
        <v>3.2661785705158902E-2</v>
      </c>
    </row>
    <row r="472" spans="1:11" x14ac:dyDescent="0.3">
      <c r="A472" s="2">
        <v>14319</v>
      </c>
      <c r="B472" s="16">
        <f>MONTH(tempM[[#This Row],[Date]])</f>
        <v>3</v>
      </c>
      <c r="C472" s="1">
        <v>1939.2083333333335</v>
      </c>
      <c r="D472" s="1">
        <f>tempM[[#This Row],[DecDate]]^2</f>
        <v>3760528.960069445</v>
      </c>
      <c r="E472" s="1">
        <v>-0.24</v>
      </c>
      <c r="F472" s="1">
        <f>$R$17+$R$18*tempM[[#This Row],[DecDate]]+$R$19*tempM[[#This Row],[DecDate2]]</f>
        <v>-0.16428523307422438</v>
      </c>
      <c r="G472" s="4">
        <f>tempM[[#This Row],[Temp]]-tempM[[#This Row],[Trend]]</f>
        <v>-7.5714766925775612E-2</v>
      </c>
      <c r="H472" s="4">
        <f t="shared" si="7"/>
        <v>0.21196751373236511</v>
      </c>
      <c r="I472" s="4">
        <f>tempM[[#This Row],[Detrended]]-tempM[[#This Row],[Cycle]]</f>
        <v>-0.28768228065814072</v>
      </c>
      <c r="J472" s="4">
        <f>AVERAGEIF(tempM[Month],tempM[Month],tempM[High Frequency])</f>
        <v>4.2467654152793903E-2</v>
      </c>
      <c r="K472" s="4">
        <f>tempM[[#This Row],[S0]]-AVERAGE($J$2:$J$13)</f>
        <v>4.2603115561743565E-2</v>
      </c>
    </row>
    <row r="473" spans="1:11" x14ac:dyDescent="0.3">
      <c r="A473" s="2">
        <v>14350</v>
      </c>
      <c r="B473" s="16">
        <f>MONTH(tempM[[#This Row],[Date]])</f>
        <v>4</v>
      </c>
      <c r="C473" s="1">
        <v>1939.2916666666667</v>
      </c>
      <c r="D473" s="1">
        <f>tempM[[#This Row],[DecDate]]^2</f>
        <v>3760852.168402778</v>
      </c>
      <c r="E473" s="1">
        <v>-7.0000000000000007E-2</v>
      </c>
      <c r="F473" s="1">
        <f>$R$17+$R$18*tempM[[#This Row],[DecDate]]+$R$19*tempM[[#This Row],[DecDate2]]</f>
        <v>-0.16379668453845397</v>
      </c>
      <c r="G473" s="4">
        <f>tempM[[#This Row],[Temp]]-tempM[[#This Row],[Trend]]</f>
        <v>9.3796684538453967E-2</v>
      </c>
      <c r="H473" s="4">
        <f t="shared" si="7"/>
        <v>0.20609434981197058</v>
      </c>
      <c r="I473" s="4">
        <f>tempM[[#This Row],[Detrended]]-tempM[[#This Row],[Cycle]]</f>
        <v>-0.11229766527351662</v>
      </c>
      <c r="J473" s="4">
        <f>AVERAGEIF(tempM[Month],tempM[Month],tempM[High Frequency])</f>
        <v>-5.1148535178016012E-4</v>
      </c>
      <c r="K473" s="4">
        <f>tempM[[#This Row],[S0]]-AVERAGE($J$2:$J$13)</f>
        <v>-3.7602394283050016E-4</v>
      </c>
    </row>
    <row r="474" spans="1:11" x14ac:dyDescent="0.3">
      <c r="A474" s="2">
        <v>14380</v>
      </c>
      <c r="B474" s="16">
        <f>MONTH(tempM[[#This Row],[Date]])</f>
        <v>5</v>
      </c>
      <c r="C474" s="1">
        <v>1939.375</v>
      </c>
      <c r="D474" s="1">
        <f>tempM[[#This Row],[DecDate]]^2</f>
        <v>3761175.390625</v>
      </c>
      <c r="E474" s="1">
        <v>0.01</v>
      </c>
      <c r="F474" s="1">
        <f>$R$17+$R$18*tempM[[#This Row],[DecDate]]+$R$19*tempM[[#This Row],[DecDate2]]</f>
        <v>-0.16330670356916244</v>
      </c>
      <c r="G474" s="4">
        <f>tempM[[#This Row],[Temp]]-tempM[[#This Row],[Trend]]</f>
        <v>0.17330670356916245</v>
      </c>
      <c r="H474" s="4">
        <f t="shared" si="7"/>
        <v>0.19945052268888974</v>
      </c>
      <c r="I474" s="4">
        <f>tempM[[#This Row],[Detrended]]-tempM[[#This Row],[Cycle]]</f>
        <v>-2.6143819119727296E-2</v>
      </c>
      <c r="J474" s="4">
        <f>AVERAGEIF(tempM[Month],tempM[Month],tempM[High Frequency])</f>
        <v>-1.9768330201834865E-2</v>
      </c>
      <c r="K474" s="4">
        <f>tempM[[#This Row],[S0]]-AVERAGE($J$2:$J$13)</f>
        <v>-1.9632868792885207E-2</v>
      </c>
    </row>
    <row r="475" spans="1:11" x14ac:dyDescent="0.3">
      <c r="A475" s="2">
        <v>14411</v>
      </c>
      <c r="B475" s="16">
        <f>MONTH(tempM[[#This Row],[Date]])</f>
        <v>6</v>
      </c>
      <c r="C475" s="1">
        <v>1939.4583333333335</v>
      </c>
      <c r="D475" s="1">
        <f>tempM[[#This Row],[DecDate]]^2</f>
        <v>3761498.6267361115</v>
      </c>
      <c r="E475" s="1">
        <v>0</v>
      </c>
      <c r="F475" s="1">
        <f>$R$17+$R$18*tempM[[#This Row],[DecDate]]+$R$19*tempM[[#This Row],[DecDate2]]</f>
        <v>-0.16281529016657714</v>
      </c>
      <c r="G475" s="4">
        <f>tempM[[#This Row],[Temp]]-tempM[[#This Row],[Trend]]</f>
        <v>0.16281529016657714</v>
      </c>
      <c r="H475" s="4">
        <f t="shared" si="7"/>
        <v>0.23588218620928958</v>
      </c>
      <c r="I475" s="4">
        <f>tempM[[#This Row],[Detrended]]-tempM[[#This Row],[Cycle]]</f>
        <v>-7.3066896042712437E-2</v>
      </c>
      <c r="J475" s="4">
        <f>AVERAGEIF(tempM[Month],tempM[Month],tempM[High Frequency])</f>
        <v>-2.6078630071459965E-2</v>
      </c>
      <c r="K475" s="4">
        <f>tempM[[#This Row],[S0]]-AVERAGE($J$2:$J$13)</f>
        <v>-2.5943168662510306E-2</v>
      </c>
    </row>
    <row r="476" spans="1:11" x14ac:dyDescent="0.3">
      <c r="A476" s="2">
        <v>14441</v>
      </c>
      <c r="B476" s="16">
        <f>MONTH(tempM[[#This Row],[Date]])</f>
        <v>7</v>
      </c>
      <c r="C476" s="1">
        <v>1939.5416666666667</v>
      </c>
      <c r="D476" s="1">
        <f>tempM[[#This Row],[DecDate]]^2</f>
        <v>3761821.8767361115</v>
      </c>
      <c r="E476" s="1">
        <v>0.05</v>
      </c>
      <c r="F476" s="1">
        <f>$R$17+$R$18*tempM[[#This Row],[DecDate]]+$R$19*tempM[[#This Row],[DecDate2]]</f>
        <v>-0.16232244433035703</v>
      </c>
      <c r="G476" s="4">
        <f>tempM[[#This Row],[Temp]]-tempM[[#This Row],[Trend]]</f>
        <v>0.21232244433035702</v>
      </c>
      <c r="H476" s="4">
        <f t="shared" si="7"/>
        <v>0.23769703268085796</v>
      </c>
      <c r="I476" s="4">
        <f>tempM[[#This Row],[Detrended]]-tempM[[#This Row],[Cycle]]</f>
        <v>-2.5374588350500937E-2</v>
      </c>
      <c r="J476" s="4">
        <f>AVERAGEIF(tempM[Month],tempM[Month],tempM[High Frequency])</f>
        <v>-3.5465086088030215E-2</v>
      </c>
      <c r="K476" s="4">
        <f>tempM[[#This Row],[S0]]-AVERAGE($J$2:$J$13)</f>
        <v>-3.5329624679080553E-2</v>
      </c>
    </row>
    <row r="477" spans="1:11" x14ac:dyDescent="0.3">
      <c r="A477" s="2">
        <v>14472</v>
      </c>
      <c r="B477" s="16">
        <f>MONTH(tempM[[#This Row],[Date]])</f>
        <v>8</v>
      </c>
      <c r="C477" s="1">
        <v>1939.625</v>
      </c>
      <c r="D477" s="1">
        <f>tempM[[#This Row],[DecDate]]^2</f>
        <v>3762145.140625</v>
      </c>
      <c r="E477" s="1">
        <v>0.09</v>
      </c>
      <c r="F477" s="1">
        <f>$R$17+$R$18*tempM[[#This Row],[DecDate]]+$R$19*tempM[[#This Row],[DecDate2]]</f>
        <v>-0.16182816606084316</v>
      </c>
      <c r="G477" s="4">
        <f>tempM[[#This Row],[Temp]]-tempM[[#This Row],[Trend]]</f>
        <v>0.25182816606084313</v>
      </c>
      <c r="H477" s="4">
        <f t="shared" si="7"/>
        <v>0.24566429287282135</v>
      </c>
      <c r="I477" s="4">
        <f>tempM[[#This Row],[Detrended]]-tempM[[#This Row],[Cycle]]</f>
        <v>6.163873188021779E-3</v>
      </c>
      <c r="J477" s="4">
        <f>AVERAGEIF(tempM[Month],tempM[Month],tempM[High Frequency])</f>
        <v>-3.7850347885051719E-2</v>
      </c>
      <c r="K477" s="4">
        <f>tempM[[#This Row],[S0]]-AVERAGE($J$2:$J$13)</f>
        <v>-3.7714886476102057E-2</v>
      </c>
    </row>
    <row r="478" spans="1:11" x14ac:dyDescent="0.3">
      <c r="A478" s="2">
        <v>14503</v>
      </c>
      <c r="B478" s="16">
        <f>MONTH(tempM[[#This Row],[Date]])</f>
        <v>9</v>
      </c>
      <c r="C478" s="1">
        <v>1939.7083333333335</v>
      </c>
      <c r="D478" s="1">
        <f>tempM[[#This Row],[DecDate]]^2</f>
        <v>3762468.4184027785</v>
      </c>
      <c r="E478" s="1">
        <v>0.13</v>
      </c>
      <c r="F478" s="1">
        <f>$R$17+$R$18*tempM[[#This Row],[DecDate]]+$R$19*tempM[[#This Row],[DecDate2]]</f>
        <v>-0.16133245535775131</v>
      </c>
      <c r="G478" s="4">
        <f>tempM[[#This Row],[Temp]]-tempM[[#This Row],[Trend]]</f>
        <v>0.29133245535775132</v>
      </c>
      <c r="H478" s="4">
        <f t="shared" si="7"/>
        <v>0.24901473601594454</v>
      </c>
      <c r="I478" s="4">
        <f>tempM[[#This Row],[Detrended]]-tempM[[#This Row],[Cycle]]</f>
        <v>4.2317719341806781E-2</v>
      </c>
      <c r="J478" s="4">
        <f>AVERAGEIF(tempM[Month],tempM[Month],tempM[High Frequency])</f>
        <v>-2.5516799080914528E-2</v>
      </c>
      <c r="K478" s="4">
        <f>tempM[[#This Row],[S0]]-AVERAGE($J$2:$J$13)</f>
        <v>-2.538133767196487E-2</v>
      </c>
    </row>
    <row r="479" spans="1:11" x14ac:dyDescent="0.3">
      <c r="A479" s="2">
        <v>14533</v>
      </c>
      <c r="B479" s="16">
        <f>MONTH(tempM[[#This Row],[Date]])</f>
        <v>10</v>
      </c>
      <c r="C479" s="1">
        <v>1939.7916666666667</v>
      </c>
      <c r="D479" s="1">
        <f>tempM[[#This Row],[DecDate]]^2</f>
        <v>3762791.710069445</v>
      </c>
      <c r="E479" s="1">
        <v>0.08</v>
      </c>
      <c r="F479" s="1">
        <f>$R$17+$R$18*tempM[[#This Row],[DecDate]]+$R$19*tempM[[#This Row],[DecDate2]]</f>
        <v>-0.16083531222130887</v>
      </c>
      <c r="G479" s="4">
        <f>tempM[[#This Row],[Temp]]-tempM[[#This Row],[Trend]]</f>
        <v>0.24083531222130888</v>
      </c>
      <c r="H479" s="4">
        <f t="shared" si="7"/>
        <v>0.28774836211023636</v>
      </c>
      <c r="I479" s="4">
        <f>tempM[[#This Row],[Detrended]]-tempM[[#This Row],[Cycle]]</f>
        <v>-4.6913049888927472E-2</v>
      </c>
      <c r="J479" s="4">
        <f>AVERAGEIF(tempM[Month],tempM[Month],tempM[High Frequency])</f>
        <v>3.745669801022343E-2</v>
      </c>
      <c r="K479" s="4">
        <f>tempM[[#This Row],[S0]]-AVERAGE($J$2:$J$13)</f>
        <v>3.7592159419173092E-2</v>
      </c>
    </row>
    <row r="480" spans="1:11" x14ac:dyDescent="0.3">
      <c r="A480" s="2">
        <v>14564</v>
      </c>
      <c r="B480" s="16">
        <f>MONTH(tempM[[#This Row],[Date]])</f>
        <v>11</v>
      </c>
      <c r="C480" s="1">
        <v>1939.875</v>
      </c>
      <c r="D480" s="1">
        <f>tempM[[#This Row],[DecDate]]^2</f>
        <v>3763115.015625</v>
      </c>
      <c r="E480" s="1">
        <v>0.24</v>
      </c>
      <c r="F480" s="1">
        <f>$R$17+$R$18*tempM[[#This Row],[DecDate]]+$R$19*tempM[[#This Row],[DecDate2]]</f>
        <v>-0.16033673665134529</v>
      </c>
      <c r="G480" s="4">
        <f>tempM[[#This Row],[Temp]]-tempM[[#This Row],[Trend]]</f>
        <v>0.40033673665134528</v>
      </c>
      <c r="H480" s="4">
        <f t="shared" si="7"/>
        <v>0.30494209423261109</v>
      </c>
      <c r="I480" s="4">
        <f>tempM[[#This Row],[Detrended]]-tempM[[#This Row],[Cycle]]</f>
        <v>9.5394642418734188E-2</v>
      </c>
      <c r="J480" s="4">
        <f>AVERAGEIF(tempM[Month],tempM[Month],tempM[High Frequency])</f>
        <v>3.5898844099438568E-2</v>
      </c>
      <c r="K480" s="4">
        <f>tempM[[#This Row],[S0]]-AVERAGE($J$2:$J$13)</f>
        <v>3.603430550838823E-2</v>
      </c>
    </row>
    <row r="481" spans="1:11" x14ac:dyDescent="0.3">
      <c r="A481" s="2">
        <v>14594</v>
      </c>
      <c r="B481" s="16">
        <f>MONTH(tempM[[#This Row],[Date]])</f>
        <v>12</v>
      </c>
      <c r="C481" s="1">
        <v>1939.9583333333335</v>
      </c>
      <c r="D481" s="1">
        <f>tempM[[#This Row],[DecDate]]^2</f>
        <v>3763438.335069445</v>
      </c>
      <c r="E481" s="1">
        <v>0.79</v>
      </c>
      <c r="F481" s="1">
        <f>$R$17+$R$18*tempM[[#This Row],[DecDate]]+$R$19*tempM[[#This Row],[DecDate2]]</f>
        <v>-0.15983672864803111</v>
      </c>
      <c r="G481" s="4">
        <f>tempM[[#This Row],[Temp]]-tempM[[#This Row],[Trend]]</f>
        <v>0.94983672864803115</v>
      </c>
      <c r="H481" s="4">
        <f t="shared" si="7"/>
        <v>0.31598054776770162</v>
      </c>
      <c r="I481" s="4">
        <f>tempM[[#This Row],[Detrended]]-tempM[[#This Row],[Cycle]]</f>
        <v>0.63385618088032958</v>
      </c>
      <c r="J481" s="4">
        <f>AVERAGEIF(tempM[Month],tempM[Month],tempM[High Frequency])</f>
        <v>-3.4305487959333747E-2</v>
      </c>
      <c r="K481" s="4">
        <f>tempM[[#This Row],[S0]]-AVERAGE($J$2:$J$13)</f>
        <v>-3.4170026550384085E-2</v>
      </c>
    </row>
    <row r="482" spans="1:11" x14ac:dyDescent="0.3">
      <c r="A482" s="2">
        <v>14625</v>
      </c>
      <c r="B482" s="16">
        <f>MONTH(tempM[[#This Row],[Date]])</f>
        <v>1</v>
      </c>
      <c r="C482" s="1">
        <v>1940.0416666666667</v>
      </c>
      <c r="D482" s="1">
        <f>tempM[[#This Row],[DecDate]]^2</f>
        <v>3763761.668402778</v>
      </c>
      <c r="E482" s="1">
        <v>-0.11</v>
      </c>
      <c r="F482" s="1">
        <f>$R$17+$R$18*tempM[[#This Row],[DecDate]]+$R$19*tempM[[#This Row],[DecDate2]]</f>
        <v>-0.15933528821113896</v>
      </c>
      <c r="G482" s="4">
        <f>tempM[[#This Row],[Temp]]-tempM[[#This Row],[Trend]]</f>
        <v>4.9335288211138958E-2</v>
      </c>
      <c r="H482" s="4">
        <f t="shared" si="7"/>
        <v>0.32701756886932787</v>
      </c>
      <c r="I482" s="4">
        <f>tempM[[#This Row],[Detrended]]-tempM[[#This Row],[Cycle]]</f>
        <v>-0.2776822806581889</v>
      </c>
      <c r="J482" s="4">
        <f>AVERAGEIF(tempM[Month],tempM[Month],tempM[High Frequency])</f>
        <v>2.9521109172344157E-2</v>
      </c>
      <c r="K482" s="4">
        <f>tempM[[#This Row],[S0]]-AVERAGE($J$2:$J$13)</f>
        <v>2.9656570581293815E-2</v>
      </c>
    </row>
    <row r="483" spans="1:11" x14ac:dyDescent="0.3">
      <c r="A483" s="2">
        <v>14656</v>
      </c>
      <c r="B483" s="16">
        <f>MONTH(tempM[[#This Row],[Date]])</f>
        <v>2</v>
      </c>
      <c r="C483" s="1">
        <v>1940.125</v>
      </c>
      <c r="D483" s="1">
        <f>tempM[[#This Row],[DecDate]]^2</f>
        <v>3764085.015625</v>
      </c>
      <c r="E483" s="1">
        <v>0.14000000000000001</v>
      </c>
      <c r="F483" s="1">
        <f>$R$17+$R$18*tempM[[#This Row],[DecDate]]+$R$19*tempM[[#This Row],[DecDate2]]</f>
        <v>-0.1588324153408962</v>
      </c>
      <c r="G483" s="4">
        <f>tempM[[#This Row],[Temp]]-tempM[[#This Row],[Trend]]</f>
        <v>0.29883241534089622</v>
      </c>
      <c r="H483" s="4">
        <f t="shared" si="7"/>
        <v>0.32805315753751607</v>
      </c>
      <c r="I483" s="4">
        <f>tempM[[#This Row],[Detrended]]-tempM[[#This Row],[Cycle]]</f>
        <v>-2.9220742196619853E-2</v>
      </c>
      <c r="J483" s="4">
        <f>AVERAGEIF(tempM[Month],tempM[Month],tempM[High Frequency])</f>
        <v>3.252632429620924E-2</v>
      </c>
      <c r="K483" s="4">
        <f>tempM[[#This Row],[S0]]-AVERAGE($J$2:$J$13)</f>
        <v>3.2661785705158902E-2</v>
      </c>
    </row>
    <row r="484" spans="1:11" x14ac:dyDescent="0.3">
      <c r="A484" s="2">
        <v>14685</v>
      </c>
      <c r="B484" s="16">
        <f>MONTH(tempM[[#This Row],[Date]])</f>
        <v>3</v>
      </c>
      <c r="C484" s="1">
        <v>1940.2083333333335</v>
      </c>
      <c r="D484" s="1">
        <f>tempM[[#This Row],[DecDate]]^2</f>
        <v>3764408.3767361115</v>
      </c>
      <c r="E484" s="1">
        <v>0.03</v>
      </c>
      <c r="F484" s="1">
        <f>$R$17+$R$18*tempM[[#This Row],[DecDate]]+$R$19*tempM[[#This Row],[DecDate2]]</f>
        <v>-0.15832811003718916</v>
      </c>
      <c r="G484" s="4">
        <f>tempM[[#This Row],[Temp]]-tempM[[#This Row],[Trend]]</f>
        <v>0.18832811003718916</v>
      </c>
      <c r="H484" s="4">
        <f t="shared" si="7"/>
        <v>0.341395006079941</v>
      </c>
      <c r="I484" s="4">
        <f>tempM[[#This Row],[Detrended]]-tempM[[#This Row],[Cycle]]</f>
        <v>-0.15306689604275184</v>
      </c>
      <c r="J484" s="4">
        <f>AVERAGEIF(tempM[Month],tempM[Month],tempM[High Frequency])</f>
        <v>4.2467654152793903E-2</v>
      </c>
      <c r="K484" s="4">
        <f>tempM[[#This Row],[S0]]-AVERAGE($J$2:$J$13)</f>
        <v>4.2603115561743565E-2</v>
      </c>
    </row>
    <row r="485" spans="1:11" x14ac:dyDescent="0.3">
      <c r="A485" s="2">
        <v>14716</v>
      </c>
      <c r="B485" s="16">
        <f>MONTH(tempM[[#This Row],[Date]])</f>
        <v>4</v>
      </c>
      <c r="C485" s="1">
        <v>1940.2916666666667</v>
      </c>
      <c r="D485" s="1">
        <f>tempM[[#This Row],[DecDate]]^2</f>
        <v>3764731.7517361115</v>
      </c>
      <c r="E485" s="1">
        <v>0.27</v>
      </c>
      <c r="F485" s="1">
        <f>$R$17+$R$18*tempM[[#This Row],[DecDate]]+$R$19*tempM[[#This Row],[DecDate2]]</f>
        <v>-0.15782237230001783</v>
      </c>
      <c r="G485" s="4">
        <f>tempM[[#This Row],[Temp]]-tempM[[#This Row],[Trend]]</f>
        <v>0.42782237230001785</v>
      </c>
      <c r="H485" s="4">
        <f t="shared" si="7"/>
        <v>0.35242772988123117</v>
      </c>
      <c r="I485" s="4">
        <f>tempM[[#This Row],[Detrended]]-tempM[[#This Row],[Cycle]]</f>
        <v>7.5394642418786684E-2</v>
      </c>
      <c r="J485" s="4">
        <f>AVERAGEIF(tempM[Month],tempM[Month],tempM[High Frequency])</f>
        <v>-5.1148535178016012E-4</v>
      </c>
      <c r="K485" s="4">
        <f>tempM[[#This Row],[S0]]-AVERAGE($J$2:$J$13)</f>
        <v>-3.7602394283050016E-4</v>
      </c>
    </row>
    <row r="486" spans="1:11" x14ac:dyDescent="0.3">
      <c r="A486" s="2">
        <v>14746</v>
      </c>
      <c r="B486" s="16">
        <f>MONTH(tempM[[#This Row],[Date]])</f>
        <v>5</v>
      </c>
      <c r="C486" s="1">
        <v>1940.375</v>
      </c>
      <c r="D486" s="1">
        <f>tempM[[#This Row],[DecDate]]^2</f>
        <v>3765055.140625</v>
      </c>
      <c r="E486" s="1">
        <v>0.16</v>
      </c>
      <c r="F486" s="1">
        <f>$R$17+$R$18*tempM[[#This Row],[DecDate]]+$R$19*tempM[[#This Row],[DecDate2]]</f>
        <v>-0.15731520212932537</v>
      </c>
      <c r="G486" s="4">
        <f>tempM[[#This Row],[Temp]]-tempM[[#This Row],[Trend]]</f>
        <v>0.3173152021293254</v>
      </c>
      <c r="H486" s="4">
        <f t="shared" si="7"/>
        <v>0.36884363663368119</v>
      </c>
      <c r="I486" s="4">
        <f>tempM[[#This Row],[Detrended]]-tempM[[#This Row],[Cycle]]</f>
        <v>-5.1528434504355791E-2</v>
      </c>
      <c r="J486" s="4">
        <f>AVERAGEIF(tempM[Month],tempM[Month],tempM[High Frequency])</f>
        <v>-1.9768330201834865E-2</v>
      </c>
      <c r="K486" s="4">
        <f>tempM[[#This Row],[S0]]-AVERAGE($J$2:$J$13)</f>
        <v>-1.9632868792885207E-2</v>
      </c>
    </row>
    <row r="487" spans="1:11" x14ac:dyDescent="0.3">
      <c r="A487" s="2">
        <v>14777</v>
      </c>
      <c r="B487" s="16">
        <f>MONTH(tempM[[#This Row],[Date]])</f>
        <v>6</v>
      </c>
      <c r="C487" s="1">
        <v>1940.4583333333335</v>
      </c>
      <c r="D487" s="1">
        <f>tempM[[#This Row],[DecDate]]^2</f>
        <v>3765378.5434027785</v>
      </c>
      <c r="E487" s="1">
        <v>0.16</v>
      </c>
      <c r="F487" s="1">
        <f>$R$17+$R$18*tempM[[#This Row],[DecDate]]+$R$19*tempM[[#This Row],[DecDate2]]</f>
        <v>-0.15680659952533915</v>
      </c>
      <c r="G487" s="4">
        <f>tempM[[#This Row],[Temp]]-tempM[[#This Row],[Trend]]</f>
        <v>0.31680659952533918</v>
      </c>
      <c r="H487" s="4">
        <f t="shared" si="7"/>
        <v>0.37756580326038114</v>
      </c>
      <c r="I487" s="4">
        <f>tempM[[#This Row],[Detrended]]-tempM[[#This Row],[Cycle]]</f>
        <v>-6.0759203735041956E-2</v>
      </c>
      <c r="J487" s="4">
        <f>AVERAGEIF(tempM[Month],tempM[Month],tempM[High Frequency])</f>
        <v>-2.6078630071459965E-2</v>
      </c>
      <c r="K487" s="4">
        <f>tempM[[#This Row],[S0]]-AVERAGE($J$2:$J$13)</f>
        <v>-2.5943168662510306E-2</v>
      </c>
    </row>
    <row r="488" spans="1:11" x14ac:dyDescent="0.3">
      <c r="A488" s="2">
        <v>14807</v>
      </c>
      <c r="B488" s="16">
        <f>MONTH(tempM[[#This Row],[Date]])</f>
        <v>7</v>
      </c>
      <c r="C488" s="1">
        <v>1940.5416666666667</v>
      </c>
      <c r="D488" s="1">
        <f>tempM[[#This Row],[DecDate]]^2</f>
        <v>3765701.960069445</v>
      </c>
      <c r="E488" s="1">
        <v>0.15</v>
      </c>
      <c r="F488" s="1">
        <f>$R$17+$R$18*tempM[[#This Row],[DecDate]]+$R$19*tempM[[#This Row],[DecDate2]]</f>
        <v>-0.15629656448771811</v>
      </c>
      <c r="G488" s="4">
        <f>tempM[[#This Row],[Temp]]-tempM[[#This Row],[Trend]]</f>
        <v>0.30629656448771814</v>
      </c>
      <c r="H488" s="4">
        <f t="shared" si="7"/>
        <v>0.33013269129977496</v>
      </c>
      <c r="I488" s="4">
        <f>tempM[[#This Row],[Detrended]]-tempM[[#This Row],[Cycle]]</f>
        <v>-2.3836126812056824E-2</v>
      </c>
      <c r="J488" s="4">
        <f>AVERAGEIF(tempM[Month],tempM[Month],tempM[High Frequency])</f>
        <v>-3.5465086088030215E-2</v>
      </c>
      <c r="K488" s="4">
        <f>tempM[[#This Row],[S0]]-AVERAGE($J$2:$J$13)</f>
        <v>-3.5329624679080553E-2</v>
      </c>
    </row>
    <row r="489" spans="1:11" x14ac:dyDescent="0.3">
      <c r="A489" s="2">
        <v>14838</v>
      </c>
      <c r="B489" s="16">
        <f>MONTH(tempM[[#This Row],[Date]])</f>
        <v>8</v>
      </c>
      <c r="C489" s="1">
        <v>1940.625</v>
      </c>
      <c r="D489" s="1">
        <f>tempM[[#This Row],[DecDate]]^2</f>
        <v>3766025.390625</v>
      </c>
      <c r="E489" s="1">
        <v>7.0000000000000007E-2</v>
      </c>
      <c r="F489" s="1">
        <f>$R$17+$R$18*tempM[[#This Row],[DecDate]]+$R$19*tempM[[#This Row],[DecDate2]]</f>
        <v>-0.15578509701680332</v>
      </c>
      <c r="G489" s="4">
        <f>tempM[[#This Row],[Temp]]-tempM[[#This Row],[Trend]]</f>
        <v>0.22578509701680333</v>
      </c>
      <c r="H489" s="4">
        <f t="shared" si="7"/>
        <v>0.37423660844419232</v>
      </c>
      <c r="I489" s="4">
        <f>tempM[[#This Row],[Detrended]]-tempM[[#This Row],[Cycle]]</f>
        <v>-0.14845151142738899</v>
      </c>
      <c r="J489" s="4">
        <f>AVERAGEIF(tempM[Month],tempM[Month],tempM[High Frequency])</f>
        <v>-3.7850347885051719E-2</v>
      </c>
      <c r="K489" s="4">
        <f>tempM[[#This Row],[S0]]-AVERAGE($J$2:$J$13)</f>
        <v>-3.7714886476102057E-2</v>
      </c>
    </row>
    <row r="490" spans="1:11" x14ac:dyDescent="0.3">
      <c r="A490" s="2">
        <v>14869</v>
      </c>
      <c r="B490" s="16">
        <f>MONTH(tempM[[#This Row],[Date]])</f>
        <v>9</v>
      </c>
      <c r="C490" s="1">
        <v>1940.7083333333335</v>
      </c>
      <c r="D490" s="1">
        <f>tempM[[#This Row],[DecDate]]^2</f>
        <v>3766348.835069445</v>
      </c>
      <c r="E490" s="1">
        <v>0.27</v>
      </c>
      <c r="F490" s="1">
        <f>$R$17+$R$18*tempM[[#This Row],[DecDate]]+$R$19*tempM[[#This Row],[DecDate2]]</f>
        <v>-0.15527219711236739</v>
      </c>
      <c r="G490" s="4">
        <f>tempM[[#This Row],[Temp]]-tempM[[#This Row],[Trend]]</f>
        <v>0.42527219711236741</v>
      </c>
      <c r="H490" s="4">
        <f t="shared" si="7"/>
        <v>0.37141601623207726</v>
      </c>
      <c r="I490" s="4">
        <f>tempM[[#This Row],[Detrended]]-tempM[[#This Row],[Cycle]]</f>
        <v>5.385618088029015E-2</v>
      </c>
      <c r="J490" s="4">
        <f>AVERAGEIF(tempM[Month],tempM[Month],tempM[High Frequency])</f>
        <v>-2.5516799080914528E-2</v>
      </c>
      <c r="K490" s="4">
        <f>tempM[[#This Row],[S0]]-AVERAGE($J$2:$J$13)</f>
        <v>-2.538133767196487E-2</v>
      </c>
    </row>
    <row r="491" spans="1:11" x14ac:dyDescent="0.3">
      <c r="A491" s="2">
        <v>14899</v>
      </c>
      <c r="B491" s="16">
        <f>MONTH(tempM[[#This Row],[Date]])</f>
        <v>10</v>
      </c>
      <c r="C491" s="1">
        <v>1940.7916666666667</v>
      </c>
      <c r="D491" s="1">
        <f>tempM[[#This Row],[DecDate]]^2</f>
        <v>3766672.293402778</v>
      </c>
      <c r="E491" s="1">
        <v>0.28000000000000003</v>
      </c>
      <c r="F491" s="1">
        <f>$R$17+$R$18*tempM[[#This Row],[DecDate]]+$R$19*tempM[[#This Row],[DecDate2]]</f>
        <v>-0.15475786477452402</v>
      </c>
      <c r="G491" s="4">
        <f>tempM[[#This Row],[Temp]]-tempM[[#This Row],[Trend]]</f>
        <v>0.43475786477452405</v>
      </c>
      <c r="H491" s="4">
        <f t="shared" si="7"/>
        <v>0.37782476081728017</v>
      </c>
      <c r="I491" s="4">
        <f>tempM[[#This Row],[Detrended]]-tempM[[#This Row],[Cycle]]</f>
        <v>5.693310395724388E-2</v>
      </c>
      <c r="J491" s="4">
        <f>AVERAGEIF(tempM[Month],tempM[Month],tempM[High Frequency])</f>
        <v>3.745669801022343E-2</v>
      </c>
      <c r="K491" s="4">
        <f>tempM[[#This Row],[S0]]-AVERAGE($J$2:$J$13)</f>
        <v>3.7592159419173092E-2</v>
      </c>
    </row>
    <row r="492" spans="1:11" x14ac:dyDescent="0.3">
      <c r="A492" s="2">
        <v>14930</v>
      </c>
      <c r="B492" s="16">
        <f>MONTH(tempM[[#This Row],[Date]])</f>
        <v>11</v>
      </c>
      <c r="C492" s="1">
        <v>1940.875</v>
      </c>
      <c r="D492" s="1">
        <f>tempM[[#This Row],[DecDate]]^2</f>
        <v>3766995.765625</v>
      </c>
      <c r="E492" s="1">
        <v>0.3</v>
      </c>
      <c r="F492" s="1">
        <f>$R$17+$R$18*tempM[[#This Row],[DecDate]]+$R$19*tempM[[#This Row],[DecDate2]]</f>
        <v>-0.15424210000315952</v>
      </c>
      <c r="G492" s="4">
        <f>tempM[[#This Row],[Temp]]-tempM[[#This Row],[Trend]]</f>
        <v>0.45424210000315951</v>
      </c>
      <c r="H492" s="4">
        <f t="shared" si="7"/>
        <v>0.37423207296903188</v>
      </c>
      <c r="I492" s="4">
        <f>tempM[[#This Row],[Detrended]]-tempM[[#This Row],[Cycle]]</f>
        <v>8.0010027034127629E-2</v>
      </c>
      <c r="J492" s="4">
        <f>AVERAGEIF(tempM[Month],tempM[Month],tempM[High Frequency])</f>
        <v>3.5898844099438568E-2</v>
      </c>
      <c r="K492" s="4">
        <f>tempM[[#This Row],[S0]]-AVERAGE($J$2:$J$13)</f>
        <v>3.603430550838823E-2</v>
      </c>
    </row>
    <row r="493" spans="1:11" x14ac:dyDescent="0.3">
      <c r="A493" s="2">
        <v>14960</v>
      </c>
      <c r="B493" s="16">
        <f>MONTH(tempM[[#This Row],[Date]])</f>
        <v>12</v>
      </c>
      <c r="C493" s="1">
        <v>1940.9583333333335</v>
      </c>
      <c r="D493" s="1">
        <f>tempM[[#This Row],[DecDate]]^2</f>
        <v>3767319.2517361115</v>
      </c>
      <c r="E493" s="1">
        <v>0.36</v>
      </c>
      <c r="F493" s="1">
        <f>$R$17+$R$18*tempM[[#This Row],[DecDate]]+$R$19*tempM[[#This Row],[DecDate2]]</f>
        <v>-0.15372490279844442</v>
      </c>
      <c r="G493" s="4">
        <f>tempM[[#This Row],[Temp]]-tempM[[#This Row],[Trend]]</f>
        <v>0.5137249027984444</v>
      </c>
      <c r="H493" s="4">
        <f t="shared" si="7"/>
        <v>0.37679179884119179</v>
      </c>
      <c r="I493" s="4">
        <f>tempM[[#This Row],[Detrended]]-tempM[[#This Row],[Cycle]]</f>
        <v>0.13693310395725261</v>
      </c>
      <c r="J493" s="4">
        <f>AVERAGEIF(tempM[Month],tempM[Month],tempM[High Frequency])</f>
        <v>-3.4305487959333747E-2</v>
      </c>
      <c r="K493" s="4">
        <f>tempM[[#This Row],[S0]]-AVERAGE($J$2:$J$13)</f>
        <v>-3.4170026550384085E-2</v>
      </c>
    </row>
    <row r="494" spans="1:11" x14ac:dyDescent="0.3">
      <c r="A494" s="2">
        <v>14991</v>
      </c>
      <c r="B494" s="16">
        <f>MONTH(tempM[[#This Row],[Date]])</f>
        <v>1</v>
      </c>
      <c r="C494" s="1">
        <v>1941.0416666666667</v>
      </c>
      <c r="D494" s="1">
        <f>tempM[[#This Row],[DecDate]]^2</f>
        <v>3767642.7517361115</v>
      </c>
      <c r="E494" s="1">
        <v>0.18</v>
      </c>
      <c r="F494" s="1">
        <f>$R$17+$R$18*tempM[[#This Row],[DecDate]]+$R$19*tempM[[#This Row],[DecDate2]]</f>
        <v>-0.15320627316015134</v>
      </c>
      <c r="G494" s="4">
        <f>tempM[[#This Row],[Temp]]-tempM[[#This Row],[Trend]]</f>
        <v>0.33320627316015133</v>
      </c>
      <c r="H494" s="4">
        <f t="shared" si="7"/>
        <v>0.38242701535681489</v>
      </c>
      <c r="I494" s="4">
        <f>tempM[[#This Row],[Detrended]]-tempM[[#This Row],[Cycle]]</f>
        <v>-4.9220742196663558E-2</v>
      </c>
      <c r="J494" s="4">
        <f>AVERAGEIF(tempM[Month],tempM[Month],tempM[High Frequency])</f>
        <v>2.9521109172344157E-2</v>
      </c>
      <c r="K494" s="4">
        <f>tempM[[#This Row],[S0]]-AVERAGE($J$2:$J$13)</f>
        <v>2.9656570581293815E-2</v>
      </c>
    </row>
    <row r="495" spans="1:11" x14ac:dyDescent="0.3">
      <c r="A495" s="2">
        <v>15022</v>
      </c>
      <c r="B495" s="16">
        <f>MONTH(tempM[[#This Row],[Date]])</f>
        <v>2</v>
      </c>
      <c r="C495" s="1">
        <v>1941.125</v>
      </c>
      <c r="D495" s="1">
        <f>tempM[[#This Row],[DecDate]]^2</f>
        <v>3767966.265625</v>
      </c>
      <c r="E495" s="1">
        <v>0.47</v>
      </c>
      <c r="F495" s="1">
        <f>$R$17+$R$18*tempM[[#This Row],[DecDate]]+$R$19*tempM[[#This Row],[DecDate2]]</f>
        <v>-0.15268621108856451</v>
      </c>
      <c r="G495" s="4">
        <f>tempM[[#This Row],[Temp]]-tempM[[#This Row],[Trend]]</f>
        <v>0.62268621108856448</v>
      </c>
      <c r="H495" s="4">
        <f t="shared" si="7"/>
        <v>0.38498387636207249</v>
      </c>
      <c r="I495" s="4">
        <f>tempM[[#This Row],[Detrended]]-tempM[[#This Row],[Cycle]]</f>
        <v>0.23770233472649199</v>
      </c>
      <c r="J495" s="4">
        <f>AVERAGEIF(tempM[Month],tempM[Month],tempM[High Frequency])</f>
        <v>3.252632429620924E-2</v>
      </c>
      <c r="K495" s="4">
        <f>tempM[[#This Row],[S0]]-AVERAGE($J$2:$J$13)</f>
        <v>3.2661785705158902E-2</v>
      </c>
    </row>
    <row r="496" spans="1:11" x14ac:dyDescent="0.3">
      <c r="A496" s="2">
        <v>15050</v>
      </c>
      <c r="B496" s="16">
        <f>MONTH(tempM[[#This Row],[Date]])</f>
        <v>3</v>
      </c>
      <c r="C496" s="1">
        <v>1941.2083333333335</v>
      </c>
      <c r="D496" s="1">
        <f>tempM[[#This Row],[DecDate]]^2</f>
        <v>3768289.7934027785</v>
      </c>
      <c r="E496" s="1">
        <v>0.11</v>
      </c>
      <c r="F496" s="1">
        <f>$R$17+$R$18*tempM[[#This Row],[DecDate]]+$R$19*tempM[[#This Row],[DecDate2]]</f>
        <v>-0.1521647165833997</v>
      </c>
      <c r="G496" s="4">
        <f>tempM[[#This Row],[Temp]]-tempM[[#This Row],[Trend]]</f>
        <v>0.26216471658339968</v>
      </c>
      <c r="H496" s="4">
        <f t="shared" si="7"/>
        <v>0.38677007416464365</v>
      </c>
      <c r="I496" s="4">
        <f>tempM[[#This Row],[Detrended]]-tempM[[#This Row],[Cycle]]</f>
        <v>-0.12460535758124397</v>
      </c>
      <c r="J496" s="4">
        <f>AVERAGEIF(tempM[Month],tempM[Month],tempM[High Frequency])</f>
        <v>4.2467654152793903E-2</v>
      </c>
      <c r="K496" s="4">
        <f>tempM[[#This Row],[S0]]-AVERAGE($J$2:$J$13)</f>
        <v>4.2603115561743565E-2</v>
      </c>
    </row>
    <row r="497" spans="1:11" x14ac:dyDescent="0.3">
      <c r="A497" s="2">
        <v>15081</v>
      </c>
      <c r="B497" s="16">
        <f>MONTH(tempM[[#This Row],[Date]])</f>
        <v>4</v>
      </c>
      <c r="C497" s="1">
        <v>1941.2916666666667</v>
      </c>
      <c r="D497" s="1">
        <f>tempM[[#This Row],[DecDate]]^2</f>
        <v>3768613.335069445</v>
      </c>
      <c r="E497" s="1">
        <v>0.12</v>
      </c>
      <c r="F497" s="1">
        <f>$R$17+$R$18*tempM[[#This Row],[DecDate]]+$R$19*tempM[[#This Row],[DecDate2]]</f>
        <v>-0.15164178964482744</v>
      </c>
      <c r="G497" s="4">
        <f>tempM[[#This Row],[Temp]]-tempM[[#This Row],[Trend]]</f>
        <v>0.27164178964482744</v>
      </c>
      <c r="H497" s="4">
        <f t="shared" si="7"/>
        <v>0.40393945491838346</v>
      </c>
      <c r="I497" s="4">
        <f>tempM[[#This Row],[Detrended]]-tempM[[#This Row],[Cycle]]</f>
        <v>-0.13229766527355602</v>
      </c>
      <c r="J497" s="4">
        <f>AVERAGEIF(tempM[Month],tempM[Month],tempM[High Frequency])</f>
        <v>-5.1148535178016012E-4</v>
      </c>
      <c r="K497" s="4">
        <f>tempM[[#This Row],[S0]]-AVERAGE($J$2:$J$13)</f>
        <v>-3.7602394283050016E-4</v>
      </c>
    </row>
    <row r="498" spans="1:11" x14ac:dyDescent="0.3">
      <c r="A498" s="2">
        <v>15111</v>
      </c>
      <c r="B498" s="16">
        <f>MONTH(tempM[[#This Row],[Date]])</f>
        <v>5</v>
      </c>
      <c r="C498" s="1">
        <v>1941.375</v>
      </c>
      <c r="D498" s="1">
        <f>tempM[[#This Row],[DecDate]]^2</f>
        <v>3768936.890625</v>
      </c>
      <c r="E498" s="1">
        <v>0.23</v>
      </c>
      <c r="F498" s="1">
        <f>$R$17+$R$18*tempM[[#This Row],[DecDate]]+$R$19*tempM[[#This Row],[DecDate2]]</f>
        <v>-0.1511174302727909</v>
      </c>
      <c r="G498" s="4">
        <f>tempM[[#This Row],[Temp]]-tempM[[#This Row],[Trend]]</f>
        <v>0.38111743027279088</v>
      </c>
      <c r="H498" s="4">
        <f t="shared" si="7"/>
        <v>0.39572278785405229</v>
      </c>
      <c r="I498" s="4">
        <f>tempM[[#This Row],[Detrended]]-tempM[[#This Row],[Cycle]]</f>
        <v>-1.4605357581261413E-2</v>
      </c>
      <c r="J498" s="4">
        <f>AVERAGEIF(tempM[Month],tempM[Month],tempM[High Frequency])</f>
        <v>-1.9768330201834865E-2</v>
      </c>
      <c r="K498" s="4">
        <f>tempM[[#This Row],[S0]]-AVERAGE($J$2:$J$13)</f>
        <v>-1.9632868792885207E-2</v>
      </c>
    </row>
    <row r="499" spans="1:11" x14ac:dyDescent="0.3">
      <c r="A499" s="2">
        <v>15142</v>
      </c>
      <c r="B499" s="16">
        <f>MONTH(tempM[[#This Row],[Date]])</f>
        <v>6</v>
      </c>
      <c r="C499" s="1">
        <v>1941.4583333333335</v>
      </c>
      <c r="D499" s="1">
        <f>tempM[[#This Row],[DecDate]]^2</f>
        <v>3769260.460069445</v>
      </c>
      <c r="E499" s="1">
        <v>0.2</v>
      </c>
      <c r="F499" s="1">
        <f>$R$17+$R$18*tempM[[#This Row],[DecDate]]+$R$19*tempM[[#This Row],[DecDate2]]</f>
        <v>-0.15059163846740375</v>
      </c>
      <c r="G499" s="4">
        <f>tempM[[#This Row],[Temp]]-tempM[[#This Row],[Trend]]</f>
        <v>0.35059163846740377</v>
      </c>
      <c r="H499" s="4">
        <f t="shared" si="7"/>
        <v>0.38673545758705241</v>
      </c>
      <c r="I499" s="4">
        <f>tempM[[#This Row],[Detrended]]-tempM[[#This Row],[Cycle]]</f>
        <v>-3.6143819119648646E-2</v>
      </c>
      <c r="J499" s="4">
        <f>AVERAGEIF(tempM[Month],tempM[Month],tempM[High Frequency])</f>
        <v>-2.6078630071459965E-2</v>
      </c>
      <c r="K499" s="4">
        <f>tempM[[#This Row],[S0]]-AVERAGE($J$2:$J$13)</f>
        <v>-2.5943168662510306E-2</v>
      </c>
    </row>
    <row r="500" spans="1:11" x14ac:dyDescent="0.3">
      <c r="A500" s="2">
        <v>15172</v>
      </c>
      <c r="B500" s="16">
        <f>MONTH(tempM[[#This Row],[Date]])</f>
        <v>7</v>
      </c>
      <c r="C500" s="1">
        <v>1941.5416666666667</v>
      </c>
      <c r="D500" s="1">
        <f>tempM[[#This Row],[DecDate]]^2</f>
        <v>3769584.043402778</v>
      </c>
      <c r="E500" s="1">
        <v>0.24</v>
      </c>
      <c r="F500" s="1">
        <f>$R$17+$R$18*tempM[[#This Row],[DecDate]]+$R$19*tempM[[#This Row],[DecDate2]]</f>
        <v>-0.15006441422843864</v>
      </c>
      <c r="G500" s="4">
        <f>tempM[[#This Row],[Temp]]-tempM[[#This Row],[Trend]]</f>
        <v>0.39006441422843863</v>
      </c>
      <c r="H500" s="4">
        <f t="shared" si="7"/>
        <v>0.39005438719428481</v>
      </c>
      <c r="I500" s="4">
        <f>tempM[[#This Row],[Detrended]]-tempM[[#This Row],[Cycle]]</f>
        <v>1.0027034153814451E-5</v>
      </c>
      <c r="J500" s="4">
        <f>AVERAGEIF(tempM[Month],tempM[Month],tempM[High Frequency])</f>
        <v>-3.5465086088030215E-2</v>
      </c>
      <c r="K500" s="4">
        <f>tempM[[#This Row],[S0]]-AVERAGE($J$2:$J$13)</f>
        <v>-3.5329624679080553E-2</v>
      </c>
    </row>
    <row r="501" spans="1:11" x14ac:dyDescent="0.3">
      <c r="A501" s="2">
        <v>15203</v>
      </c>
      <c r="B501" s="16">
        <f>MONTH(tempM[[#This Row],[Date]])</f>
        <v>8</v>
      </c>
      <c r="C501" s="1">
        <v>1941.625</v>
      </c>
      <c r="D501" s="1">
        <f>tempM[[#This Row],[DecDate]]^2</f>
        <v>3769907.640625</v>
      </c>
      <c r="E501" s="1">
        <v>0.19</v>
      </c>
      <c r="F501" s="1">
        <f>$R$17+$R$18*tempM[[#This Row],[DecDate]]+$R$19*tempM[[#This Row],[DecDate2]]</f>
        <v>-0.14953575755606607</v>
      </c>
      <c r="G501" s="4">
        <f>tempM[[#This Row],[Temp]]-tempM[[#This Row],[Trend]]</f>
        <v>0.33953575755606608</v>
      </c>
      <c r="H501" s="4">
        <f t="shared" si="7"/>
        <v>0.36952573052192539</v>
      </c>
      <c r="I501" s="4">
        <f>tempM[[#This Row],[Detrended]]-tempM[[#This Row],[Cycle]]</f>
        <v>-2.9989972965859313E-2</v>
      </c>
      <c r="J501" s="4">
        <f>AVERAGEIF(tempM[Month],tempM[Month],tempM[High Frequency])</f>
        <v>-3.7850347885051719E-2</v>
      </c>
      <c r="K501" s="4">
        <f>tempM[[#This Row],[S0]]-AVERAGE($J$2:$J$13)</f>
        <v>-3.7714886476102057E-2</v>
      </c>
    </row>
    <row r="502" spans="1:11" x14ac:dyDescent="0.3">
      <c r="A502" s="2">
        <v>15234</v>
      </c>
      <c r="B502" s="16">
        <f>MONTH(tempM[[#This Row],[Date]])</f>
        <v>9</v>
      </c>
      <c r="C502" s="1">
        <v>1941.7083333333335</v>
      </c>
      <c r="D502" s="1">
        <f>tempM[[#This Row],[DecDate]]^2</f>
        <v>3770231.2517361115</v>
      </c>
      <c r="E502" s="1">
        <v>0.1</v>
      </c>
      <c r="F502" s="1">
        <f>$R$17+$R$18*tempM[[#This Row],[DecDate]]+$R$19*tempM[[#This Row],[DecDate2]]</f>
        <v>-0.14900566845022922</v>
      </c>
      <c r="G502" s="4">
        <f>tempM[[#This Row],[Temp]]-tempM[[#This Row],[Trend]]</f>
        <v>0.24900566845022923</v>
      </c>
      <c r="H502" s="4">
        <f t="shared" si="7"/>
        <v>0.33207256449302908</v>
      </c>
      <c r="I502" s="4">
        <f>tempM[[#This Row],[Detrended]]-tempM[[#This Row],[Cycle]]</f>
        <v>-8.3066896042799848E-2</v>
      </c>
      <c r="J502" s="4">
        <f>AVERAGEIF(tempM[Month],tempM[Month],tempM[High Frequency])</f>
        <v>-2.5516799080914528E-2</v>
      </c>
      <c r="K502" s="4">
        <f>tempM[[#This Row],[S0]]-AVERAGE($J$2:$J$13)</f>
        <v>-2.538133767196487E-2</v>
      </c>
    </row>
    <row r="503" spans="1:11" x14ac:dyDescent="0.3">
      <c r="A503" s="2">
        <v>15264</v>
      </c>
      <c r="B503" s="16">
        <f>MONTH(tempM[[#This Row],[Date]])</f>
        <v>10</v>
      </c>
      <c r="C503" s="1">
        <v>1941.7916666666667</v>
      </c>
      <c r="D503" s="1">
        <f>tempM[[#This Row],[DecDate]]^2</f>
        <v>3770554.8767361115</v>
      </c>
      <c r="E503" s="1">
        <v>0.5</v>
      </c>
      <c r="F503" s="1">
        <f>$R$17+$R$18*tempM[[#This Row],[DecDate]]+$R$19*tempM[[#This Row],[DecDate2]]</f>
        <v>-0.14847414691098493</v>
      </c>
      <c r="G503" s="4">
        <f>tempM[[#This Row],[Temp]]-tempM[[#This Row],[Trend]]</f>
        <v>0.64847414691098493</v>
      </c>
      <c r="H503" s="4">
        <f t="shared" si="7"/>
        <v>0.33000258141530581</v>
      </c>
      <c r="I503" s="4">
        <f>tempM[[#This Row],[Detrended]]-tempM[[#This Row],[Cycle]]</f>
        <v>0.31847156549567912</v>
      </c>
      <c r="J503" s="4">
        <f>AVERAGEIF(tempM[Month],tempM[Month],tempM[High Frequency])</f>
        <v>3.745669801022343E-2</v>
      </c>
      <c r="K503" s="4">
        <f>tempM[[#This Row],[S0]]-AVERAGE($J$2:$J$13)</f>
        <v>3.7592159419173092E-2</v>
      </c>
    </row>
    <row r="504" spans="1:11" x14ac:dyDescent="0.3">
      <c r="A504" s="2">
        <v>15295</v>
      </c>
      <c r="B504" s="16">
        <f>MONTH(tempM[[#This Row],[Date]])</f>
        <v>11</v>
      </c>
      <c r="C504" s="1">
        <v>1941.875</v>
      </c>
      <c r="D504" s="1">
        <f>tempM[[#This Row],[DecDate]]^2</f>
        <v>3770878.515625</v>
      </c>
      <c r="E504" s="1">
        <v>0.18</v>
      </c>
      <c r="F504" s="1">
        <f>$R$17+$R$18*tempM[[#This Row],[DecDate]]+$R$19*tempM[[#This Row],[DecDate2]]</f>
        <v>-0.1479411929382195</v>
      </c>
      <c r="G504" s="4">
        <f>tempM[[#This Row],[Temp]]-tempM[[#This Row],[Trend]]</f>
        <v>0.32794119293821949</v>
      </c>
      <c r="H504" s="4">
        <f t="shared" si="7"/>
        <v>0.33254655051951154</v>
      </c>
      <c r="I504" s="4">
        <f>tempM[[#This Row],[Detrended]]-tempM[[#This Row],[Cycle]]</f>
        <v>-4.6053575812920466E-3</v>
      </c>
      <c r="J504" s="4">
        <f>AVERAGEIF(tempM[Month],tempM[Month],tempM[High Frequency])</f>
        <v>3.5898844099438568E-2</v>
      </c>
      <c r="K504" s="4">
        <f>tempM[[#This Row],[S0]]-AVERAGE($J$2:$J$13)</f>
        <v>3.603430550838823E-2</v>
      </c>
    </row>
    <row r="505" spans="1:11" x14ac:dyDescent="0.3">
      <c r="A505" s="2">
        <v>15325</v>
      </c>
      <c r="B505" s="16">
        <f>MONTH(tempM[[#This Row],[Date]])</f>
        <v>12</v>
      </c>
      <c r="C505" s="1">
        <v>1941.9583333333335</v>
      </c>
      <c r="D505" s="1">
        <f>tempM[[#This Row],[DecDate]]^2</f>
        <v>3771202.1684027785</v>
      </c>
      <c r="E505" s="1">
        <v>0.19</v>
      </c>
      <c r="F505" s="1">
        <f>$R$17+$R$18*tempM[[#This Row],[DecDate]]+$R$19*tempM[[#This Row],[DecDate2]]</f>
        <v>-0.14740680653216032</v>
      </c>
      <c r="G505" s="4">
        <f>tempM[[#This Row],[Temp]]-tempM[[#This Row],[Trend]]</f>
        <v>0.33740680653216032</v>
      </c>
      <c r="H505" s="4">
        <f t="shared" si="7"/>
        <v>0.32201216411335609</v>
      </c>
      <c r="I505" s="4">
        <f>tempM[[#This Row],[Detrended]]-tempM[[#This Row],[Cycle]]</f>
        <v>1.5394642418804227E-2</v>
      </c>
      <c r="J505" s="4">
        <f>AVERAGEIF(tempM[Month],tempM[Month],tempM[High Frequency])</f>
        <v>-3.4305487959333747E-2</v>
      </c>
      <c r="K505" s="4">
        <f>tempM[[#This Row],[S0]]-AVERAGE($J$2:$J$13)</f>
        <v>-3.4170026550384085E-2</v>
      </c>
    </row>
    <row r="506" spans="1:11" x14ac:dyDescent="0.3">
      <c r="A506" s="2">
        <v>15356</v>
      </c>
      <c r="B506" s="16">
        <f>MONTH(tempM[[#This Row],[Date]])</f>
        <v>1</v>
      </c>
      <c r="C506" s="1">
        <v>1942.0416666666667</v>
      </c>
      <c r="D506" s="1">
        <f>tempM[[#This Row],[DecDate]]^2</f>
        <v>3771525.835069445</v>
      </c>
      <c r="E506" s="1">
        <v>0.41</v>
      </c>
      <c r="F506" s="1">
        <f>$R$17+$R$18*tempM[[#This Row],[DecDate]]+$R$19*tempM[[#This Row],[DecDate2]]</f>
        <v>-0.14687098769246631</v>
      </c>
      <c r="G506" s="4">
        <f>tempM[[#This Row],[Temp]]-tempM[[#This Row],[Trend]]</f>
        <v>0.55687098769246623</v>
      </c>
      <c r="H506" s="4">
        <f t="shared" si="7"/>
        <v>0.30532249911989029</v>
      </c>
      <c r="I506" s="4">
        <f>tempM[[#This Row],[Detrended]]-tempM[[#This Row],[Cycle]]</f>
        <v>0.25154848857257595</v>
      </c>
      <c r="J506" s="4">
        <f>AVERAGEIF(tempM[Month],tempM[Month],tempM[High Frequency])</f>
        <v>2.9521109172344157E-2</v>
      </c>
      <c r="K506" s="4">
        <f>tempM[[#This Row],[S0]]-AVERAGE($J$2:$J$13)</f>
        <v>2.9656570581293815E-2</v>
      </c>
    </row>
    <row r="507" spans="1:11" x14ac:dyDescent="0.3">
      <c r="A507" s="2">
        <v>15387</v>
      </c>
      <c r="B507" s="16">
        <f>MONTH(tempM[[#This Row],[Date]])</f>
        <v>2</v>
      </c>
      <c r="C507" s="1">
        <v>1942.125</v>
      </c>
      <c r="D507" s="1">
        <f>tempM[[#This Row],[DecDate]]^2</f>
        <v>3771849.515625</v>
      </c>
      <c r="E507" s="1">
        <v>-0.08</v>
      </c>
      <c r="F507" s="1">
        <f>$R$17+$R$18*tempM[[#This Row],[DecDate]]+$R$19*tempM[[#This Row],[DecDate2]]</f>
        <v>-0.14633373641947856</v>
      </c>
      <c r="G507" s="4">
        <f>tempM[[#This Row],[Temp]]-tempM[[#This Row],[Trend]]</f>
        <v>6.6333736419478553E-2</v>
      </c>
      <c r="H507" s="4">
        <f t="shared" si="7"/>
        <v>0.28016986323144355</v>
      </c>
      <c r="I507" s="4">
        <f>tempM[[#This Row],[Detrended]]-tempM[[#This Row],[Cycle]]</f>
        <v>-0.21383612681196501</v>
      </c>
      <c r="J507" s="4">
        <f>AVERAGEIF(tempM[Month],tempM[Month],tempM[High Frequency])</f>
        <v>3.252632429620924E-2</v>
      </c>
      <c r="K507" s="4">
        <f>tempM[[#This Row],[S0]]-AVERAGE($J$2:$J$13)</f>
        <v>3.2661785705158902E-2</v>
      </c>
    </row>
    <row r="508" spans="1:11" x14ac:dyDescent="0.3">
      <c r="A508" s="2">
        <v>15415</v>
      </c>
      <c r="B508" s="16">
        <f>MONTH(tempM[[#This Row],[Date]])</f>
        <v>3</v>
      </c>
      <c r="C508" s="1">
        <v>1942.2083333333335</v>
      </c>
      <c r="D508" s="1">
        <f>tempM[[#This Row],[DecDate]]^2</f>
        <v>3772173.210069445</v>
      </c>
      <c r="E508" s="1">
        <v>-0.01</v>
      </c>
      <c r="F508" s="1">
        <f>$R$17+$R$18*tempM[[#This Row],[DecDate]]+$R$19*tempM[[#This Row],[DecDate2]]</f>
        <v>-0.14579505271291282</v>
      </c>
      <c r="G508" s="4">
        <f>tempM[[#This Row],[Temp]]-tempM[[#This Row],[Trend]]</f>
        <v>0.13579505271291281</v>
      </c>
      <c r="H508" s="4">
        <f t="shared" si="7"/>
        <v>0.27347733337108415</v>
      </c>
      <c r="I508" s="4">
        <f>tempM[[#This Row],[Detrended]]-tempM[[#This Row],[Cycle]]</f>
        <v>-0.13768228065817134</v>
      </c>
      <c r="J508" s="4">
        <f>AVERAGEIF(tempM[Month],tempM[Month],tempM[High Frequency])</f>
        <v>4.2467654152793903E-2</v>
      </c>
      <c r="K508" s="4">
        <f>tempM[[#This Row],[S0]]-AVERAGE($J$2:$J$13)</f>
        <v>4.2603115561743565E-2</v>
      </c>
    </row>
    <row r="509" spans="1:11" x14ac:dyDescent="0.3">
      <c r="A509" s="2">
        <v>15446</v>
      </c>
      <c r="B509" s="16">
        <f>MONTH(tempM[[#This Row],[Date]])</f>
        <v>4</v>
      </c>
      <c r="C509" s="1">
        <v>1942.2916666666667</v>
      </c>
      <c r="D509" s="1">
        <f>tempM[[#This Row],[DecDate]]^2</f>
        <v>3772496.918402778</v>
      </c>
      <c r="E509" s="1">
        <v>0.09</v>
      </c>
      <c r="F509" s="1">
        <f>$R$17+$R$18*tempM[[#This Row],[DecDate]]+$R$19*tempM[[#This Row],[DecDate2]]</f>
        <v>-0.14525493657299648</v>
      </c>
      <c r="G509" s="4">
        <f>tempM[[#This Row],[Temp]]-tempM[[#This Row],[Trend]]</f>
        <v>0.23525493657299648</v>
      </c>
      <c r="H509" s="4">
        <f t="shared" si="7"/>
        <v>0.28678337107727792</v>
      </c>
      <c r="I509" s="4">
        <f>tempM[[#This Row],[Detrended]]-tempM[[#This Row],[Cycle]]</f>
        <v>-5.1528434504281434E-2</v>
      </c>
      <c r="J509" s="4">
        <f>AVERAGEIF(tempM[Month],tempM[Month],tempM[High Frequency])</f>
        <v>-5.1148535178016012E-4</v>
      </c>
      <c r="K509" s="4">
        <f>tempM[[#This Row],[S0]]-AVERAGE($J$2:$J$13)</f>
        <v>-3.7602394283050016E-4</v>
      </c>
    </row>
    <row r="510" spans="1:11" x14ac:dyDescent="0.3">
      <c r="A510" s="2">
        <v>15476</v>
      </c>
      <c r="B510" s="16">
        <f>MONTH(tempM[[#This Row],[Date]])</f>
        <v>5</v>
      </c>
      <c r="C510" s="1">
        <v>1942.375</v>
      </c>
      <c r="D510" s="1">
        <f>tempM[[#This Row],[DecDate]]^2</f>
        <v>3772820.640625</v>
      </c>
      <c r="E510" s="1">
        <v>0.16</v>
      </c>
      <c r="F510" s="1">
        <f>$R$17+$R$18*tempM[[#This Row],[DecDate]]+$R$19*tempM[[#This Row],[DecDate2]]</f>
        <v>-0.14471338799950217</v>
      </c>
      <c r="G510" s="4">
        <f>tempM[[#This Row],[Temp]]-tempM[[#This Row],[Trend]]</f>
        <v>0.30471338799950221</v>
      </c>
      <c r="H510" s="4">
        <f t="shared" si="7"/>
        <v>0.26778028404232823</v>
      </c>
      <c r="I510" s="4">
        <f>tempM[[#This Row],[Detrended]]-tempM[[#This Row],[Cycle]]</f>
        <v>3.6933103957173974E-2</v>
      </c>
      <c r="J510" s="4">
        <f>AVERAGEIF(tempM[Month],tempM[Month],tempM[High Frequency])</f>
        <v>-1.9768330201834865E-2</v>
      </c>
      <c r="K510" s="4">
        <f>tempM[[#This Row],[S0]]-AVERAGE($J$2:$J$13)</f>
        <v>-1.9632868792885207E-2</v>
      </c>
    </row>
    <row r="511" spans="1:11" x14ac:dyDescent="0.3">
      <c r="A511" s="2">
        <v>15507</v>
      </c>
      <c r="B511" s="16">
        <f>MONTH(tempM[[#This Row],[Date]])</f>
        <v>6</v>
      </c>
      <c r="C511" s="1">
        <v>1942.4583333333335</v>
      </c>
      <c r="D511" s="1">
        <f>tempM[[#This Row],[DecDate]]^2</f>
        <v>3773144.3767361115</v>
      </c>
      <c r="E511" s="1">
        <v>0.1</v>
      </c>
      <c r="F511" s="1">
        <f>$R$17+$R$18*tempM[[#This Row],[DecDate]]+$R$19*tempM[[#This Row],[DecDate2]]</f>
        <v>-0.14417040699277095</v>
      </c>
      <c r="G511" s="4">
        <f>tempM[[#This Row],[Temp]]-tempM[[#This Row],[Trend]]</f>
        <v>0.24417040699277096</v>
      </c>
      <c r="H511" s="4">
        <f t="shared" si="7"/>
        <v>0.27416037995855147</v>
      </c>
      <c r="I511" s="4">
        <f>tempM[[#This Row],[Detrended]]-tempM[[#This Row],[Cycle]]</f>
        <v>-2.9989972965780515E-2</v>
      </c>
      <c r="J511" s="4">
        <f>AVERAGEIF(tempM[Month],tempM[Month],tempM[High Frequency])</f>
        <v>-2.6078630071459965E-2</v>
      </c>
      <c r="K511" s="4">
        <f>tempM[[#This Row],[S0]]-AVERAGE($J$2:$J$13)</f>
        <v>-2.5943168662510306E-2</v>
      </c>
    </row>
    <row r="512" spans="1:11" x14ac:dyDescent="0.3">
      <c r="A512" s="2">
        <v>15537</v>
      </c>
      <c r="B512" s="16">
        <f>MONTH(tempM[[#This Row],[Date]])</f>
        <v>7</v>
      </c>
      <c r="C512" s="1">
        <v>1942.5416666666667</v>
      </c>
      <c r="D512" s="1">
        <f>tempM[[#This Row],[DecDate]]^2</f>
        <v>3773468.1267361115</v>
      </c>
      <c r="E512" s="1">
        <v>-0.01</v>
      </c>
      <c r="F512" s="1">
        <f>$R$17+$R$18*tempM[[#This Row],[DecDate]]+$R$19*tempM[[#This Row],[DecDate2]]</f>
        <v>-0.14362599355234806</v>
      </c>
      <c r="G512" s="4">
        <f>tempM[[#This Row],[Temp]]-tempM[[#This Row],[Trend]]</f>
        <v>0.13362599355234805</v>
      </c>
      <c r="H512" s="4">
        <f t="shared" si="7"/>
        <v>0.25207750497977643</v>
      </c>
      <c r="I512" s="4">
        <f>tempM[[#This Row],[Detrended]]-tempM[[#This Row],[Cycle]]</f>
        <v>-0.11845151142742838</v>
      </c>
      <c r="J512" s="4">
        <f>AVERAGEIF(tempM[Month],tempM[Month],tempM[High Frequency])</f>
        <v>-3.5465086088030215E-2</v>
      </c>
      <c r="K512" s="4">
        <f>tempM[[#This Row],[S0]]-AVERAGE($J$2:$J$13)</f>
        <v>-3.5329624679080553E-2</v>
      </c>
    </row>
    <row r="513" spans="1:11" x14ac:dyDescent="0.3">
      <c r="A513" s="2">
        <v>15568</v>
      </c>
      <c r="B513" s="16">
        <f>MONTH(tempM[[#This Row],[Date]])</f>
        <v>8</v>
      </c>
      <c r="C513" s="1">
        <v>1942.625</v>
      </c>
      <c r="D513" s="1">
        <f>tempM[[#This Row],[DecDate]]^2</f>
        <v>3773791.890625</v>
      </c>
      <c r="E513" s="1">
        <v>-0.08</v>
      </c>
      <c r="F513" s="1">
        <f>$R$17+$R$18*tempM[[#This Row],[DecDate]]+$R$19*tempM[[#This Row],[DecDate2]]</f>
        <v>-0.14308014767863142</v>
      </c>
      <c r="G513" s="4">
        <f>tempM[[#This Row],[Temp]]-tempM[[#This Row],[Trend]]</f>
        <v>6.3080147678631418E-2</v>
      </c>
      <c r="H513" s="4">
        <f t="shared" si="7"/>
        <v>0.24845473602909737</v>
      </c>
      <c r="I513" s="4">
        <f>tempM[[#This Row],[Detrended]]-tempM[[#This Row],[Cycle]]</f>
        <v>-0.18537458835046594</v>
      </c>
      <c r="J513" s="4">
        <f>AVERAGEIF(tempM[Month],tempM[Month],tempM[High Frequency])</f>
        <v>-3.7850347885051719E-2</v>
      </c>
      <c r="K513" s="4">
        <f>tempM[[#This Row],[S0]]-AVERAGE($J$2:$J$13)</f>
        <v>-3.7714886476102057E-2</v>
      </c>
    </row>
    <row r="514" spans="1:11" x14ac:dyDescent="0.3">
      <c r="A514" s="2">
        <v>15599</v>
      </c>
      <c r="B514" s="16">
        <f>MONTH(tempM[[#This Row],[Date]])</f>
        <v>9</v>
      </c>
      <c r="C514" s="1">
        <v>1942.7083333333335</v>
      </c>
      <c r="D514" s="1">
        <f>tempM[[#This Row],[DecDate]]^2</f>
        <v>3774115.6684027785</v>
      </c>
      <c r="E514" s="1">
        <v>0.11</v>
      </c>
      <c r="F514" s="1">
        <f>$R$17+$R$18*tempM[[#This Row],[DecDate]]+$R$19*tempM[[#This Row],[DecDate2]]</f>
        <v>-0.14253286937139364</v>
      </c>
      <c r="G514" s="4">
        <f>tempM[[#This Row],[Temp]]-tempM[[#This Row],[Trend]]</f>
        <v>0.25253286937139363</v>
      </c>
      <c r="H514" s="4">
        <f t="shared" si="7"/>
        <v>0.25329207310650126</v>
      </c>
      <c r="I514" s="4">
        <f>tempM[[#This Row],[Detrended]]-tempM[[#This Row],[Cycle]]</f>
        <v>-7.5920373510762751E-4</v>
      </c>
      <c r="J514" s="4">
        <f>AVERAGEIF(tempM[Month],tempM[Month],tempM[High Frequency])</f>
        <v>-2.5516799080914528E-2</v>
      </c>
      <c r="K514" s="4">
        <f>tempM[[#This Row],[S0]]-AVERAGE($J$2:$J$13)</f>
        <v>-2.538133767196487E-2</v>
      </c>
    </row>
    <row r="515" spans="1:11" x14ac:dyDescent="0.3">
      <c r="A515" s="2">
        <v>15629</v>
      </c>
      <c r="B515" s="16">
        <f>MONTH(tempM[[#This Row],[Date]])</f>
        <v>10</v>
      </c>
      <c r="C515" s="1">
        <v>1942.7916666666667</v>
      </c>
      <c r="D515" s="1">
        <f>tempM[[#This Row],[DecDate]]^2</f>
        <v>3774439.460069445</v>
      </c>
      <c r="E515" s="1">
        <v>0.28000000000000003</v>
      </c>
      <c r="F515" s="1">
        <f>$R$17+$R$18*tempM[[#This Row],[DecDate]]+$R$19*tempM[[#This Row],[DecDate2]]</f>
        <v>-0.14198415863074842</v>
      </c>
      <c r="G515" s="4">
        <f>tempM[[#This Row],[Temp]]-tempM[[#This Row],[Trend]]</f>
        <v>0.42198415863074845</v>
      </c>
      <c r="H515" s="4">
        <f t="shared" si="7"/>
        <v>0.27658951621200106</v>
      </c>
      <c r="I515" s="4">
        <f>tempM[[#This Row],[Detrended]]-tempM[[#This Row],[Cycle]]</f>
        <v>0.14539464241874739</v>
      </c>
      <c r="J515" s="4">
        <f>AVERAGEIF(tempM[Month],tempM[Month],tempM[High Frequency])</f>
        <v>3.745669801022343E-2</v>
      </c>
      <c r="K515" s="4">
        <f>tempM[[#This Row],[S0]]-AVERAGE($J$2:$J$13)</f>
        <v>3.7592159419173092E-2</v>
      </c>
    </row>
    <row r="516" spans="1:11" x14ac:dyDescent="0.3">
      <c r="A516" s="2">
        <v>15660</v>
      </c>
      <c r="B516" s="16">
        <f>MONTH(tempM[[#This Row],[Date]])</f>
        <v>11</v>
      </c>
      <c r="C516" s="1">
        <v>1942.875</v>
      </c>
      <c r="D516" s="1">
        <f>tempM[[#This Row],[DecDate]]^2</f>
        <v>3774763.265625</v>
      </c>
      <c r="E516" s="1">
        <v>0.26</v>
      </c>
      <c r="F516" s="1">
        <f>$R$17+$R$18*tempM[[#This Row],[DecDate]]+$R$19*tempM[[#This Row],[DecDate2]]</f>
        <v>-0.14143401545663892</v>
      </c>
      <c r="G516" s="4">
        <f>tempM[[#This Row],[Temp]]-tempM[[#This Row],[Trend]]</f>
        <v>0.40143401545663893</v>
      </c>
      <c r="H516" s="4">
        <f t="shared" si="7"/>
        <v>0.28603937303789595</v>
      </c>
      <c r="I516" s="4">
        <f>tempM[[#This Row],[Detrended]]-tempM[[#This Row],[Cycle]]</f>
        <v>0.11539464241874298</v>
      </c>
      <c r="J516" s="4">
        <f>AVERAGEIF(tempM[Month],tempM[Month],tempM[High Frequency])</f>
        <v>3.5898844099438568E-2</v>
      </c>
      <c r="K516" s="4">
        <f>tempM[[#This Row],[S0]]-AVERAGE($J$2:$J$13)</f>
        <v>3.603430550838823E-2</v>
      </c>
    </row>
    <row r="517" spans="1:11" x14ac:dyDescent="0.3">
      <c r="A517" s="2">
        <v>15690</v>
      </c>
      <c r="B517" s="16">
        <f>MONTH(tempM[[#This Row],[Date]])</f>
        <v>12</v>
      </c>
      <c r="C517" s="1">
        <v>1942.9583333333335</v>
      </c>
      <c r="D517" s="1">
        <f>tempM[[#This Row],[DecDate]]^2</f>
        <v>3775087.085069445</v>
      </c>
      <c r="E517" s="1">
        <v>0.27</v>
      </c>
      <c r="F517" s="1">
        <f>$R$17+$R$18*tempM[[#This Row],[DecDate]]+$R$19*tempM[[#This Row],[DecDate2]]</f>
        <v>-0.14088243984912197</v>
      </c>
      <c r="G517" s="4">
        <f>tempM[[#This Row],[Temp]]-tempM[[#This Row],[Trend]]</f>
        <v>0.41088243984912198</v>
      </c>
      <c r="H517" s="4">
        <f t="shared" si="7"/>
        <v>0.26702625896880555</v>
      </c>
      <c r="I517" s="4">
        <f>tempM[[#This Row],[Detrended]]-tempM[[#This Row],[Cycle]]</f>
        <v>0.14385618088031643</v>
      </c>
      <c r="J517" s="4">
        <f>AVERAGEIF(tempM[Month],tempM[Month],tempM[High Frequency])</f>
        <v>-3.4305487959333747E-2</v>
      </c>
      <c r="K517" s="4">
        <f>tempM[[#This Row],[S0]]-AVERAGE($J$2:$J$13)</f>
        <v>-3.4170026550384085E-2</v>
      </c>
    </row>
    <row r="518" spans="1:11" x14ac:dyDescent="0.3">
      <c r="A518" s="2">
        <v>15721</v>
      </c>
      <c r="B518" s="16">
        <f>MONTH(tempM[[#This Row],[Date]])</f>
        <v>1</v>
      </c>
      <c r="C518" s="1">
        <v>1943.0416666666667</v>
      </c>
      <c r="D518" s="1">
        <f>tempM[[#This Row],[DecDate]]^2</f>
        <v>3775410.918402778</v>
      </c>
      <c r="E518" s="1">
        <v>-0.09</v>
      </c>
      <c r="F518" s="1">
        <f>$R$17+$R$18*tempM[[#This Row],[DecDate]]+$R$19*tempM[[#This Row],[DecDate2]]</f>
        <v>-0.14032943180808388</v>
      </c>
      <c r="G518" s="4">
        <f>tempM[[#This Row],[Temp]]-tempM[[#This Row],[Trend]]</f>
        <v>5.0329431808083885E-2</v>
      </c>
      <c r="H518" s="4">
        <f t="shared" si="7"/>
        <v>0.25724248169702002</v>
      </c>
      <c r="I518" s="4">
        <f>tempM[[#This Row],[Detrended]]-tempM[[#This Row],[Cycle]]</f>
        <v>-0.20691304988893613</v>
      </c>
      <c r="J518" s="4">
        <f>AVERAGEIF(tempM[Month],tempM[Month],tempM[High Frequency])</f>
        <v>2.9521109172344157E-2</v>
      </c>
      <c r="K518" s="4">
        <f>tempM[[#This Row],[S0]]-AVERAGE($J$2:$J$13)</f>
        <v>2.9656570581293815E-2</v>
      </c>
    </row>
    <row r="519" spans="1:11" x14ac:dyDescent="0.3">
      <c r="A519" s="2">
        <v>15752</v>
      </c>
      <c r="B519" s="16">
        <f>MONTH(tempM[[#This Row],[Date]])</f>
        <v>2</v>
      </c>
      <c r="C519" s="1">
        <v>1943.125</v>
      </c>
      <c r="D519" s="1">
        <f>tempM[[#This Row],[DecDate]]^2</f>
        <v>3775734.765625</v>
      </c>
      <c r="E519" s="1">
        <v>0.37</v>
      </c>
      <c r="F519" s="1">
        <f>$R$17+$R$18*tempM[[#This Row],[DecDate]]+$R$19*tempM[[#This Row],[DecDate2]]</f>
        <v>-0.13977499133363835</v>
      </c>
      <c r="G519" s="4">
        <f>tempM[[#This Row],[Temp]]-tempM[[#This Row],[Trend]]</f>
        <v>0.50977499133363835</v>
      </c>
      <c r="H519" s="4">
        <f t="shared" si="7"/>
        <v>0.26591881045333943</v>
      </c>
      <c r="I519" s="4">
        <f>tempM[[#This Row],[Detrended]]-tempM[[#This Row],[Cycle]]</f>
        <v>0.24385618088029892</v>
      </c>
      <c r="J519" s="4">
        <f>AVERAGEIF(tempM[Month],tempM[Month],tempM[High Frequency])</f>
        <v>3.252632429620924E-2</v>
      </c>
      <c r="K519" s="4">
        <f>tempM[[#This Row],[S0]]-AVERAGE($J$2:$J$13)</f>
        <v>3.2661785705158902E-2</v>
      </c>
    </row>
    <row r="520" spans="1:11" x14ac:dyDescent="0.3">
      <c r="A520" s="2">
        <v>15780</v>
      </c>
      <c r="B520" s="16">
        <f>MONTH(tempM[[#This Row],[Date]])</f>
        <v>3</v>
      </c>
      <c r="C520" s="1">
        <v>1943.2083333333335</v>
      </c>
      <c r="D520" s="1">
        <f>tempM[[#This Row],[DecDate]]^2</f>
        <v>3776058.6267361115</v>
      </c>
      <c r="E520" s="1">
        <v>-0.01</v>
      </c>
      <c r="F520" s="1">
        <f>$R$17+$R$18*tempM[[#This Row],[DecDate]]+$R$19*tempM[[#This Row],[DecDate2]]</f>
        <v>-0.13921911842572854</v>
      </c>
      <c r="G520" s="4">
        <f>tempM[[#This Row],[Temp]]-tempM[[#This Row],[Trend]]</f>
        <v>0.12921911842572853</v>
      </c>
      <c r="H520" s="4">
        <f t="shared" si="7"/>
        <v>0.28228601446851082</v>
      </c>
      <c r="I520" s="4">
        <f>tempM[[#This Row],[Detrended]]-tempM[[#This Row],[Cycle]]</f>
        <v>-0.15306689604278229</v>
      </c>
      <c r="J520" s="4">
        <f>AVERAGEIF(tempM[Month],tempM[Month],tempM[High Frequency])</f>
        <v>4.2467654152793903E-2</v>
      </c>
      <c r="K520" s="4">
        <f>tempM[[#This Row],[S0]]-AVERAGE($J$2:$J$13)</f>
        <v>4.2603115561743565E-2</v>
      </c>
    </row>
    <row r="521" spans="1:11" x14ac:dyDescent="0.3">
      <c r="A521" s="2">
        <v>15811</v>
      </c>
      <c r="B521" s="16">
        <f>MONTH(tempM[[#This Row],[Date]])</f>
        <v>4</v>
      </c>
      <c r="C521" s="1">
        <v>1943.2916666666667</v>
      </c>
      <c r="D521" s="1">
        <f>tempM[[#This Row],[DecDate]]^2</f>
        <v>3776382.5017361115</v>
      </c>
      <c r="E521" s="1">
        <v>0.3</v>
      </c>
      <c r="F521" s="1">
        <f>$R$17+$R$18*tempM[[#This Row],[DecDate]]+$R$19*tempM[[#This Row],[DecDate2]]</f>
        <v>-0.13866181308441128</v>
      </c>
      <c r="G521" s="4">
        <f>tempM[[#This Row],[Temp]]-tempM[[#This Row],[Trend]]</f>
        <v>0.43866181308441127</v>
      </c>
      <c r="H521" s="4">
        <f t="shared" ref="H521:H584" si="8">AVERAGE(G515:G527)</f>
        <v>0.30865178605023991</v>
      </c>
      <c r="I521" s="4">
        <f>tempM[[#This Row],[Detrended]]-tempM[[#This Row],[Cycle]]</f>
        <v>0.13001002703417136</v>
      </c>
      <c r="J521" s="4">
        <f>AVERAGEIF(tempM[Month],tempM[Month],tempM[High Frequency])</f>
        <v>-5.1148535178016012E-4</v>
      </c>
      <c r="K521" s="4">
        <f>tempM[[#This Row],[S0]]-AVERAGE($J$2:$J$13)</f>
        <v>-3.7602394283050016E-4</v>
      </c>
    </row>
    <row r="522" spans="1:11" x14ac:dyDescent="0.3">
      <c r="A522" s="2">
        <v>15841</v>
      </c>
      <c r="B522" s="16">
        <f>MONTH(tempM[[#This Row],[Date]])</f>
        <v>5</v>
      </c>
      <c r="C522" s="1">
        <v>1943.375</v>
      </c>
      <c r="D522" s="1">
        <f>tempM[[#This Row],[DecDate]]^2</f>
        <v>3776706.390625</v>
      </c>
      <c r="E522" s="1">
        <v>0.22</v>
      </c>
      <c r="F522" s="1">
        <f>$R$17+$R$18*tempM[[#This Row],[DecDate]]+$R$19*tempM[[#This Row],[DecDate2]]</f>
        <v>-0.13810307530962973</v>
      </c>
      <c r="G522" s="4">
        <f>tempM[[#This Row],[Temp]]-tempM[[#This Row],[Trend]]</f>
        <v>0.3581030753096297</v>
      </c>
      <c r="H522" s="4">
        <f t="shared" si="8"/>
        <v>0.31424689442929143</v>
      </c>
      <c r="I522" s="4">
        <f>tempM[[#This Row],[Detrended]]-tempM[[#This Row],[Cycle]]</f>
        <v>4.3856180880338269E-2</v>
      </c>
      <c r="J522" s="4">
        <f>AVERAGEIF(tempM[Month],tempM[Month],tempM[High Frequency])</f>
        <v>-1.9768330201834865E-2</v>
      </c>
      <c r="K522" s="4">
        <f>tempM[[#This Row],[S0]]-AVERAGE($J$2:$J$13)</f>
        <v>-1.9632868792885207E-2</v>
      </c>
    </row>
    <row r="523" spans="1:11" x14ac:dyDescent="0.3">
      <c r="A523" s="2">
        <v>15872</v>
      </c>
      <c r="B523" s="16">
        <f>MONTH(tempM[[#This Row],[Date]])</f>
        <v>6</v>
      </c>
      <c r="C523" s="1">
        <v>1943.4583333333335</v>
      </c>
      <c r="D523" s="1">
        <f>tempM[[#This Row],[DecDate]]^2</f>
        <v>3777030.2934027785</v>
      </c>
      <c r="E523" s="1">
        <v>-0.08</v>
      </c>
      <c r="F523" s="1">
        <f>$R$17+$R$18*tempM[[#This Row],[DecDate]]+$R$19*tempM[[#This Row],[DecDate2]]</f>
        <v>-0.13754290510132705</v>
      </c>
      <c r="G523" s="4">
        <f>tempM[[#This Row],[Temp]]-tempM[[#This Row],[Trend]]</f>
        <v>5.7542905101327049E-2</v>
      </c>
      <c r="H523" s="4">
        <f t="shared" si="8"/>
        <v>0.32214826268258406</v>
      </c>
      <c r="I523" s="4">
        <f>tempM[[#This Row],[Detrended]]-tempM[[#This Row],[Cycle]]</f>
        <v>-0.26460535758125703</v>
      </c>
      <c r="J523" s="4">
        <f>AVERAGEIF(tempM[Month],tempM[Month],tempM[High Frequency])</f>
        <v>-2.6078630071459965E-2</v>
      </c>
      <c r="K523" s="4">
        <f>tempM[[#This Row],[S0]]-AVERAGE($J$2:$J$13)</f>
        <v>-2.5943168662510306E-2</v>
      </c>
    </row>
    <row r="524" spans="1:11" x14ac:dyDescent="0.3">
      <c r="A524" s="2">
        <v>15902</v>
      </c>
      <c r="B524" s="16">
        <f>MONTH(tempM[[#This Row],[Date]])</f>
        <v>7</v>
      </c>
      <c r="C524" s="1">
        <v>1943.5416666666667</v>
      </c>
      <c r="D524" s="1">
        <f>tempM[[#This Row],[DecDate]]^2</f>
        <v>3777354.210069445</v>
      </c>
      <c r="E524" s="1">
        <v>-0.02</v>
      </c>
      <c r="F524" s="1">
        <f>$R$17+$R$18*tempM[[#This Row],[DecDate]]+$R$19*tempM[[#This Row],[DecDate2]]</f>
        <v>-0.13698130245956008</v>
      </c>
      <c r="G524" s="4">
        <f>tempM[[#This Row],[Temp]]-tempM[[#This Row],[Trend]]</f>
        <v>0.11698130245956008</v>
      </c>
      <c r="H524" s="4">
        <f t="shared" si="8"/>
        <v>0.34927896773319478</v>
      </c>
      <c r="I524" s="4">
        <f>tempM[[#This Row],[Detrended]]-tempM[[#This Row],[Cycle]]</f>
        <v>-0.23229766527363471</v>
      </c>
      <c r="J524" s="4">
        <f>AVERAGEIF(tempM[Month],tempM[Month],tempM[High Frequency])</f>
        <v>-3.5465086088030215E-2</v>
      </c>
      <c r="K524" s="4">
        <f>tempM[[#This Row],[S0]]-AVERAGE($J$2:$J$13)</f>
        <v>-3.5329624679080553E-2</v>
      </c>
    </row>
    <row r="525" spans="1:11" x14ac:dyDescent="0.3">
      <c r="A525" s="2">
        <v>15933</v>
      </c>
      <c r="B525" s="16">
        <f>MONTH(tempM[[#This Row],[Date]])</f>
        <v>8</v>
      </c>
      <c r="C525" s="1">
        <v>1943.625</v>
      </c>
      <c r="D525" s="1">
        <f>tempM[[#This Row],[DecDate]]^2</f>
        <v>3777678.140625</v>
      </c>
      <c r="E525" s="1">
        <v>0.11</v>
      </c>
      <c r="F525" s="1">
        <f>$R$17+$R$18*tempM[[#This Row],[DecDate]]+$R$19*tempM[[#This Row],[DecDate2]]</f>
        <v>-0.13641826738449936</v>
      </c>
      <c r="G525" s="4">
        <f>tempM[[#This Row],[Temp]]-tempM[[#This Row],[Trend]]</f>
        <v>0.24641826738449935</v>
      </c>
      <c r="H525" s="4">
        <f t="shared" si="8"/>
        <v>0.38871593265804655</v>
      </c>
      <c r="I525" s="4">
        <f>tempM[[#This Row],[Detrended]]-tempM[[#This Row],[Cycle]]</f>
        <v>-0.1422976652735472</v>
      </c>
      <c r="J525" s="4">
        <f>AVERAGEIF(tempM[Month],tempM[Month],tempM[High Frequency])</f>
        <v>-3.7850347885051719E-2</v>
      </c>
      <c r="K525" s="4">
        <f>tempM[[#This Row],[S0]]-AVERAGE($J$2:$J$13)</f>
        <v>-3.7714886476102057E-2</v>
      </c>
    </row>
    <row r="526" spans="1:11" x14ac:dyDescent="0.3">
      <c r="A526" s="2">
        <v>15964</v>
      </c>
      <c r="B526" s="16">
        <f>MONTH(tempM[[#This Row],[Date]])</f>
        <v>9</v>
      </c>
      <c r="C526" s="1">
        <v>1943.7083333333335</v>
      </c>
      <c r="D526" s="1">
        <f>tempM[[#This Row],[DecDate]]^2</f>
        <v>3778002.085069445</v>
      </c>
      <c r="E526" s="1">
        <v>0.14000000000000001</v>
      </c>
      <c r="F526" s="1">
        <f>$R$17+$R$18*tempM[[#This Row],[DecDate]]+$R$19*tempM[[#This Row],[DecDate2]]</f>
        <v>-0.13585379987586066</v>
      </c>
      <c r="G526" s="4">
        <f>tempM[[#This Row],[Temp]]-tempM[[#This Row],[Trend]]</f>
        <v>0.27585379987586067</v>
      </c>
      <c r="H526" s="4">
        <f t="shared" si="8"/>
        <v>0.38353608053405824</v>
      </c>
      <c r="I526" s="4">
        <f>tempM[[#This Row],[Detrended]]-tempM[[#This Row],[Cycle]]</f>
        <v>-0.10768228065819757</v>
      </c>
      <c r="J526" s="4">
        <f>AVERAGEIF(tempM[Month],tempM[Month],tempM[High Frequency])</f>
        <v>-2.5516799080914528E-2</v>
      </c>
      <c r="K526" s="4">
        <f>tempM[[#This Row],[S0]]-AVERAGE($J$2:$J$13)</f>
        <v>-2.538133767196487E-2</v>
      </c>
    </row>
    <row r="527" spans="1:11" x14ac:dyDescent="0.3">
      <c r="A527" s="2">
        <v>15994</v>
      </c>
      <c r="B527" s="16">
        <f>MONTH(tempM[[#This Row],[Date]])</f>
        <v>10</v>
      </c>
      <c r="C527" s="1">
        <v>1943.7916666666667</v>
      </c>
      <c r="D527" s="1">
        <f>tempM[[#This Row],[DecDate]]^2</f>
        <v>3778326.043402778</v>
      </c>
      <c r="E527" s="1">
        <v>0.46</v>
      </c>
      <c r="F527" s="1">
        <f>$R$17+$R$18*tempM[[#This Row],[DecDate]]+$R$19*tempM[[#This Row],[DecDate2]]</f>
        <v>-0.13528789993387136</v>
      </c>
      <c r="G527" s="4">
        <f>tempM[[#This Row],[Temp]]-tempM[[#This Row],[Trend]]</f>
        <v>0.59528789993387132</v>
      </c>
      <c r="H527" s="4">
        <f t="shared" si="8"/>
        <v>0.3975855652073923</v>
      </c>
      <c r="I527" s="4">
        <f>tempM[[#This Row],[Detrended]]-tempM[[#This Row],[Cycle]]</f>
        <v>0.19770233472647902</v>
      </c>
      <c r="J527" s="4">
        <f>AVERAGEIF(tempM[Month],tempM[Month],tempM[High Frequency])</f>
        <v>3.745669801022343E-2</v>
      </c>
      <c r="K527" s="4">
        <f>tempM[[#This Row],[S0]]-AVERAGE($J$2:$J$13)</f>
        <v>3.7592159419173092E-2</v>
      </c>
    </row>
    <row r="528" spans="1:11" x14ac:dyDescent="0.3">
      <c r="A528" s="2">
        <v>16025</v>
      </c>
      <c r="B528" s="16">
        <f>MONTH(tempM[[#This Row],[Date]])</f>
        <v>11</v>
      </c>
      <c r="C528" s="1">
        <v>1943.875</v>
      </c>
      <c r="D528" s="1">
        <f>tempM[[#This Row],[DecDate]]^2</f>
        <v>3778650.015625</v>
      </c>
      <c r="E528" s="1">
        <v>0.36</v>
      </c>
      <c r="F528" s="1">
        <f>$R$17+$R$18*tempM[[#This Row],[DecDate]]+$R$19*tempM[[#This Row],[DecDate2]]</f>
        <v>-0.13472056755841777</v>
      </c>
      <c r="G528" s="4">
        <f>tempM[[#This Row],[Temp]]-tempM[[#This Row],[Trend]]</f>
        <v>0.49472056755841776</v>
      </c>
      <c r="H528" s="4">
        <f t="shared" si="8"/>
        <v>0.39163361744727965</v>
      </c>
      <c r="I528" s="4">
        <f>tempM[[#This Row],[Detrended]]-tempM[[#This Row],[Cycle]]</f>
        <v>0.10308695011113811</v>
      </c>
      <c r="J528" s="4">
        <f>AVERAGEIF(tempM[Month],tempM[Month],tempM[High Frequency])</f>
        <v>3.5898844099438568E-2</v>
      </c>
      <c r="K528" s="4">
        <f>tempM[[#This Row],[S0]]-AVERAGE($J$2:$J$13)</f>
        <v>3.603430550838823E-2</v>
      </c>
    </row>
    <row r="529" spans="1:11" x14ac:dyDescent="0.3">
      <c r="A529" s="2">
        <v>16055</v>
      </c>
      <c r="B529" s="16">
        <f>MONTH(tempM[[#This Row],[Date]])</f>
        <v>12</v>
      </c>
      <c r="C529" s="1">
        <v>1943.9583333333335</v>
      </c>
      <c r="D529" s="1">
        <f>tempM[[#This Row],[DecDate]]^2</f>
        <v>3778974.0017361115</v>
      </c>
      <c r="E529" s="1">
        <v>0.37</v>
      </c>
      <c r="F529" s="1">
        <f>$R$17+$R$18*tempM[[#This Row],[DecDate]]+$R$19*tempM[[#This Row],[DecDate2]]</f>
        <v>-0.13415180274944305</v>
      </c>
      <c r="G529" s="4">
        <f>tempM[[#This Row],[Temp]]-tempM[[#This Row],[Trend]]</f>
        <v>0.50415180274944305</v>
      </c>
      <c r="H529" s="4">
        <f t="shared" si="8"/>
        <v>0.38721869879217291</v>
      </c>
      <c r="I529" s="4">
        <f>tempM[[#This Row],[Detrended]]-tempM[[#This Row],[Cycle]]</f>
        <v>0.11693310395727013</v>
      </c>
      <c r="J529" s="4">
        <f>AVERAGEIF(tempM[Month],tempM[Month],tempM[High Frequency])</f>
        <v>-3.4305487959333747E-2</v>
      </c>
      <c r="K529" s="4">
        <f>tempM[[#This Row],[S0]]-AVERAGE($J$2:$J$13)</f>
        <v>-3.4170026550384085E-2</v>
      </c>
    </row>
    <row r="530" spans="1:11" x14ac:dyDescent="0.3">
      <c r="A530" s="2">
        <v>16086</v>
      </c>
      <c r="B530" s="16">
        <f>MONTH(tempM[[#This Row],[Date]])</f>
        <v>1</v>
      </c>
      <c r="C530" s="1">
        <v>1944.0416666666667</v>
      </c>
      <c r="D530" s="1">
        <f>tempM[[#This Row],[DecDate]]^2</f>
        <v>3779298.0017361115</v>
      </c>
      <c r="E530" s="1">
        <v>0.63</v>
      </c>
      <c r="F530" s="1">
        <f>$R$17+$R$18*tempM[[#This Row],[DecDate]]+$R$19*tempM[[#This Row],[DecDate2]]</f>
        <v>-0.13358160550706089</v>
      </c>
      <c r="G530" s="4">
        <f>tempM[[#This Row],[Temp]]-tempM[[#This Row],[Trend]]</f>
        <v>0.76358160550706089</v>
      </c>
      <c r="H530" s="4">
        <f t="shared" si="8"/>
        <v>0.40357157847285891</v>
      </c>
      <c r="I530" s="4">
        <f>tempM[[#This Row],[Detrended]]-tempM[[#This Row],[Cycle]]</f>
        <v>0.36001002703420198</v>
      </c>
      <c r="J530" s="4">
        <f>AVERAGEIF(tempM[Month],tempM[Month],tempM[High Frequency])</f>
        <v>2.9521109172344157E-2</v>
      </c>
      <c r="K530" s="4">
        <f>tempM[[#This Row],[S0]]-AVERAGE($J$2:$J$13)</f>
        <v>2.9656570581293815E-2</v>
      </c>
    </row>
    <row r="531" spans="1:11" x14ac:dyDescent="0.3">
      <c r="A531" s="2">
        <v>16117</v>
      </c>
      <c r="B531" s="16">
        <f>MONTH(tempM[[#This Row],[Date]])</f>
        <v>2</v>
      </c>
      <c r="C531" s="1">
        <v>1944.125</v>
      </c>
      <c r="D531" s="1">
        <f>tempM[[#This Row],[DecDate]]^2</f>
        <v>3779622.015625</v>
      </c>
      <c r="E531" s="1">
        <v>0.43</v>
      </c>
      <c r="F531" s="1">
        <f>$R$17+$R$18*tempM[[#This Row],[DecDate]]+$R$19*tempM[[#This Row],[DecDate2]]</f>
        <v>-0.13300997583115759</v>
      </c>
      <c r="G531" s="4">
        <f>tempM[[#This Row],[Temp]]-tempM[[#This Row],[Trend]]</f>
        <v>0.56300997583115753</v>
      </c>
      <c r="H531" s="4">
        <f t="shared" si="8"/>
        <v>0.41684610264317079</v>
      </c>
      <c r="I531" s="4">
        <f>tempM[[#This Row],[Detrended]]-tempM[[#This Row],[Cycle]]</f>
        <v>0.14616387318798674</v>
      </c>
      <c r="J531" s="4">
        <f>AVERAGEIF(tempM[Month],tempM[Month],tempM[High Frequency])</f>
        <v>3.252632429620924E-2</v>
      </c>
      <c r="K531" s="4">
        <f>tempM[[#This Row],[S0]]-AVERAGE($J$2:$J$13)</f>
        <v>3.2661785705158902E-2</v>
      </c>
    </row>
    <row r="532" spans="1:11" x14ac:dyDescent="0.3">
      <c r="A532" s="2">
        <v>16146</v>
      </c>
      <c r="B532" s="16">
        <f>MONTH(tempM[[#This Row],[Date]])</f>
        <v>3</v>
      </c>
      <c r="C532" s="1">
        <v>1944.2083333333335</v>
      </c>
      <c r="D532" s="1">
        <f>tempM[[#This Row],[DecDate]]^2</f>
        <v>3779946.0434027785</v>
      </c>
      <c r="E532" s="1">
        <v>0.31</v>
      </c>
      <c r="F532" s="1">
        <f>$R$17+$R$18*tempM[[#This Row],[DecDate]]+$R$19*tempM[[#This Row],[DecDate2]]</f>
        <v>-0.13243691372179001</v>
      </c>
      <c r="G532" s="4">
        <f>tempM[[#This Row],[Temp]]-tempM[[#This Row],[Trend]]</f>
        <v>0.44243691372179</v>
      </c>
      <c r="H532" s="4">
        <f t="shared" si="8"/>
        <v>0.4355038097646467</v>
      </c>
      <c r="I532" s="4">
        <f>tempM[[#This Row],[Detrended]]-tempM[[#This Row],[Cycle]]</f>
        <v>6.9331039571433051E-3</v>
      </c>
      <c r="J532" s="4">
        <f>AVERAGEIF(tempM[Month],tempM[Month],tempM[High Frequency])</f>
        <v>4.2467654152793903E-2</v>
      </c>
      <c r="K532" s="4">
        <f>tempM[[#This Row],[S0]]-AVERAGE($J$2:$J$13)</f>
        <v>4.2603115561743565E-2</v>
      </c>
    </row>
    <row r="533" spans="1:11" x14ac:dyDescent="0.3">
      <c r="A533" s="2">
        <v>16177</v>
      </c>
      <c r="B533" s="16">
        <f>MONTH(tempM[[#This Row],[Date]])</f>
        <v>4</v>
      </c>
      <c r="C533" s="1">
        <v>1944.2916666666667</v>
      </c>
      <c r="D533" s="1">
        <f>tempM[[#This Row],[DecDate]]^2</f>
        <v>3780270.085069445</v>
      </c>
      <c r="E533" s="1">
        <v>0.18</v>
      </c>
      <c r="F533" s="1">
        <f>$R$17+$R$18*tempM[[#This Row],[DecDate]]+$R$19*tempM[[#This Row],[DecDate2]]</f>
        <v>-0.13186241917907182</v>
      </c>
      <c r="G533" s="4">
        <f>tempM[[#This Row],[Temp]]-tempM[[#This Row],[Trend]]</f>
        <v>0.31186241917907181</v>
      </c>
      <c r="H533" s="4">
        <f t="shared" si="8"/>
        <v>0.45800623829882536</v>
      </c>
      <c r="I533" s="4">
        <f>tempM[[#This Row],[Detrended]]-tempM[[#This Row],[Cycle]]</f>
        <v>-0.14614381911975355</v>
      </c>
      <c r="J533" s="4">
        <f>AVERAGEIF(tempM[Month],tempM[Month],tempM[High Frequency])</f>
        <v>-5.1148535178016012E-4</v>
      </c>
      <c r="K533" s="4">
        <f>tempM[[#This Row],[S0]]-AVERAGE($J$2:$J$13)</f>
        <v>-3.7602394283050016E-4</v>
      </c>
    </row>
    <row r="534" spans="1:11" x14ac:dyDescent="0.3">
      <c r="A534" s="2">
        <v>16207</v>
      </c>
      <c r="B534" s="16">
        <f>MONTH(tempM[[#This Row],[Date]])</f>
        <v>5</v>
      </c>
      <c r="C534" s="1">
        <v>1944.375</v>
      </c>
      <c r="D534" s="1">
        <f>tempM[[#This Row],[DecDate]]^2</f>
        <v>3780594.140625</v>
      </c>
      <c r="E534" s="1">
        <v>0.23</v>
      </c>
      <c r="F534" s="1">
        <f>$R$17+$R$18*tempM[[#This Row],[DecDate]]+$R$19*tempM[[#This Row],[DecDate2]]</f>
        <v>-0.13128649220294619</v>
      </c>
      <c r="G534" s="4">
        <f>tempM[[#This Row],[Temp]]-tempM[[#This Row],[Trend]]</f>
        <v>0.36128649220294617</v>
      </c>
      <c r="H534" s="4">
        <f t="shared" si="8"/>
        <v>0.43666108055339914</v>
      </c>
      <c r="I534" s="4">
        <f>tempM[[#This Row],[Detrended]]-tempM[[#This Row],[Cycle]]</f>
        <v>-7.5374588350452965E-2</v>
      </c>
      <c r="J534" s="4">
        <f>AVERAGEIF(tempM[Month],tempM[Month],tempM[High Frequency])</f>
        <v>-1.9768330201834865E-2</v>
      </c>
      <c r="K534" s="4">
        <f>tempM[[#This Row],[S0]]-AVERAGE($J$2:$J$13)</f>
        <v>-1.9632868792885207E-2</v>
      </c>
    </row>
    <row r="535" spans="1:11" x14ac:dyDescent="0.3">
      <c r="A535" s="2">
        <v>16238</v>
      </c>
      <c r="B535" s="16">
        <f>MONTH(tempM[[#This Row],[Date]])</f>
        <v>6</v>
      </c>
      <c r="C535" s="1">
        <v>1944.4583333333335</v>
      </c>
      <c r="D535" s="1">
        <f>tempM[[#This Row],[DecDate]]^2</f>
        <v>3780918.210069445</v>
      </c>
      <c r="E535" s="1">
        <v>0.17</v>
      </c>
      <c r="F535" s="1">
        <f>$R$17+$R$18*tempM[[#This Row],[DecDate]]+$R$19*tempM[[#This Row],[DecDate2]]</f>
        <v>-0.13070913279324259</v>
      </c>
      <c r="G535" s="4">
        <f>tempM[[#This Row],[Temp]]-tempM[[#This Row],[Trend]]</f>
        <v>0.30070913279324263</v>
      </c>
      <c r="H535" s="4">
        <f t="shared" si="8"/>
        <v>0.40685295191297871</v>
      </c>
      <c r="I535" s="4">
        <f>tempM[[#This Row],[Detrended]]-tempM[[#This Row],[Cycle]]</f>
        <v>-0.10614381911973608</v>
      </c>
      <c r="J535" s="4">
        <f>AVERAGEIF(tempM[Month],tempM[Month],tempM[High Frequency])</f>
        <v>-2.6078630071459965E-2</v>
      </c>
      <c r="K535" s="4">
        <f>tempM[[#This Row],[S0]]-AVERAGE($J$2:$J$13)</f>
        <v>-2.5943168662510306E-2</v>
      </c>
    </row>
    <row r="536" spans="1:11" x14ac:dyDescent="0.3">
      <c r="A536" s="2">
        <v>16268</v>
      </c>
      <c r="B536" s="16">
        <f>MONTH(tempM[[#This Row],[Date]])</f>
        <v>7</v>
      </c>
      <c r="C536" s="1">
        <v>1944.5416666666667</v>
      </c>
      <c r="D536" s="1">
        <f>tempM[[#This Row],[DecDate]]^2</f>
        <v>3781242.293402778</v>
      </c>
      <c r="E536" s="1">
        <v>0.14000000000000001</v>
      </c>
      <c r="F536" s="1">
        <f>$R$17+$R$18*tempM[[#This Row],[DecDate]]+$R$19*tempM[[#This Row],[DecDate2]]</f>
        <v>-0.13013034095024523</v>
      </c>
      <c r="G536" s="4">
        <f>tempM[[#This Row],[Temp]]-tempM[[#This Row],[Trend]]</f>
        <v>0.27013034095024524</v>
      </c>
      <c r="H536" s="4">
        <f t="shared" si="8"/>
        <v>0.38550492930065006</v>
      </c>
      <c r="I536" s="4">
        <f>tempM[[#This Row],[Detrended]]-tempM[[#This Row],[Cycle]]</f>
        <v>-0.11537458835040482</v>
      </c>
      <c r="J536" s="4">
        <f>AVERAGEIF(tempM[Month],tempM[Month],tempM[High Frequency])</f>
        <v>-3.5465086088030215E-2</v>
      </c>
      <c r="K536" s="4">
        <f>tempM[[#This Row],[S0]]-AVERAGE($J$2:$J$13)</f>
        <v>-3.5329624679080553E-2</v>
      </c>
    </row>
    <row r="537" spans="1:11" x14ac:dyDescent="0.3">
      <c r="A537" s="2">
        <v>16299</v>
      </c>
      <c r="B537" s="16">
        <f>MONTH(tempM[[#This Row],[Date]])</f>
        <v>8</v>
      </c>
      <c r="C537" s="1">
        <v>1944.625</v>
      </c>
      <c r="D537" s="1">
        <f>tempM[[#This Row],[DecDate]]^2</f>
        <v>3781566.390625</v>
      </c>
      <c r="E537" s="1">
        <v>0.16</v>
      </c>
      <c r="F537" s="1">
        <f>$R$17+$R$18*tempM[[#This Row],[DecDate]]+$R$19*tempM[[#This Row],[DecDate2]]</f>
        <v>-0.12955011667361305</v>
      </c>
      <c r="G537" s="4">
        <f>tempM[[#This Row],[Temp]]-tempM[[#This Row],[Trend]]</f>
        <v>0.28955011667361308</v>
      </c>
      <c r="H537" s="4">
        <f t="shared" si="8"/>
        <v>0.33107855117794693</v>
      </c>
      <c r="I537" s="4">
        <f>tempM[[#This Row],[Detrended]]-tempM[[#This Row],[Cycle]]</f>
        <v>-4.1528434504333855E-2</v>
      </c>
      <c r="J537" s="4">
        <f>AVERAGEIF(tempM[Month],tempM[Month],tempM[High Frequency])</f>
        <v>-3.7850347885051719E-2</v>
      </c>
      <c r="K537" s="4">
        <f>tempM[[#This Row],[S0]]-AVERAGE($J$2:$J$13)</f>
        <v>-3.7714886476102057E-2</v>
      </c>
    </row>
    <row r="538" spans="1:11" x14ac:dyDescent="0.3">
      <c r="A538" s="2">
        <v>16330</v>
      </c>
      <c r="B538" s="16">
        <f>MONTH(tempM[[#This Row],[Date]])</f>
        <v>9</v>
      </c>
      <c r="C538" s="1">
        <v>1944.7083333333335</v>
      </c>
      <c r="D538" s="1">
        <f>tempM[[#This Row],[DecDate]]^2</f>
        <v>3781890.5017361115</v>
      </c>
      <c r="E538" s="1">
        <v>0.36</v>
      </c>
      <c r="F538" s="1">
        <f>$R$17+$R$18*tempM[[#This Row],[DecDate]]+$R$19*tempM[[#This Row],[DecDate2]]</f>
        <v>-0.12896845996368711</v>
      </c>
      <c r="G538" s="4">
        <f>tempM[[#This Row],[Temp]]-tempM[[#This Row],[Trend]]</f>
        <v>0.4889684599636871</v>
      </c>
      <c r="H538" s="4">
        <f t="shared" si="8"/>
        <v>0.30357381754487861</v>
      </c>
      <c r="I538" s="4">
        <f>tempM[[#This Row],[Detrended]]-tempM[[#This Row],[Cycle]]</f>
        <v>0.18539464241880849</v>
      </c>
      <c r="J538" s="4">
        <f>AVERAGEIF(tempM[Month],tempM[Month],tempM[High Frequency])</f>
        <v>-2.5516799080914528E-2</v>
      </c>
      <c r="K538" s="4">
        <f>tempM[[#This Row],[S0]]-AVERAGE($J$2:$J$13)</f>
        <v>-2.538133767196487E-2</v>
      </c>
    </row>
    <row r="539" spans="1:11" x14ac:dyDescent="0.3">
      <c r="A539" s="2">
        <v>16360</v>
      </c>
      <c r="B539" s="16">
        <f>MONTH(tempM[[#This Row],[Date]])</f>
        <v>10</v>
      </c>
      <c r="C539" s="1">
        <v>1944.7916666666667</v>
      </c>
      <c r="D539" s="1">
        <f>tempM[[#This Row],[DecDate]]^2</f>
        <v>3782214.6267361115</v>
      </c>
      <c r="E539" s="1">
        <v>0.44</v>
      </c>
      <c r="F539" s="1">
        <f>$R$17+$R$18*tempM[[#This Row],[DecDate]]+$R$19*tempM[[#This Row],[DecDate2]]</f>
        <v>-0.1283853708201832</v>
      </c>
      <c r="G539" s="4">
        <f>tempM[[#This Row],[Temp]]-tempM[[#This Row],[Trend]]</f>
        <v>0.56838537082018314</v>
      </c>
      <c r="H539" s="4">
        <f t="shared" si="8"/>
        <v>0.30068303609374791</v>
      </c>
      <c r="I539" s="4">
        <f>tempM[[#This Row],[Detrended]]-tempM[[#This Row],[Cycle]]</f>
        <v>0.26770233472643523</v>
      </c>
      <c r="J539" s="4">
        <f>AVERAGEIF(tempM[Month],tempM[Month],tempM[High Frequency])</f>
        <v>3.745669801022343E-2</v>
      </c>
      <c r="K539" s="4">
        <f>tempM[[#This Row],[S0]]-AVERAGE($J$2:$J$13)</f>
        <v>3.7592159419173092E-2</v>
      </c>
    </row>
    <row r="540" spans="1:11" x14ac:dyDescent="0.3">
      <c r="A540" s="2">
        <v>16391</v>
      </c>
      <c r="B540" s="16">
        <f>MONTH(tempM[[#This Row],[Date]])</f>
        <v>11</v>
      </c>
      <c r="C540" s="1">
        <v>1944.875</v>
      </c>
      <c r="D540" s="1">
        <f>tempM[[#This Row],[DecDate]]^2</f>
        <v>3782538.765625</v>
      </c>
      <c r="E540" s="1">
        <v>0.19</v>
      </c>
      <c r="F540" s="1">
        <f>$R$17+$R$18*tempM[[#This Row],[DecDate]]+$R$19*tempM[[#This Row],[DecDate2]]</f>
        <v>-0.12780084924332868</v>
      </c>
      <c r="G540" s="4">
        <f>tempM[[#This Row],[Temp]]-tempM[[#This Row],[Trend]]</f>
        <v>0.31780084924332869</v>
      </c>
      <c r="H540" s="4">
        <f t="shared" si="8"/>
        <v>0.29163697605532002</v>
      </c>
      <c r="I540" s="4">
        <f>tempM[[#This Row],[Detrended]]-tempM[[#This Row],[Cycle]]</f>
        <v>2.6163873188008668E-2</v>
      </c>
      <c r="J540" s="4">
        <f>AVERAGEIF(tempM[Month],tempM[Month],tempM[High Frequency])</f>
        <v>3.5898844099438568E-2</v>
      </c>
      <c r="K540" s="4">
        <f>tempM[[#This Row],[S0]]-AVERAGE($J$2:$J$13)</f>
        <v>3.603430550838823E-2</v>
      </c>
    </row>
    <row r="541" spans="1:11" x14ac:dyDescent="0.3">
      <c r="A541" s="2">
        <v>16421</v>
      </c>
      <c r="B541" s="16">
        <f>MONTH(tempM[[#This Row],[Date]])</f>
        <v>12</v>
      </c>
      <c r="C541" s="1">
        <v>1944.9583333333335</v>
      </c>
      <c r="D541" s="1">
        <f>tempM[[#This Row],[DecDate]]^2</f>
        <v>3782862.9184027785</v>
      </c>
      <c r="E541" s="1">
        <v>-0.02</v>
      </c>
      <c r="F541" s="1">
        <f>$R$17+$R$18*tempM[[#This Row],[DecDate]]+$R$19*tempM[[#This Row],[DecDate2]]</f>
        <v>-0.12721489523295304</v>
      </c>
      <c r="G541" s="4">
        <f>tempM[[#This Row],[Temp]]-tempM[[#This Row],[Trend]]</f>
        <v>0.10721489523295304</v>
      </c>
      <c r="H541" s="4">
        <f t="shared" si="8"/>
        <v>0.27874332973728261</v>
      </c>
      <c r="I541" s="4">
        <f>tempM[[#This Row],[Detrended]]-tempM[[#This Row],[Cycle]]</f>
        <v>-0.17152843450432959</v>
      </c>
      <c r="J541" s="4">
        <f>AVERAGEIF(tempM[Month],tempM[Month],tempM[High Frequency])</f>
        <v>-3.4305487959333747E-2</v>
      </c>
      <c r="K541" s="4">
        <f>tempM[[#This Row],[S0]]-AVERAGE($J$2:$J$13)</f>
        <v>-3.4170026550384085E-2</v>
      </c>
    </row>
    <row r="542" spans="1:11" x14ac:dyDescent="0.3">
      <c r="A542" s="2">
        <v>16452</v>
      </c>
      <c r="B542" s="16">
        <f>MONTH(tempM[[#This Row],[Date]])</f>
        <v>1</v>
      </c>
      <c r="C542" s="1">
        <v>1945.0416666666667</v>
      </c>
      <c r="D542" s="1">
        <f>tempM[[#This Row],[DecDate]]^2</f>
        <v>3783187.085069445</v>
      </c>
      <c r="E542" s="1">
        <v>0.1</v>
      </c>
      <c r="F542" s="1">
        <f>$R$17+$R$18*tempM[[#This Row],[DecDate]]+$R$19*tempM[[#This Row],[DecDate2]]</f>
        <v>-0.12662750878916995</v>
      </c>
      <c r="G542" s="4">
        <f>tempM[[#This Row],[Temp]]-tempM[[#This Row],[Trend]]</f>
        <v>0.22662750878916996</v>
      </c>
      <c r="H542" s="4">
        <f t="shared" si="8"/>
        <v>0.26969440483195667</v>
      </c>
      <c r="I542" s="4">
        <f>tempM[[#This Row],[Detrended]]-tempM[[#This Row],[Cycle]]</f>
        <v>-4.3066896042786712E-2</v>
      </c>
      <c r="J542" s="4">
        <f>AVERAGEIF(tempM[Month],tempM[Month],tempM[High Frequency])</f>
        <v>2.9521109172344157E-2</v>
      </c>
      <c r="K542" s="4">
        <f>tempM[[#This Row],[S0]]-AVERAGE($J$2:$J$13)</f>
        <v>2.9656570581293815E-2</v>
      </c>
    </row>
    <row r="543" spans="1:11" x14ac:dyDescent="0.3">
      <c r="A543" s="2">
        <v>16483</v>
      </c>
      <c r="B543" s="16">
        <f>MONTH(tempM[[#This Row],[Date]])</f>
        <v>2</v>
      </c>
      <c r="C543" s="1">
        <v>1945.125</v>
      </c>
      <c r="D543" s="1">
        <f>tempM[[#This Row],[DecDate]]^2</f>
        <v>3783511.265625</v>
      </c>
      <c r="E543" s="1">
        <v>-7.0000000000000007E-2</v>
      </c>
      <c r="F543" s="1">
        <f>$R$17+$R$18*tempM[[#This Row],[DecDate]]+$R$19*tempM[[#This Row],[DecDate2]]</f>
        <v>-0.12603868991192257</v>
      </c>
      <c r="G543" s="4">
        <f>tempM[[#This Row],[Temp]]-tempM[[#This Row],[Trend]]</f>
        <v>5.6038689911922568E-2</v>
      </c>
      <c r="H543" s="4">
        <f t="shared" si="8"/>
        <v>0.2798748167239401</v>
      </c>
      <c r="I543" s="4">
        <f>tempM[[#This Row],[Detrended]]-tempM[[#This Row],[Cycle]]</f>
        <v>-0.22383612681201753</v>
      </c>
      <c r="J543" s="4">
        <f>AVERAGEIF(tempM[Month],tempM[Month],tempM[High Frequency])</f>
        <v>3.252632429620924E-2</v>
      </c>
      <c r="K543" s="4">
        <f>tempM[[#This Row],[S0]]-AVERAGE($J$2:$J$13)</f>
        <v>3.2661785705158902E-2</v>
      </c>
    </row>
    <row r="544" spans="1:11" x14ac:dyDescent="0.3">
      <c r="A544" s="2">
        <v>16511</v>
      </c>
      <c r="B544" s="16">
        <f>MONTH(tempM[[#This Row],[Date]])</f>
        <v>3</v>
      </c>
      <c r="C544" s="1">
        <v>1945.2083333333335</v>
      </c>
      <c r="D544" s="1">
        <f>tempM[[#This Row],[DecDate]]^2</f>
        <v>3783835.460069445</v>
      </c>
      <c r="E544" s="1">
        <v>0.08</v>
      </c>
      <c r="F544" s="1">
        <f>$R$17+$R$18*tempM[[#This Row],[DecDate]]+$R$19*tempM[[#This Row],[DecDate2]]</f>
        <v>-0.12544843860126775</v>
      </c>
      <c r="G544" s="4">
        <f>tempM[[#This Row],[Temp]]-tempM[[#This Row],[Trend]]</f>
        <v>0.20544843860126777</v>
      </c>
      <c r="H544" s="4">
        <f t="shared" si="8"/>
        <v>0.28236148849017773</v>
      </c>
      <c r="I544" s="4">
        <f>tempM[[#This Row],[Detrended]]-tempM[[#This Row],[Cycle]]</f>
        <v>-7.6913049888909957E-2</v>
      </c>
      <c r="J544" s="4">
        <f>AVERAGEIF(tempM[Month],tempM[Month],tempM[High Frequency])</f>
        <v>4.2467654152793903E-2</v>
      </c>
      <c r="K544" s="4">
        <f>tempM[[#This Row],[S0]]-AVERAGE($J$2:$J$13)</f>
        <v>4.2603115561743565E-2</v>
      </c>
    </row>
    <row r="545" spans="1:11" x14ac:dyDescent="0.3">
      <c r="A545" s="2">
        <v>16542</v>
      </c>
      <c r="B545" s="16">
        <f>MONTH(tempM[[#This Row],[Date]])</f>
        <v>4</v>
      </c>
      <c r="C545" s="1">
        <v>1945.2916666666667</v>
      </c>
      <c r="D545" s="1">
        <f>tempM[[#This Row],[DecDate]]^2</f>
        <v>3784159.668402778</v>
      </c>
      <c r="E545" s="1">
        <v>0.28000000000000003</v>
      </c>
      <c r="F545" s="1">
        <f>$R$17+$R$18*tempM[[#This Row],[DecDate]]+$R$19*tempM[[#This Row],[DecDate2]]</f>
        <v>-0.1248567548570918</v>
      </c>
      <c r="G545" s="4">
        <f>tempM[[#This Row],[Temp]]-tempM[[#This Row],[Trend]]</f>
        <v>0.40485675485709183</v>
      </c>
      <c r="H545" s="4">
        <f t="shared" si="8"/>
        <v>0.27253903551526315</v>
      </c>
      <c r="I545" s="4">
        <f>tempM[[#This Row],[Detrended]]-tempM[[#This Row],[Cycle]]</f>
        <v>0.13231771934182868</v>
      </c>
      <c r="J545" s="4">
        <f>AVERAGEIF(tempM[Month],tempM[Month],tempM[High Frequency])</f>
        <v>-5.1148535178016012E-4</v>
      </c>
      <c r="K545" s="4">
        <f>tempM[[#This Row],[S0]]-AVERAGE($J$2:$J$13)</f>
        <v>-3.7602394283050016E-4</v>
      </c>
    </row>
    <row r="546" spans="1:11" x14ac:dyDescent="0.3">
      <c r="A546" s="2">
        <v>16572</v>
      </c>
      <c r="B546" s="16">
        <f>MONTH(tempM[[#This Row],[Date]])</f>
        <v>5</v>
      </c>
      <c r="C546" s="1">
        <v>1945.375</v>
      </c>
      <c r="D546" s="1">
        <f>tempM[[#This Row],[DecDate]]^2</f>
        <v>3784483.890625</v>
      </c>
      <c r="E546" s="1">
        <v>7.0000000000000007E-2</v>
      </c>
      <c r="F546" s="1">
        <f>$R$17+$R$18*tempM[[#This Row],[DecDate]]+$R$19*tempM[[#This Row],[DecDate2]]</f>
        <v>-0.1242636386795084</v>
      </c>
      <c r="G546" s="4">
        <f>tempM[[#This Row],[Temp]]-tempM[[#This Row],[Trend]]</f>
        <v>0.19426363867950841</v>
      </c>
      <c r="H546" s="4">
        <f t="shared" si="8"/>
        <v>0.24425361164536774</v>
      </c>
      <c r="I546" s="4">
        <f>tempM[[#This Row],[Detrended]]-tempM[[#This Row],[Cycle]]</f>
        <v>-4.9989972965859331E-2</v>
      </c>
      <c r="J546" s="4">
        <f>AVERAGEIF(tempM[Month],tempM[Month],tempM[High Frequency])</f>
        <v>-1.9768330201834865E-2</v>
      </c>
      <c r="K546" s="4">
        <f>tempM[[#This Row],[S0]]-AVERAGE($J$2:$J$13)</f>
        <v>-1.9632868792885207E-2</v>
      </c>
    </row>
    <row r="547" spans="1:11" x14ac:dyDescent="0.3">
      <c r="A547" s="2">
        <v>16603</v>
      </c>
      <c r="B547" s="16">
        <f>MONTH(tempM[[#This Row],[Date]])</f>
        <v>6</v>
      </c>
      <c r="C547" s="1">
        <v>1945.4583333333335</v>
      </c>
      <c r="D547" s="1">
        <f>tempM[[#This Row],[DecDate]]^2</f>
        <v>3784808.1267361115</v>
      </c>
      <c r="E547" s="1">
        <v>7.0000000000000007E-2</v>
      </c>
      <c r="F547" s="1">
        <f>$R$17+$R$18*tempM[[#This Row],[DecDate]]+$R$19*tempM[[#This Row],[DecDate2]]</f>
        <v>-0.12366909006846072</v>
      </c>
      <c r="G547" s="4">
        <f>tempM[[#This Row],[Temp]]-tempM[[#This Row],[Trend]]</f>
        <v>0.19366909006846073</v>
      </c>
      <c r="H547" s="4">
        <f t="shared" si="8"/>
        <v>0.21288983226509364</v>
      </c>
      <c r="I547" s="4">
        <f>tempM[[#This Row],[Detrended]]-tempM[[#This Row],[Cycle]]</f>
        <v>-1.9220742196632917E-2</v>
      </c>
      <c r="J547" s="4">
        <f>AVERAGEIF(tempM[Month],tempM[Month],tempM[High Frequency])</f>
        <v>-2.6078630071459965E-2</v>
      </c>
      <c r="K547" s="4">
        <f>tempM[[#This Row],[S0]]-AVERAGE($J$2:$J$13)</f>
        <v>-2.5943168662510306E-2</v>
      </c>
    </row>
    <row r="548" spans="1:11" x14ac:dyDescent="0.3">
      <c r="A548" s="2">
        <v>16633</v>
      </c>
      <c r="B548" s="16">
        <f>MONTH(tempM[[#This Row],[Date]])</f>
        <v>7</v>
      </c>
      <c r="C548" s="1">
        <v>1945.5416666666667</v>
      </c>
      <c r="D548" s="1">
        <f>tempM[[#This Row],[DecDate]]^2</f>
        <v>3785132.3767361115</v>
      </c>
      <c r="E548" s="1">
        <v>0.06</v>
      </c>
      <c r="F548" s="1">
        <f>$R$17+$R$18*tempM[[#This Row],[DecDate]]+$R$19*tempM[[#This Row],[DecDate2]]</f>
        <v>-0.12307310902400559</v>
      </c>
      <c r="G548" s="4">
        <f>tempM[[#This Row],[Temp]]-tempM[[#This Row],[Trend]]</f>
        <v>0.18307310902400559</v>
      </c>
      <c r="H548" s="4">
        <f t="shared" si="8"/>
        <v>0.23998615891291561</v>
      </c>
      <c r="I548" s="4">
        <f>tempM[[#This Row],[Detrended]]-tempM[[#This Row],[Cycle]]</f>
        <v>-5.6913049888910022E-2</v>
      </c>
      <c r="J548" s="4">
        <f>AVERAGEIF(tempM[Month],tempM[Month],tempM[High Frequency])</f>
        <v>-3.5465086088030215E-2</v>
      </c>
      <c r="K548" s="4">
        <f>tempM[[#This Row],[S0]]-AVERAGE($J$2:$J$13)</f>
        <v>-3.5329624679080553E-2</v>
      </c>
    </row>
    <row r="549" spans="1:11" x14ac:dyDescent="0.3">
      <c r="A549" s="2">
        <v>16664</v>
      </c>
      <c r="B549" s="16">
        <f>MONTH(tempM[[#This Row],[Date]])</f>
        <v>8</v>
      </c>
      <c r="C549" s="1">
        <v>1945.625</v>
      </c>
      <c r="D549" s="1">
        <f>tempM[[#This Row],[DecDate]]^2</f>
        <v>3785456.640625</v>
      </c>
      <c r="E549" s="1">
        <v>0.28000000000000003</v>
      </c>
      <c r="F549" s="1">
        <f>$R$17+$R$18*tempM[[#This Row],[DecDate]]+$R$19*tempM[[#This Row],[DecDate2]]</f>
        <v>-0.12247569554602933</v>
      </c>
      <c r="G549" s="4">
        <f>tempM[[#This Row],[Temp]]-tempM[[#This Row],[Trend]]</f>
        <v>0.40247569554602936</v>
      </c>
      <c r="H549" s="4">
        <f t="shared" si="8"/>
        <v>0.23861951466574352</v>
      </c>
      <c r="I549" s="4">
        <f>tempM[[#This Row],[Detrended]]-tempM[[#This Row],[Cycle]]</f>
        <v>0.16385618088028583</v>
      </c>
      <c r="J549" s="4">
        <f>AVERAGEIF(tempM[Month],tempM[Month],tempM[High Frequency])</f>
        <v>-3.7850347885051719E-2</v>
      </c>
      <c r="K549" s="4">
        <f>tempM[[#This Row],[S0]]-AVERAGE($J$2:$J$13)</f>
        <v>-3.7714886476102057E-2</v>
      </c>
    </row>
    <row r="550" spans="1:11" x14ac:dyDescent="0.3">
      <c r="A550" s="2">
        <v>16695</v>
      </c>
      <c r="B550" s="16">
        <f>MONTH(tempM[[#This Row],[Date]])</f>
        <v>9</v>
      </c>
      <c r="C550" s="1">
        <v>1945.7083333333335</v>
      </c>
      <c r="D550" s="1">
        <f>tempM[[#This Row],[DecDate]]^2</f>
        <v>3785780.9184027785</v>
      </c>
      <c r="E550" s="1">
        <v>0.2</v>
      </c>
      <c r="F550" s="1">
        <f>$R$17+$R$18*tempM[[#This Row],[DecDate]]+$R$19*tempM[[#This Row],[DecDate2]]</f>
        <v>-0.12187684963470247</v>
      </c>
      <c r="G550" s="4">
        <f>tempM[[#This Row],[Temp]]-tempM[[#This Row],[Trend]]</f>
        <v>0.32187684963470248</v>
      </c>
      <c r="H550" s="4">
        <f t="shared" si="8"/>
        <v>0.25263605336974443</v>
      </c>
      <c r="I550" s="4">
        <f>tempM[[#This Row],[Detrended]]-tempM[[#This Row],[Cycle]]</f>
        <v>6.9240796264958049E-2</v>
      </c>
      <c r="J550" s="4">
        <f>AVERAGEIF(tempM[Month],tempM[Month],tempM[High Frequency])</f>
        <v>-2.5516799080914528E-2</v>
      </c>
      <c r="K550" s="4">
        <f>tempM[[#This Row],[S0]]-AVERAGE($J$2:$J$13)</f>
        <v>-2.538133767196487E-2</v>
      </c>
    </row>
    <row r="551" spans="1:11" x14ac:dyDescent="0.3">
      <c r="A551" s="2">
        <v>16725</v>
      </c>
      <c r="B551" s="16">
        <f>MONTH(tempM[[#This Row],[Date]])</f>
        <v>10</v>
      </c>
      <c r="C551" s="1">
        <v>1945.7916666666667</v>
      </c>
      <c r="D551" s="1">
        <f>tempM[[#This Row],[DecDate]]^2</f>
        <v>3786105.210069445</v>
      </c>
      <c r="E551" s="1">
        <v>0.24</v>
      </c>
      <c r="F551" s="1">
        <f>$R$17+$R$18*tempM[[#This Row],[DecDate]]+$R$19*tempM[[#This Row],[DecDate2]]</f>
        <v>-0.12127657128979763</v>
      </c>
      <c r="G551" s="4">
        <f>tempM[[#This Row],[Temp]]-tempM[[#This Row],[Trend]]</f>
        <v>0.36127657128979762</v>
      </c>
      <c r="H551" s="4">
        <f t="shared" si="8"/>
        <v>0.26972808271720849</v>
      </c>
      <c r="I551" s="4">
        <f>tempM[[#This Row],[Detrended]]-tempM[[#This Row],[Cycle]]</f>
        <v>9.1548488572589126E-2</v>
      </c>
      <c r="J551" s="4">
        <f>AVERAGEIF(tempM[Month],tempM[Month],tempM[High Frequency])</f>
        <v>3.745669801022343E-2</v>
      </c>
      <c r="K551" s="4">
        <f>tempM[[#This Row],[S0]]-AVERAGE($J$2:$J$13)</f>
        <v>3.7592159419173092E-2</v>
      </c>
    </row>
    <row r="552" spans="1:11" x14ac:dyDescent="0.3">
      <c r="A552" s="2">
        <v>16756</v>
      </c>
      <c r="B552" s="16">
        <f>MONTH(tempM[[#This Row],[Date]])</f>
        <v>11</v>
      </c>
      <c r="C552" s="1">
        <v>1945.875</v>
      </c>
      <c r="D552" s="1">
        <f>tempM[[#This Row],[DecDate]]^2</f>
        <v>3786429.515625</v>
      </c>
      <c r="E552" s="1">
        <v>0.08</v>
      </c>
      <c r="F552" s="1">
        <f>$R$17+$R$18*tempM[[#This Row],[DecDate]]+$R$19*tempM[[#This Row],[DecDate2]]</f>
        <v>-0.12067486051154219</v>
      </c>
      <c r="G552" s="4">
        <f>tempM[[#This Row],[Temp]]-tempM[[#This Row],[Trend]]</f>
        <v>0.20067486051154221</v>
      </c>
      <c r="H552" s="4">
        <f t="shared" si="8"/>
        <v>0.24989560270815758</v>
      </c>
      <c r="I552" s="4">
        <f>tempM[[#This Row],[Detrended]]-tempM[[#This Row],[Cycle]]</f>
        <v>-4.9220742196615375E-2</v>
      </c>
      <c r="J552" s="4">
        <f>AVERAGEIF(tempM[Month],tempM[Month],tempM[High Frequency])</f>
        <v>3.5898844099438568E-2</v>
      </c>
      <c r="K552" s="4">
        <f>tempM[[#This Row],[S0]]-AVERAGE($J$2:$J$13)</f>
        <v>3.603430550838823E-2</v>
      </c>
    </row>
    <row r="553" spans="1:11" x14ac:dyDescent="0.3">
      <c r="A553" s="2">
        <v>16786</v>
      </c>
      <c r="B553" s="16">
        <f>MONTH(tempM[[#This Row],[Date]])</f>
        <v>12</v>
      </c>
      <c r="C553" s="1">
        <v>1945.9583333333335</v>
      </c>
      <c r="D553" s="1">
        <f>tempM[[#This Row],[DecDate]]^2</f>
        <v>3786753.835069445</v>
      </c>
      <c r="E553" s="1">
        <v>-0.21</v>
      </c>
      <c r="F553" s="1">
        <f>$R$17+$R$18*tempM[[#This Row],[DecDate]]+$R$19*tempM[[#This Row],[DecDate2]]</f>
        <v>-0.12007171729976562</v>
      </c>
      <c r="G553" s="4">
        <f>tempM[[#This Row],[Temp]]-tempM[[#This Row],[Trend]]</f>
        <v>-8.9928282700234369E-2</v>
      </c>
      <c r="H553" s="4">
        <f t="shared" si="8"/>
        <v>0.24006169026565116</v>
      </c>
      <c r="I553" s="4">
        <f>tempM[[#This Row],[Detrended]]-tempM[[#This Row],[Cycle]]</f>
        <v>-0.3299899729658855</v>
      </c>
      <c r="J553" s="4">
        <f>AVERAGEIF(tempM[Month],tempM[Month],tempM[High Frequency])</f>
        <v>-3.4305487959333747E-2</v>
      </c>
      <c r="K553" s="4">
        <f>tempM[[#This Row],[S0]]-AVERAGE($J$2:$J$13)</f>
        <v>-3.4170026550384085E-2</v>
      </c>
    </row>
    <row r="554" spans="1:11" x14ac:dyDescent="0.3">
      <c r="A554" s="2">
        <v>16817</v>
      </c>
      <c r="B554" s="16">
        <f>MONTH(tempM[[#This Row],[Date]])</f>
        <v>1</v>
      </c>
      <c r="C554" s="1">
        <v>1946.0416666666667</v>
      </c>
      <c r="D554" s="1">
        <f>tempM[[#This Row],[DecDate]]^2</f>
        <v>3787078.168402778</v>
      </c>
      <c r="E554" s="1">
        <v>0.34</v>
      </c>
      <c r="F554" s="1">
        <f>$R$17+$R$18*tempM[[#This Row],[DecDate]]+$R$19*tempM[[#This Row],[DecDate2]]</f>
        <v>-0.11946714165463845</v>
      </c>
      <c r="G554" s="4">
        <f>tempM[[#This Row],[Temp]]-tempM[[#This Row],[Trend]]</f>
        <v>0.45946714165463848</v>
      </c>
      <c r="H554" s="4">
        <f t="shared" si="8"/>
        <v>0.23099557615892868</v>
      </c>
      <c r="I554" s="4">
        <f>tempM[[#This Row],[Detrended]]-tempM[[#This Row],[Cycle]]</f>
        <v>0.22847156549570979</v>
      </c>
      <c r="J554" s="4">
        <f>AVERAGEIF(tempM[Month],tempM[Month],tempM[High Frequency])</f>
        <v>2.9521109172344157E-2</v>
      </c>
      <c r="K554" s="4">
        <f>tempM[[#This Row],[S0]]-AVERAGE($J$2:$J$13)</f>
        <v>2.9656570581293815E-2</v>
      </c>
    </row>
    <row r="555" spans="1:11" x14ac:dyDescent="0.3">
      <c r="A555" s="2">
        <v>16848</v>
      </c>
      <c r="B555" s="16">
        <f>MONTH(tempM[[#This Row],[Date]])</f>
        <v>2</v>
      </c>
      <c r="C555" s="1">
        <v>1946.125</v>
      </c>
      <c r="D555" s="1">
        <f>tempM[[#This Row],[DecDate]]^2</f>
        <v>3787402.515625</v>
      </c>
      <c r="E555" s="1">
        <v>0.09</v>
      </c>
      <c r="F555" s="1">
        <f>$R$17+$R$18*tempM[[#This Row],[DecDate]]+$R$19*tempM[[#This Row],[DecDate2]]</f>
        <v>-0.11886113357593331</v>
      </c>
      <c r="G555" s="4">
        <f>tempM[[#This Row],[Temp]]-tempM[[#This Row],[Trend]]</f>
        <v>0.20886113357593331</v>
      </c>
      <c r="H555" s="4">
        <f t="shared" si="8"/>
        <v>0.21808187577259683</v>
      </c>
      <c r="I555" s="4">
        <f>tempM[[#This Row],[Detrended]]-tempM[[#This Row],[Cycle]]</f>
        <v>-9.2207421966635228E-3</v>
      </c>
      <c r="J555" s="4">
        <f>AVERAGEIF(tempM[Month],tempM[Month],tempM[High Frequency])</f>
        <v>3.252632429620924E-2</v>
      </c>
      <c r="K555" s="4">
        <f>tempM[[#This Row],[S0]]-AVERAGE($J$2:$J$13)</f>
        <v>3.2661785705158902E-2</v>
      </c>
    </row>
    <row r="556" spans="1:11" x14ac:dyDescent="0.3">
      <c r="A556" s="2">
        <v>16876</v>
      </c>
      <c r="B556" s="16">
        <f>MONTH(tempM[[#This Row],[Date]])</f>
        <v>3</v>
      </c>
      <c r="C556" s="1">
        <v>1946.2083333333335</v>
      </c>
      <c r="D556" s="1">
        <f>tempM[[#This Row],[DecDate]]^2</f>
        <v>3787726.8767361115</v>
      </c>
      <c r="E556" s="1">
        <v>0.12</v>
      </c>
      <c r="F556" s="1">
        <f>$R$17+$R$18*tempM[[#This Row],[DecDate]]+$R$19*tempM[[#This Row],[DecDate2]]</f>
        <v>-0.11825369306393441</v>
      </c>
      <c r="G556" s="4">
        <f>tempM[[#This Row],[Temp]]-tempM[[#This Row],[Trend]]</f>
        <v>0.2382536930639344</v>
      </c>
      <c r="H556" s="4">
        <f t="shared" si="8"/>
        <v>0.19285905064513462</v>
      </c>
      <c r="I556" s="4">
        <f>tempM[[#This Row],[Detrended]]-tempM[[#This Row],[Cycle]]</f>
        <v>4.5394642418799785E-2</v>
      </c>
      <c r="J556" s="4">
        <f>AVERAGEIF(tempM[Month],tempM[Month],tempM[High Frequency])</f>
        <v>4.2467654152793903E-2</v>
      </c>
      <c r="K556" s="4">
        <f>tempM[[#This Row],[S0]]-AVERAGE($J$2:$J$13)</f>
        <v>4.2603115561743565E-2</v>
      </c>
    </row>
    <row r="557" spans="1:11" x14ac:dyDescent="0.3">
      <c r="A557" s="2">
        <v>16907</v>
      </c>
      <c r="B557" s="16">
        <f>MONTH(tempM[[#This Row],[Date]])</f>
        <v>4</v>
      </c>
      <c r="C557" s="1">
        <v>1946.2916666666667</v>
      </c>
      <c r="D557" s="1">
        <f>tempM[[#This Row],[DecDate]]^2</f>
        <v>3788051.2517361115</v>
      </c>
      <c r="E557" s="1">
        <v>0.31</v>
      </c>
      <c r="F557" s="1">
        <f>$R$17+$R$18*tempM[[#This Row],[DecDate]]+$R$19*tempM[[#This Row],[DecDate2]]</f>
        <v>-0.11764482011830069</v>
      </c>
      <c r="G557" s="4">
        <f>tempM[[#This Row],[Temp]]-tempM[[#This Row],[Trend]]</f>
        <v>0.42764482011830068</v>
      </c>
      <c r="H557" s="4">
        <f t="shared" si="8"/>
        <v>0.17840402385344323</v>
      </c>
      <c r="I557" s="4">
        <f>tempM[[#This Row],[Detrended]]-tempM[[#This Row],[Cycle]]</f>
        <v>0.24924079626485746</v>
      </c>
      <c r="J557" s="4">
        <f>AVERAGEIF(tempM[Month],tempM[Month],tempM[High Frequency])</f>
        <v>-5.1148535178016012E-4</v>
      </c>
      <c r="K557" s="4">
        <f>tempM[[#This Row],[S0]]-AVERAGE($J$2:$J$13)</f>
        <v>-3.7602394283050016E-4</v>
      </c>
    </row>
    <row r="558" spans="1:11" x14ac:dyDescent="0.3">
      <c r="A558" s="2">
        <v>16937</v>
      </c>
      <c r="B558" s="16">
        <f>MONTH(tempM[[#This Row],[Date]])</f>
        <v>5</v>
      </c>
      <c r="C558" s="1">
        <v>1946.375</v>
      </c>
      <c r="D558" s="1">
        <f>tempM[[#This Row],[DecDate]]^2</f>
        <v>3788375.640625</v>
      </c>
      <c r="E558" s="1">
        <v>0.03</v>
      </c>
      <c r="F558" s="1">
        <f>$R$17+$R$18*tempM[[#This Row],[DecDate]]+$R$19*tempM[[#This Row],[DecDate2]]</f>
        <v>-0.11703451473943005</v>
      </c>
      <c r="G558" s="4">
        <f>tempM[[#This Row],[Temp]]-tempM[[#This Row],[Trend]]</f>
        <v>0.14703451473943005</v>
      </c>
      <c r="H558" s="4">
        <f t="shared" si="8"/>
        <v>0.16471679539754017</v>
      </c>
      <c r="I558" s="4">
        <f>tempM[[#This Row],[Detrended]]-tempM[[#This Row],[Cycle]]</f>
        <v>-1.7682280658110117E-2</v>
      </c>
      <c r="J558" s="4">
        <f>AVERAGEIF(tempM[Month],tempM[Month],tempM[High Frequency])</f>
        <v>-1.9768330201834865E-2</v>
      </c>
      <c r="K558" s="4">
        <f>tempM[[#This Row],[S0]]-AVERAGE($J$2:$J$13)</f>
        <v>-1.9632868792885207E-2</v>
      </c>
    </row>
    <row r="559" spans="1:11" x14ac:dyDescent="0.3">
      <c r="A559" s="2">
        <v>16968</v>
      </c>
      <c r="B559" s="16">
        <f>MONTH(tempM[[#This Row],[Date]])</f>
        <v>6</v>
      </c>
      <c r="C559" s="1">
        <v>1946.4583333333335</v>
      </c>
      <c r="D559" s="1">
        <f>tempM[[#This Row],[DecDate]]^2</f>
        <v>3788700.0434027785</v>
      </c>
      <c r="E559" s="1">
        <v>-0.05</v>
      </c>
      <c r="F559" s="1">
        <f>$R$17+$R$18*tempM[[#This Row],[DecDate]]+$R$19*tempM[[#This Row],[DecDate2]]</f>
        <v>-0.1164227769269246</v>
      </c>
      <c r="G559" s="4">
        <f>tempM[[#This Row],[Temp]]-tempM[[#This Row],[Trend]]</f>
        <v>6.6422776926924595E-2</v>
      </c>
      <c r="H559" s="4">
        <f t="shared" si="8"/>
        <v>0.1233358268158783</v>
      </c>
      <c r="I559" s="4">
        <f>tempM[[#This Row],[Detrended]]-tempM[[#This Row],[Cycle]]</f>
        <v>-5.691304988895371E-2</v>
      </c>
      <c r="J559" s="4">
        <f>AVERAGEIF(tempM[Month],tempM[Month],tempM[High Frequency])</f>
        <v>-2.6078630071459965E-2</v>
      </c>
      <c r="K559" s="4">
        <f>tempM[[#This Row],[S0]]-AVERAGE($J$2:$J$13)</f>
        <v>-2.5943168662510306E-2</v>
      </c>
    </row>
    <row r="560" spans="1:11" x14ac:dyDescent="0.3">
      <c r="A560" s="2">
        <v>16998</v>
      </c>
      <c r="B560" s="16">
        <f>MONTH(tempM[[#This Row],[Date]])</f>
        <v>7</v>
      </c>
      <c r="C560" s="1">
        <v>1946.5416666666667</v>
      </c>
      <c r="D560" s="1">
        <f>tempM[[#This Row],[DecDate]]^2</f>
        <v>3789024.460069445</v>
      </c>
      <c r="E560" s="1">
        <v>-0.04</v>
      </c>
      <c r="F560" s="1">
        <f>$R$17+$R$18*tempM[[#This Row],[DecDate]]+$R$19*tempM[[#This Row],[DecDate2]]</f>
        <v>-0.11580960668106854</v>
      </c>
      <c r="G560" s="4">
        <f>tempM[[#This Row],[Temp]]-tempM[[#This Row],[Trend]]</f>
        <v>7.5809606681068537E-2</v>
      </c>
      <c r="H560" s="4">
        <f t="shared" si="8"/>
        <v>0.13503034887769269</v>
      </c>
      <c r="I560" s="4">
        <f>tempM[[#This Row],[Detrended]]-tempM[[#This Row],[Cycle]]</f>
        <v>-5.9220742196624154E-2</v>
      </c>
      <c r="J560" s="4">
        <f>AVERAGEIF(tempM[Month],tempM[Month],tempM[High Frequency])</f>
        <v>-3.5465086088030215E-2</v>
      </c>
      <c r="K560" s="4">
        <f>tempM[[#This Row],[S0]]-AVERAGE($J$2:$J$13)</f>
        <v>-3.5329624679080553E-2</v>
      </c>
    </row>
    <row r="561" spans="1:11" x14ac:dyDescent="0.3">
      <c r="A561" s="2">
        <v>17029</v>
      </c>
      <c r="B561" s="16">
        <f>MONTH(tempM[[#This Row],[Date]])</f>
        <v>8</v>
      </c>
      <c r="C561" s="1">
        <v>1946.625</v>
      </c>
      <c r="D561" s="1">
        <f>tempM[[#This Row],[DecDate]]^2</f>
        <v>3789348.890625</v>
      </c>
      <c r="E561" s="1">
        <v>-0.1</v>
      </c>
      <c r="F561" s="1">
        <f>$R$17+$R$18*tempM[[#This Row],[DecDate]]+$R$19*tempM[[#This Row],[DecDate2]]</f>
        <v>-0.11519500400169136</v>
      </c>
      <c r="G561" s="4">
        <f>tempM[[#This Row],[Temp]]-tempM[[#This Row],[Trend]]</f>
        <v>1.5195004001691353E-2</v>
      </c>
      <c r="H561" s="4">
        <f t="shared" si="8"/>
        <v>0.10518497696758564</v>
      </c>
      <c r="I561" s="4">
        <f>tempM[[#This Row],[Detrended]]-tempM[[#This Row],[Cycle]]</f>
        <v>-8.9989972965894283E-2</v>
      </c>
      <c r="J561" s="4">
        <f>AVERAGEIF(tempM[Month],tempM[Month],tempM[High Frequency])</f>
        <v>-3.7850347885051719E-2</v>
      </c>
      <c r="K561" s="4">
        <f>tempM[[#This Row],[S0]]-AVERAGE($J$2:$J$13)</f>
        <v>-3.7714886476102057E-2</v>
      </c>
    </row>
    <row r="562" spans="1:11" x14ac:dyDescent="0.3">
      <c r="A562" s="2">
        <v>17060</v>
      </c>
      <c r="B562" s="16">
        <f>MONTH(tempM[[#This Row],[Date]])</f>
        <v>9</v>
      </c>
      <c r="C562" s="1">
        <v>1946.7083333333335</v>
      </c>
      <c r="D562" s="1">
        <f>tempM[[#This Row],[DecDate]]^2</f>
        <v>3789673.335069445</v>
      </c>
      <c r="E562" s="1">
        <v>-0.04</v>
      </c>
      <c r="F562" s="1">
        <f>$R$17+$R$18*tempM[[#This Row],[DecDate]]+$R$19*tempM[[#This Row],[DecDate2]]</f>
        <v>-0.11457896888902042</v>
      </c>
      <c r="G562" s="4">
        <f>tempM[[#This Row],[Temp]]-tempM[[#This Row],[Trend]]</f>
        <v>7.4578968889020408E-2</v>
      </c>
      <c r="H562" s="4">
        <f t="shared" si="8"/>
        <v>0.11918432647019438</v>
      </c>
      <c r="I562" s="4">
        <f>tempM[[#This Row],[Detrended]]-tempM[[#This Row],[Cycle]]</f>
        <v>-4.4605357581173968E-2</v>
      </c>
      <c r="J562" s="4">
        <f>AVERAGEIF(tempM[Month],tempM[Month],tempM[High Frequency])</f>
        <v>-2.5516799080914528E-2</v>
      </c>
      <c r="K562" s="4">
        <f>tempM[[#This Row],[S0]]-AVERAGE($J$2:$J$13)</f>
        <v>-2.538133767196487E-2</v>
      </c>
    </row>
    <row r="563" spans="1:11" x14ac:dyDescent="0.3">
      <c r="A563" s="2">
        <v>17090</v>
      </c>
      <c r="B563" s="16">
        <f>MONTH(tempM[[#This Row],[Date]])</f>
        <v>10</v>
      </c>
      <c r="C563" s="1">
        <v>1946.7916666666667</v>
      </c>
      <c r="D563" s="1">
        <f>tempM[[#This Row],[DecDate]]^2</f>
        <v>3789997.793402778</v>
      </c>
      <c r="E563" s="1">
        <v>0.02</v>
      </c>
      <c r="F563" s="1">
        <f>$R$17+$R$18*tempM[[#This Row],[DecDate]]+$R$19*tempM[[#This Row],[DecDate2]]</f>
        <v>-0.11396150134271466</v>
      </c>
      <c r="G563" s="4">
        <f>tempM[[#This Row],[Temp]]-tempM[[#This Row],[Trend]]</f>
        <v>0.13396150134271465</v>
      </c>
      <c r="H563" s="4">
        <f t="shared" si="8"/>
        <v>0.12625916661626627</v>
      </c>
      <c r="I563" s="4">
        <f>tempM[[#This Row],[Detrended]]-tempM[[#This Row],[Cycle]]</f>
        <v>7.7023347264483788E-3</v>
      </c>
      <c r="J563" s="4">
        <f>AVERAGEIF(tempM[Month],tempM[Month],tempM[High Frequency])</f>
        <v>3.745669801022343E-2</v>
      </c>
      <c r="K563" s="4">
        <f>tempM[[#This Row],[S0]]-AVERAGE($J$2:$J$13)</f>
        <v>3.7592159419173092E-2</v>
      </c>
    </row>
    <row r="564" spans="1:11" x14ac:dyDescent="0.3">
      <c r="A564" s="2">
        <v>17121</v>
      </c>
      <c r="B564" s="16">
        <f>MONTH(tempM[[#This Row],[Date]])</f>
        <v>11</v>
      </c>
      <c r="C564" s="1">
        <v>1946.875</v>
      </c>
      <c r="D564" s="1">
        <f>tempM[[#This Row],[DecDate]]^2</f>
        <v>3790322.265625</v>
      </c>
      <c r="E564" s="1">
        <v>7.0000000000000007E-2</v>
      </c>
      <c r="F564" s="1">
        <f>$R$17+$R$18*tempM[[#This Row],[DecDate]]+$R$19*tempM[[#This Row],[DecDate2]]</f>
        <v>-0.11334260136305829</v>
      </c>
      <c r="G564" s="4">
        <f>tempM[[#This Row],[Temp]]-tempM[[#This Row],[Trend]]</f>
        <v>0.1833426013630583</v>
      </c>
      <c r="H564" s="4">
        <f t="shared" si="8"/>
        <v>0.10640949740582317</v>
      </c>
      <c r="I564" s="4">
        <f>tempM[[#This Row],[Detrended]]-tempM[[#This Row],[Cycle]]</f>
        <v>7.6933103957235127E-2</v>
      </c>
      <c r="J564" s="4">
        <f>AVERAGEIF(tempM[Month],tempM[Month],tempM[High Frequency])</f>
        <v>3.5898844099438568E-2</v>
      </c>
      <c r="K564" s="4">
        <f>tempM[[#This Row],[S0]]-AVERAGE($J$2:$J$13)</f>
        <v>3.603430550838823E-2</v>
      </c>
    </row>
    <row r="565" spans="1:11" x14ac:dyDescent="0.3">
      <c r="A565" s="2">
        <v>17151</v>
      </c>
      <c r="B565" s="16">
        <f>MONTH(tempM[[#This Row],[Date]])</f>
        <v>12</v>
      </c>
      <c r="C565" s="1">
        <v>1946.9583333333335</v>
      </c>
      <c r="D565" s="1">
        <f>tempM[[#This Row],[DecDate]]^2</f>
        <v>3790646.7517361115</v>
      </c>
      <c r="E565" s="1">
        <v>-0.45</v>
      </c>
      <c r="F565" s="1">
        <f>$R$17+$R$18*tempM[[#This Row],[DecDate]]+$R$19*tempM[[#This Row],[DecDate2]]</f>
        <v>-0.11272226894993764</v>
      </c>
      <c r="G565" s="4">
        <f>tempM[[#This Row],[Temp]]-tempM[[#This Row],[Trend]]</f>
        <v>-0.33727773105006237</v>
      </c>
      <c r="H565" s="4">
        <f t="shared" si="8"/>
        <v>0.10348147268499709</v>
      </c>
      <c r="I565" s="4">
        <f>tempM[[#This Row],[Detrended]]-tempM[[#This Row],[Cycle]]</f>
        <v>-0.44075920373505945</v>
      </c>
      <c r="J565" s="4">
        <f>AVERAGEIF(tempM[Month],tempM[Month],tempM[High Frequency])</f>
        <v>-3.4305487959333747E-2</v>
      </c>
      <c r="K565" s="4">
        <f>tempM[[#This Row],[S0]]-AVERAGE($J$2:$J$13)</f>
        <v>-3.4170026550384085E-2</v>
      </c>
    </row>
    <row r="566" spans="1:11" x14ac:dyDescent="0.3">
      <c r="A566" s="2">
        <v>17182</v>
      </c>
      <c r="B566" s="16">
        <f>MONTH(tempM[[#This Row],[Date]])</f>
        <v>1</v>
      </c>
      <c r="C566" s="1">
        <v>1947.0416666666667</v>
      </c>
      <c r="D566" s="1">
        <f>tempM[[#This Row],[DecDate]]^2</f>
        <v>3790971.2517361115</v>
      </c>
      <c r="E566" s="1">
        <v>-0.05</v>
      </c>
      <c r="F566" s="1">
        <f>$R$17+$R$18*tempM[[#This Row],[DecDate]]+$R$19*tempM[[#This Row],[DecDate2]]</f>
        <v>-0.1121005041033527</v>
      </c>
      <c r="G566" s="4">
        <f>tempM[[#This Row],[Temp]]-tempM[[#This Row],[Trend]]</f>
        <v>6.2100504103352702E-2</v>
      </c>
      <c r="H566" s="4">
        <f t="shared" si="8"/>
        <v>0.10439816937688683</v>
      </c>
      <c r="I566" s="4">
        <f>tempM[[#This Row],[Detrended]]-tempM[[#This Row],[Cycle]]</f>
        <v>-4.2297665273534124E-2</v>
      </c>
      <c r="J566" s="4">
        <f>AVERAGEIF(tempM[Month],tempM[Month],tempM[High Frequency])</f>
        <v>2.9521109172344157E-2</v>
      </c>
      <c r="K566" s="4">
        <f>tempM[[#This Row],[S0]]-AVERAGE($J$2:$J$13)</f>
        <v>2.9656570581293815E-2</v>
      </c>
    </row>
    <row r="567" spans="1:11" x14ac:dyDescent="0.3">
      <c r="A567" s="2">
        <v>17213</v>
      </c>
      <c r="B567" s="16">
        <f>MONTH(tempM[[#This Row],[Date]])</f>
        <v>2</v>
      </c>
      <c r="C567" s="1">
        <v>1947.125</v>
      </c>
      <c r="D567" s="1">
        <f>tempM[[#This Row],[DecDate]]^2</f>
        <v>3791295.765625</v>
      </c>
      <c r="E567" s="1">
        <v>-0.04</v>
      </c>
      <c r="F567" s="1">
        <f>$R$17+$R$18*tempM[[#This Row],[DecDate]]+$R$19*tempM[[#This Row],[DecDate2]]</f>
        <v>-0.11147730682324664</v>
      </c>
      <c r="G567" s="4">
        <f>tempM[[#This Row],[Temp]]-tempM[[#This Row],[Trend]]</f>
        <v>7.1477306823246628E-2</v>
      </c>
      <c r="H567" s="4">
        <f t="shared" si="8"/>
        <v>0.10377497209685507</v>
      </c>
      <c r="I567" s="4">
        <f>tempM[[#This Row],[Detrended]]-tempM[[#This Row],[Cycle]]</f>
        <v>-3.2297665273608445E-2</v>
      </c>
      <c r="J567" s="4">
        <f>AVERAGEIF(tempM[Month],tempM[Month],tempM[High Frequency])</f>
        <v>3.252632429620924E-2</v>
      </c>
      <c r="K567" s="4">
        <f>tempM[[#This Row],[S0]]-AVERAGE($J$2:$J$13)</f>
        <v>3.2661785705158902E-2</v>
      </c>
    </row>
    <row r="568" spans="1:11" x14ac:dyDescent="0.3">
      <c r="A568" s="2">
        <v>17241</v>
      </c>
      <c r="B568" s="16">
        <f>MONTH(tempM[[#This Row],[Date]])</f>
        <v>3</v>
      </c>
      <c r="C568" s="1">
        <v>1947.2083333333335</v>
      </c>
      <c r="D568" s="1">
        <f>tempM[[#This Row],[DecDate]]^2</f>
        <v>3791620.2934027785</v>
      </c>
      <c r="E568" s="1">
        <v>0.28000000000000003</v>
      </c>
      <c r="F568" s="1">
        <f>$R$17+$R$18*tempM[[#This Row],[DecDate]]+$R$19*tempM[[#This Row],[DecDate2]]</f>
        <v>-0.11085267710984681</v>
      </c>
      <c r="G568" s="4">
        <f>tempM[[#This Row],[Temp]]-tempM[[#This Row],[Trend]]</f>
        <v>0.39085267710984684</v>
      </c>
      <c r="H568" s="4">
        <f t="shared" si="8"/>
        <v>0.11007341930646222</v>
      </c>
      <c r="I568" s="4">
        <f>tempM[[#This Row],[Detrended]]-tempM[[#This Row],[Cycle]]</f>
        <v>0.28077925780338464</v>
      </c>
      <c r="J568" s="4">
        <f>AVERAGEIF(tempM[Month],tempM[Month],tempM[High Frequency])</f>
        <v>4.2467654152793903E-2</v>
      </c>
      <c r="K568" s="4">
        <f>tempM[[#This Row],[S0]]-AVERAGE($J$2:$J$13)</f>
        <v>4.2603115561743565E-2</v>
      </c>
    </row>
    <row r="569" spans="1:11" x14ac:dyDescent="0.3">
      <c r="A569" s="2">
        <v>17272</v>
      </c>
      <c r="B569" s="16">
        <f>MONTH(tempM[[#This Row],[Date]])</f>
        <v>4</v>
      </c>
      <c r="C569" s="1">
        <v>1947.2916666666667</v>
      </c>
      <c r="D569" s="1">
        <f>tempM[[#This Row],[DecDate]]^2</f>
        <v>3791944.835069445</v>
      </c>
      <c r="E569" s="1">
        <v>0.22</v>
      </c>
      <c r="F569" s="1">
        <f>$R$17+$R$18*tempM[[#This Row],[DecDate]]+$R$19*tempM[[#This Row],[DecDate2]]</f>
        <v>-0.11022661496286901</v>
      </c>
      <c r="G569" s="4">
        <f>tempM[[#This Row],[Temp]]-tempM[[#This Row],[Trend]]</f>
        <v>0.33022661496286898</v>
      </c>
      <c r="H569" s="4">
        <f t="shared" si="8"/>
        <v>0.14406274177491274</v>
      </c>
      <c r="I569" s="4">
        <f>tempM[[#This Row],[Detrended]]-tempM[[#This Row],[Cycle]]</f>
        <v>0.18616387318795624</v>
      </c>
      <c r="J569" s="4">
        <f>AVERAGEIF(tempM[Month],tempM[Month],tempM[High Frequency])</f>
        <v>-5.1148535178016012E-4</v>
      </c>
      <c r="K569" s="4">
        <f>tempM[[#This Row],[S0]]-AVERAGE($J$2:$J$13)</f>
        <v>-3.7602394283050016E-4</v>
      </c>
    </row>
    <row r="570" spans="1:11" x14ac:dyDescent="0.3">
      <c r="A570" s="2">
        <v>17302</v>
      </c>
      <c r="B570" s="16">
        <f>MONTH(tempM[[#This Row],[Date]])</f>
        <v>5</v>
      </c>
      <c r="C570" s="1">
        <v>1947.375</v>
      </c>
      <c r="D570" s="1">
        <f>tempM[[#This Row],[DecDate]]^2</f>
        <v>3792269.390625</v>
      </c>
      <c r="E570" s="1">
        <v>0.06</v>
      </c>
      <c r="F570" s="1">
        <f>$R$17+$R$18*tempM[[#This Row],[DecDate]]+$R$19*tempM[[#This Row],[DecDate2]]</f>
        <v>-0.1095991203825406</v>
      </c>
      <c r="G570" s="4">
        <f>tempM[[#This Row],[Temp]]-tempM[[#This Row],[Trend]]</f>
        <v>0.1695991203825406</v>
      </c>
      <c r="H570" s="4">
        <f t="shared" si="8"/>
        <v>0.15728140104069449</v>
      </c>
      <c r="I570" s="4">
        <f>tempM[[#This Row],[Detrended]]-tempM[[#This Row],[Cycle]]</f>
        <v>1.2317719341846112E-2</v>
      </c>
      <c r="J570" s="4">
        <f>AVERAGEIF(tempM[Month],tempM[Month],tempM[High Frequency])</f>
        <v>-1.9768330201834865E-2</v>
      </c>
      <c r="K570" s="4">
        <f>tempM[[#This Row],[S0]]-AVERAGE($J$2:$J$13)</f>
        <v>-1.9632868792885207E-2</v>
      </c>
    </row>
    <row r="571" spans="1:11" x14ac:dyDescent="0.3">
      <c r="A571" s="2">
        <v>17333</v>
      </c>
      <c r="B571" s="16">
        <f>MONTH(tempM[[#This Row],[Date]])</f>
        <v>6</v>
      </c>
      <c r="C571" s="1">
        <v>1947.4583333333335</v>
      </c>
      <c r="D571" s="1">
        <f>tempM[[#This Row],[DecDate]]^2</f>
        <v>3792593.960069445</v>
      </c>
      <c r="E571" s="1">
        <v>0</v>
      </c>
      <c r="F571" s="1">
        <f>$R$17+$R$18*tempM[[#This Row],[DecDate]]+$R$19*tempM[[#This Row],[DecDate2]]</f>
        <v>-0.10897019336869107</v>
      </c>
      <c r="G571" s="4">
        <f>tempM[[#This Row],[Temp]]-tempM[[#This Row],[Trend]]</f>
        <v>0.10897019336869107</v>
      </c>
      <c r="H571" s="4">
        <f t="shared" si="8"/>
        <v>0.14819093556532834</v>
      </c>
      <c r="I571" s="4">
        <f>tempM[[#This Row],[Detrended]]-tempM[[#This Row],[Cycle]]</f>
        <v>-3.9220742196637265E-2</v>
      </c>
      <c r="J571" s="4">
        <f>AVERAGEIF(tempM[Month],tempM[Month],tempM[High Frequency])</f>
        <v>-2.6078630071459965E-2</v>
      </c>
      <c r="K571" s="4">
        <f>tempM[[#This Row],[S0]]-AVERAGE($J$2:$J$13)</f>
        <v>-2.5943168662510306E-2</v>
      </c>
    </row>
    <row r="572" spans="1:11" x14ac:dyDescent="0.3">
      <c r="A572" s="2">
        <v>17363</v>
      </c>
      <c r="B572" s="16">
        <f>MONTH(tempM[[#This Row],[Date]])</f>
        <v>7</v>
      </c>
      <c r="C572" s="1">
        <v>1947.5416666666667</v>
      </c>
      <c r="D572" s="1">
        <f>tempM[[#This Row],[DecDate]]^2</f>
        <v>3792918.543402778</v>
      </c>
      <c r="E572" s="1">
        <v>-0.03</v>
      </c>
      <c r="F572" s="1">
        <f>$R$17+$R$18*tempM[[#This Row],[DecDate]]+$R$19*tempM[[#This Row],[DecDate2]]</f>
        <v>-0.10833983392149094</v>
      </c>
      <c r="G572" s="4">
        <f>tempM[[#This Row],[Temp]]-tempM[[#This Row],[Trend]]</f>
        <v>7.8339833921490937E-2</v>
      </c>
      <c r="H572" s="4">
        <f t="shared" si="8"/>
        <v>0.20602211457959235</v>
      </c>
      <c r="I572" s="4">
        <f>tempM[[#This Row],[Detrended]]-tempM[[#This Row],[Cycle]]</f>
        <v>-0.12768228065810142</v>
      </c>
      <c r="J572" s="4">
        <f>AVERAGEIF(tempM[Month],tempM[Month],tempM[High Frequency])</f>
        <v>-3.5465086088030215E-2</v>
      </c>
      <c r="K572" s="4">
        <f>tempM[[#This Row],[S0]]-AVERAGE($J$2:$J$13)</f>
        <v>-3.5329624679080553E-2</v>
      </c>
    </row>
    <row r="573" spans="1:11" x14ac:dyDescent="0.3">
      <c r="A573" s="2">
        <v>17394</v>
      </c>
      <c r="B573" s="16">
        <f>MONTH(tempM[[#This Row],[Date]])</f>
        <v>8</v>
      </c>
      <c r="C573" s="1">
        <v>1947.625</v>
      </c>
      <c r="D573" s="1">
        <f>tempM[[#This Row],[DecDate]]^2</f>
        <v>3793243.140625</v>
      </c>
      <c r="E573" s="1">
        <v>-0.04</v>
      </c>
      <c r="F573" s="1">
        <f>$R$17+$R$18*tempM[[#This Row],[DecDate]]+$R$19*tempM[[#This Row],[DecDate2]]</f>
        <v>-0.10770804204065598</v>
      </c>
      <c r="G573" s="4">
        <f>tempM[[#This Row],[Temp]]-tempM[[#This Row],[Trend]]</f>
        <v>6.7708042040655975E-2</v>
      </c>
      <c r="H573" s="4">
        <f t="shared" si="8"/>
        <v>0.19769801500655462</v>
      </c>
      <c r="I573" s="4">
        <f>tempM[[#This Row],[Detrended]]-tempM[[#This Row],[Cycle]]</f>
        <v>-0.12998997296589865</v>
      </c>
      <c r="J573" s="4">
        <f>AVERAGEIF(tempM[Month],tempM[Month],tempM[High Frequency])</f>
        <v>-3.7850347885051719E-2</v>
      </c>
      <c r="K573" s="4">
        <f>tempM[[#This Row],[S0]]-AVERAGE($J$2:$J$13)</f>
        <v>-3.7714886476102057E-2</v>
      </c>
    </row>
    <row r="574" spans="1:11" x14ac:dyDescent="0.3">
      <c r="A574" s="2">
        <v>17425</v>
      </c>
      <c r="B574" s="16">
        <f>MONTH(tempM[[#This Row],[Date]])</f>
        <v>9</v>
      </c>
      <c r="C574" s="1">
        <v>1947.7083333333335</v>
      </c>
      <c r="D574" s="1">
        <f>tempM[[#This Row],[DecDate]]^2</f>
        <v>3793567.7517361115</v>
      </c>
      <c r="E574" s="1">
        <v>-0.01</v>
      </c>
      <c r="F574" s="1">
        <f>$R$17+$R$18*tempM[[#This Row],[DecDate]]+$R$19*tempM[[#This Row],[DecDate2]]</f>
        <v>-0.10707481772658412</v>
      </c>
      <c r="G574" s="4">
        <f>tempM[[#This Row],[Temp]]-tempM[[#This Row],[Trend]]</f>
        <v>9.707481772658412E-2</v>
      </c>
      <c r="H574" s="4">
        <f t="shared" si="8"/>
        <v>0.17860325223085247</v>
      </c>
      <c r="I574" s="4">
        <f>tempM[[#This Row],[Detrended]]-tempM[[#This Row],[Cycle]]</f>
        <v>-8.1528434504268346E-2</v>
      </c>
      <c r="J574" s="4">
        <f>AVERAGEIF(tempM[Month],tempM[Month],tempM[High Frequency])</f>
        <v>-2.5516799080914528E-2</v>
      </c>
      <c r="K574" s="4">
        <f>tempM[[#This Row],[S0]]-AVERAGE($J$2:$J$13)</f>
        <v>-2.538133767196487E-2</v>
      </c>
    </row>
    <row r="575" spans="1:11" x14ac:dyDescent="0.3">
      <c r="A575" s="2">
        <v>17455</v>
      </c>
      <c r="B575" s="16">
        <f>MONTH(tempM[[#This Row],[Date]])</f>
        <v>10</v>
      </c>
      <c r="C575" s="1">
        <v>1947.7916666666667</v>
      </c>
      <c r="D575" s="1">
        <f>tempM[[#This Row],[DecDate]]^2</f>
        <v>3793892.3767361115</v>
      </c>
      <c r="E575" s="1">
        <v>0.41</v>
      </c>
      <c r="F575" s="1">
        <f>$R$17+$R$18*tempM[[#This Row],[DecDate]]+$R$19*tempM[[#This Row],[DecDate2]]</f>
        <v>-0.10644016097887743</v>
      </c>
      <c r="G575" s="4">
        <f>tempM[[#This Row],[Temp]]-tempM[[#This Row],[Trend]]</f>
        <v>0.51644016097887735</v>
      </c>
      <c r="H575" s="4">
        <f t="shared" si="8"/>
        <v>0.154122441637075</v>
      </c>
      <c r="I575" s="4">
        <f>tempM[[#This Row],[Detrended]]-tempM[[#This Row],[Cycle]]</f>
        <v>0.36231771934180235</v>
      </c>
      <c r="J575" s="4">
        <f>AVERAGEIF(tempM[Month],tempM[Month],tempM[High Frequency])</f>
        <v>3.745669801022343E-2</v>
      </c>
      <c r="K575" s="4">
        <f>tempM[[#This Row],[S0]]-AVERAGE($J$2:$J$13)</f>
        <v>3.7592159419173092E-2</v>
      </c>
    </row>
    <row r="576" spans="1:11" x14ac:dyDescent="0.3">
      <c r="A576" s="2">
        <v>17486</v>
      </c>
      <c r="B576" s="16">
        <f>MONTH(tempM[[#This Row],[Date]])</f>
        <v>11</v>
      </c>
      <c r="C576" s="1">
        <v>1947.875</v>
      </c>
      <c r="D576" s="1">
        <f>tempM[[#This Row],[DecDate]]^2</f>
        <v>3794217.015625</v>
      </c>
      <c r="E576" s="1">
        <v>0.2</v>
      </c>
      <c r="F576" s="1">
        <f>$R$17+$R$18*tempM[[#This Row],[DecDate]]+$R$19*tempM[[#This Row],[DecDate2]]</f>
        <v>-0.10580407179787699</v>
      </c>
      <c r="G576" s="4">
        <f>tempM[[#This Row],[Temp]]-tempM[[#This Row],[Trend]]</f>
        <v>0.305804071797877</v>
      </c>
      <c r="H576" s="4">
        <f t="shared" si="8"/>
        <v>0.14964019860985514</v>
      </c>
      <c r="I576" s="4">
        <f>tempM[[#This Row],[Detrended]]-tempM[[#This Row],[Cycle]]</f>
        <v>0.15616387318802186</v>
      </c>
      <c r="J576" s="4">
        <f>AVERAGEIF(tempM[Month],tempM[Month],tempM[High Frequency])</f>
        <v>3.5898844099438568E-2</v>
      </c>
      <c r="K576" s="4">
        <f>tempM[[#This Row],[S0]]-AVERAGE($J$2:$J$13)</f>
        <v>3.603430550838823E-2</v>
      </c>
    </row>
    <row r="577" spans="1:11" x14ac:dyDescent="0.3">
      <c r="A577" s="2">
        <v>17516</v>
      </c>
      <c r="B577" s="16">
        <f>MONTH(tempM[[#This Row],[Date]])</f>
        <v>12</v>
      </c>
      <c r="C577" s="1">
        <v>1947.9583333333335</v>
      </c>
      <c r="D577" s="1">
        <f>tempM[[#This Row],[DecDate]]^2</f>
        <v>3794541.6684027785</v>
      </c>
      <c r="E577" s="1">
        <v>-0.04</v>
      </c>
      <c r="F577" s="1">
        <f>$R$17+$R$18*tempM[[#This Row],[DecDate]]+$R$19*tempM[[#This Row],[DecDate2]]</f>
        <v>-0.10516655018329857</v>
      </c>
      <c r="G577" s="4">
        <f>tempM[[#This Row],[Temp]]-tempM[[#This Row],[Trend]]</f>
        <v>6.5166550183298561E-2</v>
      </c>
      <c r="H577" s="4">
        <f t="shared" si="8"/>
        <v>0.14823344622610279</v>
      </c>
      <c r="I577" s="4">
        <f>tempM[[#This Row],[Detrended]]-tempM[[#This Row],[Cycle]]</f>
        <v>-8.3066896042804234E-2</v>
      </c>
      <c r="J577" s="4">
        <f>AVERAGEIF(tempM[Month],tempM[Month],tempM[High Frequency])</f>
        <v>-3.4305487959333747E-2</v>
      </c>
      <c r="K577" s="4">
        <f>tempM[[#This Row],[S0]]-AVERAGE($J$2:$J$13)</f>
        <v>-3.4170026550384085E-2</v>
      </c>
    </row>
    <row r="578" spans="1:11" x14ac:dyDescent="0.3">
      <c r="A578" s="2">
        <v>17547</v>
      </c>
      <c r="B578" s="16">
        <f>MONTH(tempM[[#This Row],[Date]])</f>
        <v>1</v>
      </c>
      <c r="C578" s="1">
        <v>1948.0416666666667</v>
      </c>
      <c r="D578" s="1">
        <f>tempM[[#This Row],[DecDate]]^2</f>
        <v>3794866.335069445</v>
      </c>
      <c r="E578" s="1">
        <v>0.31</v>
      </c>
      <c r="F578" s="1">
        <f>$R$17+$R$18*tempM[[#This Row],[DecDate]]+$R$19*tempM[[#This Row],[DecDate2]]</f>
        <v>-0.10452759613536955</v>
      </c>
      <c r="G578" s="4">
        <f>tempM[[#This Row],[Temp]]-tempM[[#This Row],[Trend]]</f>
        <v>0.41452759613536955</v>
      </c>
      <c r="H578" s="4">
        <f t="shared" si="8"/>
        <v>0.14836372294736519</v>
      </c>
      <c r="I578" s="4">
        <f>tempM[[#This Row],[Detrended]]-tempM[[#This Row],[Cycle]]</f>
        <v>0.26616387318800439</v>
      </c>
      <c r="J578" s="4">
        <f>AVERAGEIF(tempM[Month],tempM[Month],tempM[High Frequency])</f>
        <v>2.9521109172344157E-2</v>
      </c>
      <c r="K578" s="4">
        <f>tempM[[#This Row],[S0]]-AVERAGE($J$2:$J$13)</f>
        <v>2.9656570581293815E-2</v>
      </c>
    </row>
    <row r="579" spans="1:11" x14ac:dyDescent="0.3">
      <c r="A579" s="2">
        <v>17578</v>
      </c>
      <c r="B579" s="16">
        <f>MONTH(tempM[[#This Row],[Date]])</f>
        <v>2</v>
      </c>
      <c r="C579" s="1">
        <v>1948.125</v>
      </c>
      <c r="D579" s="1">
        <f>tempM[[#This Row],[DecDate]]^2</f>
        <v>3795191.015625</v>
      </c>
      <c r="E579" s="1">
        <v>-0.15</v>
      </c>
      <c r="F579" s="1">
        <f>$R$17+$R$18*tempM[[#This Row],[DecDate]]+$R$19*tempM[[#This Row],[DecDate2]]</f>
        <v>-0.10388720965386256</v>
      </c>
      <c r="G579" s="4">
        <f>tempM[[#This Row],[Temp]]-tempM[[#This Row],[Trend]]</f>
        <v>-4.6112790346137439E-2</v>
      </c>
      <c r="H579" s="4">
        <f t="shared" si="8"/>
        <v>0.15233872108133029</v>
      </c>
      <c r="I579" s="4">
        <f>tempM[[#This Row],[Detrended]]-tempM[[#This Row],[Cycle]]</f>
        <v>-0.19845151142746772</v>
      </c>
      <c r="J579" s="4">
        <f>AVERAGEIF(tempM[Month],tempM[Month],tempM[High Frequency])</f>
        <v>3.252632429620924E-2</v>
      </c>
      <c r="K579" s="4">
        <f>tempM[[#This Row],[S0]]-AVERAGE($J$2:$J$13)</f>
        <v>3.2661785705158902E-2</v>
      </c>
    </row>
    <row r="580" spans="1:11" x14ac:dyDescent="0.3">
      <c r="A580" s="2">
        <v>17607</v>
      </c>
      <c r="B580" s="16">
        <f>MONTH(tempM[[#This Row],[Date]])</f>
        <v>3</v>
      </c>
      <c r="C580" s="1">
        <v>1948.2083333333335</v>
      </c>
      <c r="D580" s="1">
        <f>tempM[[#This Row],[DecDate]]^2</f>
        <v>3795515.710069445</v>
      </c>
      <c r="E580" s="1">
        <v>-0.28000000000000003</v>
      </c>
      <c r="F580" s="1">
        <f>$R$17+$R$18*tempM[[#This Row],[DecDate]]+$R$19*tempM[[#This Row],[DecDate2]]</f>
        <v>-0.10324539073911865</v>
      </c>
      <c r="G580" s="4">
        <f>tempM[[#This Row],[Temp]]-tempM[[#This Row],[Trend]]</f>
        <v>-0.17675460926088138</v>
      </c>
      <c r="H580" s="4">
        <f t="shared" si="8"/>
        <v>0.15246613293569472</v>
      </c>
      <c r="I580" s="4">
        <f>tempM[[#This Row],[Detrended]]-tempM[[#This Row],[Cycle]]</f>
        <v>-0.3292207421965761</v>
      </c>
      <c r="J580" s="4">
        <f>AVERAGEIF(tempM[Month],tempM[Month],tempM[High Frequency])</f>
        <v>4.2467654152793903E-2</v>
      </c>
      <c r="K580" s="4">
        <f>tempM[[#This Row],[S0]]-AVERAGE($J$2:$J$13)</f>
        <v>4.2603115561743565E-2</v>
      </c>
    </row>
    <row r="581" spans="1:11" x14ac:dyDescent="0.3">
      <c r="A581" s="2">
        <v>17638</v>
      </c>
      <c r="B581" s="16">
        <f>MONTH(tempM[[#This Row],[Date]])</f>
        <v>4</v>
      </c>
      <c r="C581" s="1">
        <v>1948.2916666666667</v>
      </c>
      <c r="D581" s="1">
        <f>tempM[[#This Row],[DecDate]]^2</f>
        <v>3795840.418402778</v>
      </c>
      <c r="E581" s="1">
        <v>-0.03</v>
      </c>
      <c r="F581" s="1">
        <f>$R$17+$R$18*tempM[[#This Row],[DecDate]]+$R$19*tempM[[#This Row],[DecDate2]]</f>
        <v>-0.10260213939073992</v>
      </c>
      <c r="G581" s="4">
        <f>tempM[[#This Row],[Temp]]-tempM[[#This Row],[Trend]]</f>
        <v>7.2602139390739923E-2</v>
      </c>
      <c r="H581" s="4">
        <f t="shared" si="8"/>
        <v>0.15874595851044537</v>
      </c>
      <c r="I581" s="4">
        <f>tempM[[#This Row],[Detrended]]-tempM[[#This Row],[Cycle]]</f>
        <v>-8.614381911970545E-2</v>
      </c>
      <c r="J581" s="4">
        <f>AVERAGEIF(tempM[Month],tempM[Month],tempM[High Frequency])</f>
        <v>-5.1148535178016012E-4</v>
      </c>
      <c r="K581" s="4">
        <f>tempM[[#This Row],[S0]]-AVERAGE($J$2:$J$13)</f>
        <v>-3.7602394283050016E-4</v>
      </c>
    </row>
    <row r="582" spans="1:11" x14ac:dyDescent="0.3">
      <c r="A582" s="2">
        <v>17668</v>
      </c>
      <c r="B582" s="16">
        <f>MONTH(tempM[[#This Row],[Date]])</f>
        <v>5</v>
      </c>
      <c r="C582" s="1">
        <v>1948.375</v>
      </c>
      <c r="D582" s="1">
        <f>tempM[[#This Row],[DecDate]]^2</f>
        <v>3796165.140625</v>
      </c>
      <c r="E582" s="1">
        <v>0.17</v>
      </c>
      <c r="F582" s="1">
        <f>$R$17+$R$18*tempM[[#This Row],[DecDate]]+$R$19*tempM[[#This Row],[DecDate2]]</f>
        <v>-0.10195745560901059</v>
      </c>
      <c r="G582" s="4">
        <f>tempM[[#This Row],[Temp]]-tempM[[#This Row],[Trend]]</f>
        <v>0.27195745560901063</v>
      </c>
      <c r="H582" s="4">
        <f t="shared" si="8"/>
        <v>0.12963973626714262</v>
      </c>
      <c r="I582" s="4">
        <f>tempM[[#This Row],[Detrended]]-tempM[[#This Row],[Cycle]]</f>
        <v>0.14231771934186802</v>
      </c>
      <c r="J582" s="4">
        <f>AVERAGEIF(tempM[Month],tempM[Month],tempM[High Frequency])</f>
        <v>-1.9768330201834865E-2</v>
      </c>
      <c r="K582" s="4">
        <f>tempM[[#This Row],[S0]]-AVERAGE($J$2:$J$13)</f>
        <v>-1.9632868792885207E-2</v>
      </c>
    </row>
    <row r="583" spans="1:11" x14ac:dyDescent="0.3">
      <c r="A583" s="2">
        <v>17699</v>
      </c>
      <c r="B583" s="16">
        <f>MONTH(tempM[[#This Row],[Date]])</f>
        <v>6</v>
      </c>
      <c r="C583" s="1">
        <v>1948.4583333333335</v>
      </c>
      <c r="D583" s="1">
        <f>tempM[[#This Row],[DecDate]]^2</f>
        <v>3796489.8767361115</v>
      </c>
      <c r="E583" s="1">
        <v>0.05</v>
      </c>
      <c r="F583" s="1">
        <f>$R$17+$R$18*tempM[[#This Row],[DecDate]]+$R$19*tempM[[#This Row],[DecDate2]]</f>
        <v>-0.10131133939376014</v>
      </c>
      <c r="G583" s="4">
        <f>tempM[[#This Row],[Temp]]-tempM[[#This Row],[Trend]]</f>
        <v>0.15131133939376012</v>
      </c>
      <c r="H583" s="4">
        <f t="shared" si="8"/>
        <v>8.2839773898072247E-2</v>
      </c>
      <c r="I583" s="4">
        <f>tempM[[#This Row],[Detrended]]-tempM[[#This Row],[Cycle]]</f>
        <v>6.8471565495687878E-2</v>
      </c>
      <c r="J583" s="4">
        <f>AVERAGEIF(tempM[Month],tempM[Month],tempM[High Frequency])</f>
        <v>-2.6078630071459965E-2</v>
      </c>
      <c r="K583" s="4">
        <f>tempM[[#This Row],[S0]]-AVERAGE($J$2:$J$13)</f>
        <v>-2.5943168662510306E-2</v>
      </c>
    </row>
    <row r="584" spans="1:11" x14ac:dyDescent="0.3">
      <c r="A584" s="2">
        <v>17729</v>
      </c>
      <c r="B584" s="16">
        <f>MONTH(tempM[[#This Row],[Date]])</f>
        <v>7</v>
      </c>
      <c r="C584" s="1">
        <v>1948.5416666666667</v>
      </c>
      <c r="D584" s="1">
        <f>tempM[[#This Row],[DecDate]]^2</f>
        <v>3796814.6267361115</v>
      </c>
      <c r="E584" s="1">
        <v>0.01</v>
      </c>
      <c r="F584" s="1">
        <f>$R$17+$R$18*tempM[[#This Row],[DecDate]]+$R$19*tempM[[#This Row],[DecDate2]]</f>
        <v>-0.10066379074510223</v>
      </c>
      <c r="G584" s="4">
        <f>tempM[[#This Row],[Temp]]-tempM[[#This Row],[Trend]]</f>
        <v>0.11066379074510223</v>
      </c>
      <c r="H584" s="4">
        <f t="shared" si="8"/>
        <v>0.10219222524940998</v>
      </c>
      <c r="I584" s="4">
        <f>tempM[[#This Row],[Detrended]]-tempM[[#This Row],[Cycle]]</f>
        <v>8.4715654956922515E-3</v>
      </c>
      <c r="J584" s="4">
        <f>AVERAGEIF(tempM[Month],tempM[Month],tempM[High Frequency])</f>
        <v>-3.5465086088030215E-2</v>
      </c>
      <c r="K584" s="4">
        <f>tempM[[#This Row],[S0]]-AVERAGE($J$2:$J$13)</f>
        <v>-3.5329624679080553E-2</v>
      </c>
    </row>
    <row r="585" spans="1:11" x14ac:dyDescent="0.3">
      <c r="A585" s="2">
        <v>17760</v>
      </c>
      <c r="B585" s="16">
        <f>MONTH(tempM[[#This Row],[Date]])</f>
        <v>8</v>
      </c>
      <c r="C585" s="1">
        <v>1948.625</v>
      </c>
      <c r="D585" s="1">
        <f>tempM[[#This Row],[DecDate]]^2</f>
        <v>3797139.390625</v>
      </c>
      <c r="E585" s="1">
        <v>0.03</v>
      </c>
      <c r="F585" s="1">
        <f>$R$17+$R$18*tempM[[#This Row],[DecDate]]+$R$19*tempM[[#This Row],[DecDate2]]</f>
        <v>-0.10001480966303689</v>
      </c>
      <c r="G585" s="4">
        <f>tempM[[#This Row],[Temp]]-tempM[[#This Row],[Trend]]</f>
        <v>0.13001480966303688</v>
      </c>
      <c r="H585" s="4">
        <f t="shared" ref="H585:H648" si="9">AVERAGE(G579:G591)</f>
        <v>7.0004782628834972E-2</v>
      </c>
      <c r="I585" s="4">
        <f>tempM[[#This Row],[Detrended]]-tempM[[#This Row],[Cycle]]</f>
        <v>6.0010027034201913E-2</v>
      </c>
      <c r="J585" s="4">
        <f>AVERAGEIF(tempM[Month],tempM[Month],tempM[High Frequency])</f>
        <v>-3.7850347885051719E-2</v>
      </c>
      <c r="K585" s="4">
        <f>tempM[[#This Row],[S0]]-AVERAGE($J$2:$J$13)</f>
        <v>-3.7714886476102057E-2</v>
      </c>
    </row>
    <row r="586" spans="1:11" x14ac:dyDescent="0.3">
      <c r="A586" s="2">
        <v>17791</v>
      </c>
      <c r="B586" s="16">
        <f>MONTH(tempM[[#This Row],[Date]])</f>
        <v>9</v>
      </c>
      <c r="C586" s="1">
        <v>1948.7083333333335</v>
      </c>
      <c r="D586" s="1">
        <f>tempM[[#This Row],[DecDate]]^2</f>
        <v>3797464.1684027785</v>
      </c>
      <c r="E586" s="1">
        <v>-0.03</v>
      </c>
      <c r="F586" s="1">
        <f>$R$17+$R$18*tempM[[#This Row],[DecDate]]+$R$19*tempM[[#This Row],[DecDate2]]</f>
        <v>-9.9364396147393563E-2</v>
      </c>
      <c r="G586" s="4">
        <f>tempM[[#This Row],[Temp]]-tempM[[#This Row],[Trend]]</f>
        <v>6.9364396147393564E-2</v>
      </c>
      <c r="H586" s="4">
        <f t="shared" si="9"/>
        <v>8.3969753728663721E-2</v>
      </c>
      <c r="I586" s="4">
        <f>tempM[[#This Row],[Detrended]]-tempM[[#This Row],[Cycle]]</f>
        <v>-1.4605357581270156E-2</v>
      </c>
      <c r="J586" s="4">
        <f>AVERAGEIF(tempM[Month],tempM[Month],tempM[High Frequency])</f>
        <v>-2.5516799080914528E-2</v>
      </c>
      <c r="K586" s="4">
        <f>tempM[[#This Row],[S0]]-AVERAGE($J$2:$J$13)</f>
        <v>-2.538133767196487E-2</v>
      </c>
    </row>
    <row r="587" spans="1:11" x14ac:dyDescent="0.3">
      <c r="A587" s="2">
        <v>17821</v>
      </c>
      <c r="B587" s="16">
        <f>MONTH(tempM[[#This Row],[Date]])</f>
        <v>10</v>
      </c>
      <c r="C587" s="1">
        <v>1948.7916666666667</v>
      </c>
      <c r="D587" s="1">
        <f>tempM[[#This Row],[DecDate]]^2</f>
        <v>3797788.960069445</v>
      </c>
      <c r="E587" s="1">
        <v>0.08</v>
      </c>
      <c r="F587" s="1">
        <f>$R$17+$R$18*tempM[[#This Row],[DecDate]]+$R$19*tempM[[#This Row],[DecDate2]]</f>
        <v>-9.8712550198342797E-2</v>
      </c>
      <c r="G587" s="4">
        <f>tempM[[#This Row],[Temp]]-tempM[[#This Row],[Trend]]</f>
        <v>0.17871255019834281</v>
      </c>
      <c r="H587" s="4">
        <f t="shared" si="9"/>
        <v>0.10254867701041716</v>
      </c>
      <c r="I587" s="4">
        <f>tempM[[#This Row],[Detrended]]-tempM[[#This Row],[Cycle]]</f>
        <v>7.6163873187925654E-2</v>
      </c>
      <c r="J587" s="4">
        <f>AVERAGEIF(tempM[Month],tempM[Month],tempM[High Frequency])</f>
        <v>3.745669801022343E-2</v>
      </c>
      <c r="K587" s="4">
        <f>tempM[[#This Row],[S0]]-AVERAGE($J$2:$J$13)</f>
        <v>3.7592159419173092E-2</v>
      </c>
    </row>
    <row r="588" spans="1:11" x14ac:dyDescent="0.3">
      <c r="A588" s="2">
        <v>17852</v>
      </c>
      <c r="B588" s="16">
        <f>MONTH(tempM[[#This Row],[Date]])</f>
        <v>11</v>
      </c>
      <c r="C588" s="1">
        <v>1948.875</v>
      </c>
      <c r="D588" s="1">
        <f>tempM[[#This Row],[DecDate]]^2</f>
        <v>3798113.765625</v>
      </c>
      <c r="E588" s="1">
        <v>0.04</v>
      </c>
      <c r="F588" s="1">
        <f>$R$17+$R$18*tempM[[#This Row],[DecDate]]+$R$19*tempM[[#This Row],[DecDate2]]</f>
        <v>-9.8059271815941429E-2</v>
      </c>
      <c r="G588" s="4">
        <f>tempM[[#This Row],[Temp]]-tempM[[#This Row],[Trend]]</f>
        <v>0.13805927181594144</v>
      </c>
      <c r="H588" s="4">
        <f t="shared" si="9"/>
        <v>0.10420309093564686</v>
      </c>
      <c r="I588" s="4">
        <f>tempM[[#This Row],[Detrended]]-tempM[[#This Row],[Cycle]]</f>
        <v>3.3856180880294573E-2</v>
      </c>
      <c r="J588" s="4">
        <f>AVERAGEIF(tempM[Month],tempM[Month],tempM[High Frequency])</f>
        <v>3.5898844099438568E-2</v>
      </c>
      <c r="K588" s="4">
        <f>tempM[[#This Row],[S0]]-AVERAGE($J$2:$J$13)</f>
        <v>3.603430550838823E-2</v>
      </c>
    </row>
    <row r="589" spans="1:11" x14ac:dyDescent="0.3">
      <c r="A589" s="2">
        <v>17882</v>
      </c>
      <c r="B589" s="16">
        <f>MONTH(tempM[[#This Row],[Date]])</f>
        <v>12</v>
      </c>
      <c r="C589" s="1">
        <v>1948.9583333333335</v>
      </c>
      <c r="D589" s="1">
        <f>tempM[[#This Row],[DecDate]]^2</f>
        <v>3798438.585069445</v>
      </c>
      <c r="E589" s="1">
        <v>-0.4</v>
      </c>
      <c r="F589" s="1">
        <f>$R$17+$R$18*tempM[[#This Row],[DecDate]]+$R$19*tempM[[#This Row],[DecDate2]]</f>
        <v>-9.7404560999962086E-2</v>
      </c>
      <c r="G589" s="4">
        <f>tempM[[#This Row],[Temp]]-tempM[[#This Row],[Trend]]</f>
        <v>-0.30259543900003794</v>
      </c>
      <c r="H589" s="4">
        <f t="shared" si="9"/>
        <v>7.5086841658185924E-2</v>
      </c>
      <c r="I589" s="4">
        <f>tempM[[#This Row],[Detrended]]-tempM[[#This Row],[Cycle]]</f>
        <v>-0.37768228065822385</v>
      </c>
      <c r="J589" s="4">
        <f>AVERAGEIF(tempM[Month],tempM[Month],tempM[High Frequency])</f>
        <v>-3.4305487959333747E-2</v>
      </c>
      <c r="K589" s="4">
        <f>tempM[[#This Row],[S0]]-AVERAGE($J$2:$J$13)</f>
        <v>-3.4170026550384085E-2</v>
      </c>
    </row>
    <row r="590" spans="1:11" x14ac:dyDescent="0.3">
      <c r="A590" s="2">
        <v>17913</v>
      </c>
      <c r="B590" s="16">
        <f>MONTH(tempM[[#This Row],[Date]])</f>
        <v>1</v>
      </c>
      <c r="C590" s="1">
        <v>1949.0416666666667</v>
      </c>
      <c r="D590" s="1">
        <f>tempM[[#This Row],[DecDate]]^2</f>
        <v>3798763.418402778</v>
      </c>
      <c r="E590" s="1">
        <v>0.22</v>
      </c>
      <c r="F590" s="1">
        <f>$R$17+$R$18*tempM[[#This Row],[DecDate]]+$R$19*tempM[[#This Row],[DecDate2]]</f>
        <v>-9.6748417750688986E-2</v>
      </c>
      <c r="G590" s="4">
        <f>tempM[[#This Row],[Temp]]-tempM[[#This Row],[Trend]]</f>
        <v>0.31674841775068896</v>
      </c>
      <c r="H590" s="4">
        <f t="shared" si="9"/>
        <v>6.1353775331897911E-2</v>
      </c>
      <c r="I590" s="4">
        <f>tempM[[#This Row],[Detrended]]-tempM[[#This Row],[Cycle]]</f>
        <v>0.25539464241879106</v>
      </c>
      <c r="J590" s="4">
        <f>AVERAGEIF(tempM[Month],tempM[Month],tempM[High Frequency])</f>
        <v>2.9521109172344157E-2</v>
      </c>
      <c r="K590" s="4">
        <f>tempM[[#This Row],[S0]]-AVERAGE($J$2:$J$13)</f>
        <v>2.9656570581293815E-2</v>
      </c>
    </row>
    <row r="591" spans="1:11" x14ac:dyDescent="0.3">
      <c r="A591" s="2">
        <v>17944</v>
      </c>
      <c r="B591" s="16">
        <f>MONTH(tempM[[#This Row],[Date]])</f>
        <v>2</v>
      </c>
      <c r="C591" s="1">
        <v>1949.125</v>
      </c>
      <c r="D591" s="1">
        <f>tempM[[#This Row],[DecDate]]^2</f>
        <v>3799088.265625</v>
      </c>
      <c r="E591" s="1">
        <v>-0.1</v>
      </c>
      <c r="F591" s="1">
        <f>$R$17+$R$18*tempM[[#This Row],[DecDate]]+$R$19*tempM[[#This Row],[DecDate2]]</f>
        <v>-9.6090842067894755E-2</v>
      </c>
      <c r="G591" s="4">
        <f>tempM[[#This Row],[Temp]]-tempM[[#This Row],[Trend]]</f>
        <v>-3.9091579321052505E-3</v>
      </c>
      <c r="H591" s="4">
        <f t="shared" si="9"/>
        <v>5.6080815033701575E-2</v>
      </c>
      <c r="I591" s="4">
        <f>tempM[[#This Row],[Detrended]]-tempM[[#This Row],[Cycle]]</f>
        <v>-5.9989972965806826E-2</v>
      </c>
      <c r="J591" s="4">
        <f>AVERAGEIF(tempM[Month],tempM[Month],tempM[High Frequency])</f>
        <v>3.252632429620924E-2</v>
      </c>
      <c r="K591" s="4">
        <f>tempM[[#This Row],[S0]]-AVERAGE($J$2:$J$13)</f>
        <v>3.2661785705158902E-2</v>
      </c>
    </row>
    <row r="592" spans="1:11" x14ac:dyDescent="0.3">
      <c r="A592" s="2">
        <v>17972</v>
      </c>
      <c r="B592" s="16">
        <f>MONTH(tempM[[#This Row],[Date]])</f>
        <v>3</v>
      </c>
      <c r="C592" s="1">
        <v>1949.2083333333335</v>
      </c>
      <c r="D592" s="1">
        <f>tempM[[#This Row],[DecDate]]^2</f>
        <v>3799413.1267361115</v>
      </c>
      <c r="E592" s="1">
        <v>0.04</v>
      </c>
      <c r="F592" s="1">
        <f>$R$17+$R$18*tempM[[#This Row],[DecDate]]+$R$19*tempM[[#This Row],[DecDate2]]</f>
        <v>-9.5431833951636236E-2</v>
      </c>
      <c r="G592" s="4">
        <f>tempM[[#This Row],[Temp]]-tempM[[#This Row],[Trend]]</f>
        <v>0.13543183395163624</v>
      </c>
      <c r="H592" s="4">
        <f t="shared" si="9"/>
        <v>4.4652576148203539E-2</v>
      </c>
      <c r="I592" s="4">
        <f>tempM[[#This Row],[Detrended]]-tempM[[#This Row],[Cycle]]</f>
        <v>9.0779257803432711E-2</v>
      </c>
      <c r="J592" s="4">
        <f>AVERAGEIF(tempM[Month],tempM[Month],tempM[High Frequency])</f>
        <v>4.2467654152793903E-2</v>
      </c>
      <c r="K592" s="4">
        <f>tempM[[#This Row],[S0]]-AVERAGE($J$2:$J$13)</f>
        <v>4.2603115561743565E-2</v>
      </c>
    </row>
    <row r="593" spans="1:11" x14ac:dyDescent="0.3">
      <c r="A593" s="2">
        <v>18003</v>
      </c>
      <c r="B593" s="16">
        <f>MONTH(tempM[[#This Row],[Date]])</f>
        <v>4</v>
      </c>
      <c r="C593" s="1">
        <v>1949.2916666666667</v>
      </c>
      <c r="D593" s="1">
        <f>tempM[[#This Row],[DecDate]]^2</f>
        <v>3799738.0017361115</v>
      </c>
      <c r="E593" s="1">
        <v>-0.03</v>
      </c>
      <c r="F593" s="1">
        <f>$R$17+$R$18*tempM[[#This Row],[DecDate]]+$R$19*tempM[[#This Row],[DecDate2]]</f>
        <v>-9.4771393401913429E-2</v>
      </c>
      <c r="G593" s="4">
        <f>tempM[[#This Row],[Temp]]-tempM[[#This Row],[Trend]]</f>
        <v>6.477139340191343E-2</v>
      </c>
      <c r="H593" s="4">
        <f t="shared" si="9"/>
        <v>5.1684443290805918E-2</v>
      </c>
      <c r="I593" s="4">
        <f>tempM[[#This Row],[Detrended]]-tempM[[#This Row],[Cycle]]</f>
        <v>1.3086950111107512E-2</v>
      </c>
      <c r="J593" s="4">
        <f>AVERAGEIF(tempM[Month],tempM[Month],tempM[High Frequency])</f>
        <v>-5.1148535178016012E-4</v>
      </c>
      <c r="K593" s="4">
        <f>tempM[[#This Row],[S0]]-AVERAGE($J$2:$J$13)</f>
        <v>-3.7602394283050016E-4</v>
      </c>
    </row>
    <row r="594" spans="1:11" x14ac:dyDescent="0.3">
      <c r="A594" s="2">
        <v>18033</v>
      </c>
      <c r="B594" s="16">
        <f>MONTH(tempM[[#This Row],[Date]])</f>
        <v>5</v>
      </c>
      <c r="C594" s="1">
        <v>1949.375</v>
      </c>
      <c r="D594" s="1">
        <f>tempM[[#This Row],[DecDate]]^2</f>
        <v>3800062.890625</v>
      </c>
      <c r="E594" s="1">
        <v>0</v>
      </c>
      <c r="F594" s="1">
        <f>$R$17+$R$18*tempM[[#This Row],[DecDate]]+$R$19*tempM[[#This Row],[DecDate2]]</f>
        <v>-9.4109520418726333E-2</v>
      </c>
      <c r="G594" s="4">
        <f>tempM[[#This Row],[Temp]]-tempM[[#This Row],[Trend]]</f>
        <v>9.4109520418726333E-2</v>
      </c>
      <c r="H594" s="4">
        <f t="shared" si="9"/>
        <v>4.7945647230726356E-2</v>
      </c>
      <c r="I594" s="4">
        <f>tempM[[#This Row],[Detrended]]-tempM[[#This Row],[Cycle]]</f>
        <v>4.6163873187999978E-2</v>
      </c>
      <c r="J594" s="4">
        <f>AVERAGEIF(tempM[Month],tempM[Month],tempM[High Frequency])</f>
        <v>-1.9768330201834865E-2</v>
      </c>
      <c r="K594" s="4">
        <f>tempM[[#This Row],[S0]]-AVERAGE($J$2:$J$13)</f>
        <v>-1.9632868792885207E-2</v>
      </c>
    </row>
    <row r="595" spans="1:11" x14ac:dyDescent="0.3">
      <c r="A595" s="2">
        <v>18064</v>
      </c>
      <c r="B595" s="16">
        <f>MONTH(tempM[[#This Row],[Date]])</f>
        <v>6</v>
      </c>
      <c r="C595" s="1">
        <v>1949.4583333333335</v>
      </c>
      <c r="D595" s="1">
        <f>tempM[[#This Row],[DecDate]]^2</f>
        <v>3800387.7934027785</v>
      </c>
      <c r="E595" s="1">
        <v>-0.2</v>
      </c>
      <c r="F595" s="1">
        <f>$R$17+$R$18*tempM[[#This Row],[DecDate]]+$R$19*tempM[[#This Row],[DecDate2]]</f>
        <v>-9.3446215002018107E-2</v>
      </c>
      <c r="G595" s="4">
        <f>tempM[[#This Row],[Temp]]-tempM[[#This Row],[Trend]]</f>
        <v>-0.1065537849979819</v>
      </c>
      <c r="H595" s="4">
        <f t="shared" si="9"/>
        <v>3.3436187967969225E-2</v>
      </c>
      <c r="I595" s="4">
        <f>tempM[[#This Row],[Detrended]]-tempM[[#This Row],[Cycle]]</f>
        <v>-0.13998997296595111</v>
      </c>
      <c r="J595" s="4">
        <f>AVERAGEIF(tempM[Month],tempM[Month],tempM[High Frequency])</f>
        <v>-2.6078630071459965E-2</v>
      </c>
      <c r="K595" s="4">
        <f>tempM[[#This Row],[S0]]-AVERAGE($J$2:$J$13)</f>
        <v>-2.5943168662510306E-2</v>
      </c>
    </row>
    <row r="596" spans="1:11" x14ac:dyDescent="0.3">
      <c r="A596" s="2">
        <v>18094</v>
      </c>
      <c r="B596" s="16">
        <f>MONTH(tempM[[#This Row],[Date]])</f>
        <v>7</v>
      </c>
      <c r="C596" s="1">
        <v>1949.5416666666667</v>
      </c>
      <c r="D596" s="1">
        <f>tempM[[#This Row],[DecDate]]^2</f>
        <v>3800712.710069445</v>
      </c>
      <c r="E596" s="1">
        <v>-0.12</v>
      </c>
      <c r="F596" s="1">
        <f>$R$17+$R$18*tempM[[#This Row],[DecDate]]+$R$19*tempM[[#This Row],[DecDate2]]</f>
        <v>-9.2781477152016123E-2</v>
      </c>
      <c r="G596" s="4">
        <f>tempM[[#This Row],[Temp]]-tempM[[#This Row],[Trend]]</f>
        <v>-2.7218522847983873E-2</v>
      </c>
      <c r="H596" s="4">
        <f t="shared" si="9"/>
        <v>4.1232988579448869E-2</v>
      </c>
      <c r="I596" s="4">
        <f>tempM[[#This Row],[Detrended]]-tempM[[#This Row],[Cycle]]</f>
        <v>-6.8451511427432749E-2</v>
      </c>
      <c r="J596" s="4">
        <f>AVERAGEIF(tempM[Month],tempM[Month],tempM[High Frequency])</f>
        <v>-3.5465086088030215E-2</v>
      </c>
      <c r="K596" s="4">
        <f>tempM[[#This Row],[S0]]-AVERAGE($J$2:$J$13)</f>
        <v>-3.5329624679080553E-2</v>
      </c>
    </row>
    <row r="597" spans="1:11" x14ac:dyDescent="0.3">
      <c r="A597" s="2">
        <v>18125</v>
      </c>
      <c r="B597" s="16">
        <f>MONTH(tempM[[#This Row],[Date]])</f>
        <v>8</v>
      </c>
      <c r="C597" s="1">
        <v>1949.625</v>
      </c>
      <c r="D597" s="1">
        <f>tempM[[#This Row],[DecDate]]^2</f>
        <v>3801037.640625</v>
      </c>
      <c r="E597" s="1">
        <v>-0.05</v>
      </c>
      <c r="F597" s="1">
        <f>$R$17+$R$18*tempM[[#This Row],[DecDate]]+$R$19*tempM[[#This Row],[DecDate2]]</f>
        <v>-9.2115306868549851E-2</v>
      </c>
      <c r="G597" s="4">
        <f>tempM[[#This Row],[Temp]]-tempM[[#This Row],[Trend]]</f>
        <v>4.2115306868549848E-2</v>
      </c>
      <c r="H597" s="4">
        <f t="shared" si="9"/>
        <v>2.8745106036311761E-3</v>
      </c>
      <c r="I597" s="4">
        <f>tempM[[#This Row],[Detrended]]-tempM[[#This Row],[Cycle]]</f>
        <v>3.9240796264918672E-2</v>
      </c>
      <c r="J597" s="4">
        <f>AVERAGEIF(tempM[Month],tempM[Month],tempM[High Frequency])</f>
        <v>-3.7850347885051719E-2</v>
      </c>
      <c r="K597" s="4">
        <f>tempM[[#This Row],[S0]]-AVERAGE($J$2:$J$13)</f>
        <v>-3.7714886476102057E-2</v>
      </c>
    </row>
    <row r="598" spans="1:11" x14ac:dyDescent="0.3">
      <c r="A598" s="2">
        <v>18156</v>
      </c>
      <c r="B598" s="16">
        <f>MONTH(tempM[[#This Row],[Date]])</f>
        <v>9</v>
      </c>
      <c r="C598" s="1">
        <v>1949.7083333333335</v>
      </c>
      <c r="D598" s="1">
        <f>tempM[[#This Row],[DecDate]]^2</f>
        <v>3801362.585069445</v>
      </c>
      <c r="E598" s="1">
        <v>-0.11</v>
      </c>
      <c r="F598" s="1">
        <f>$R$17+$R$18*tempM[[#This Row],[DecDate]]+$R$19*tempM[[#This Row],[DecDate2]]</f>
        <v>-9.1447704151562448E-2</v>
      </c>
      <c r="G598" s="4">
        <f>tempM[[#This Row],[Temp]]-tempM[[#This Row],[Trend]]</f>
        <v>-1.8552295848437553E-2</v>
      </c>
      <c r="H598" s="4">
        <f t="shared" si="9"/>
        <v>1.3745369425127172E-2</v>
      </c>
      <c r="I598" s="4">
        <f>tempM[[#This Row],[Detrended]]-tempM[[#This Row],[Cycle]]</f>
        <v>-3.2297665273564723E-2</v>
      </c>
      <c r="J598" s="4">
        <f>AVERAGEIF(tempM[Month],tempM[Month],tempM[High Frequency])</f>
        <v>-2.5516799080914528E-2</v>
      </c>
      <c r="K598" s="4">
        <f>tempM[[#This Row],[S0]]-AVERAGE($J$2:$J$13)</f>
        <v>-2.538133767196487E-2</v>
      </c>
    </row>
    <row r="599" spans="1:11" x14ac:dyDescent="0.3">
      <c r="A599" s="2">
        <v>18186</v>
      </c>
      <c r="B599" s="16">
        <f>MONTH(tempM[[#This Row],[Date]])</f>
        <v>10</v>
      </c>
      <c r="C599" s="1">
        <v>1949.7916666666667</v>
      </c>
      <c r="D599" s="1">
        <f>tempM[[#This Row],[DecDate]]^2</f>
        <v>3801687.543402778</v>
      </c>
      <c r="E599" s="1">
        <v>7.0000000000000007E-2</v>
      </c>
      <c r="F599" s="1">
        <f>$R$17+$R$18*tempM[[#This Row],[DecDate]]+$R$19*tempM[[#This Row],[DecDate2]]</f>
        <v>-9.0778669001224443E-2</v>
      </c>
      <c r="G599" s="4">
        <f>tempM[[#This Row],[Temp]]-tempM[[#This Row],[Trend]]</f>
        <v>0.16077866900122445</v>
      </c>
      <c r="H599" s="4">
        <f t="shared" si="9"/>
        <v>-6.9236657252851695E-3</v>
      </c>
      <c r="I599" s="4">
        <f>tempM[[#This Row],[Detrended]]-tempM[[#This Row],[Cycle]]</f>
        <v>0.16770233472650961</v>
      </c>
      <c r="J599" s="4">
        <f>AVERAGEIF(tempM[Month],tempM[Month],tempM[High Frequency])</f>
        <v>3.745669801022343E-2</v>
      </c>
      <c r="K599" s="4">
        <f>tempM[[#This Row],[S0]]-AVERAGE($J$2:$J$13)</f>
        <v>3.7592159419173092E-2</v>
      </c>
    </row>
    <row r="600" spans="1:11" x14ac:dyDescent="0.3">
      <c r="A600" s="2">
        <v>18217</v>
      </c>
      <c r="B600" s="16">
        <f>MONTH(tempM[[#This Row],[Date]])</f>
        <v>11</v>
      </c>
      <c r="C600" s="1">
        <v>1949.875</v>
      </c>
      <c r="D600" s="1">
        <f>tempM[[#This Row],[DecDate]]^2</f>
        <v>3802012.515625</v>
      </c>
      <c r="E600" s="1">
        <v>0.04</v>
      </c>
      <c r="F600" s="1">
        <f>$R$17+$R$18*tempM[[#This Row],[DecDate]]+$R$19*tempM[[#This Row],[DecDate2]]</f>
        <v>-9.0108201417308464E-2</v>
      </c>
      <c r="G600" s="4">
        <f>tempM[[#This Row],[Temp]]-tempM[[#This Row],[Trend]]</f>
        <v>0.13010820141730847</v>
      </c>
      <c r="H600" s="4">
        <f t="shared" si="9"/>
        <v>-9.1325948476102137E-3</v>
      </c>
      <c r="I600" s="4">
        <f>tempM[[#This Row],[Detrended]]-tempM[[#This Row],[Cycle]]</f>
        <v>0.1392407962649187</v>
      </c>
      <c r="J600" s="4">
        <f>AVERAGEIF(tempM[Month],tempM[Month],tempM[High Frequency])</f>
        <v>3.5898844099438568E-2</v>
      </c>
      <c r="K600" s="4">
        <f>tempM[[#This Row],[S0]]-AVERAGE($J$2:$J$13)</f>
        <v>3.603430550838823E-2</v>
      </c>
    </row>
    <row r="601" spans="1:11" x14ac:dyDescent="0.3">
      <c r="A601" s="2">
        <v>18247</v>
      </c>
      <c r="B601" s="16">
        <f>MONTH(tempM[[#This Row],[Date]])</f>
        <v>12</v>
      </c>
      <c r="C601" s="1">
        <v>1949.9583333333335</v>
      </c>
      <c r="D601" s="1">
        <f>tempM[[#This Row],[DecDate]]^2</f>
        <v>3802337.5017361115</v>
      </c>
      <c r="E601" s="1">
        <v>-0.14000000000000001</v>
      </c>
      <c r="F601" s="1">
        <f>$R$17+$R$18*tempM[[#This Row],[DecDate]]+$R$19*tempM[[#This Row],[DecDate2]]</f>
        <v>-8.9436301400098728E-2</v>
      </c>
      <c r="G601" s="4">
        <f>tempM[[#This Row],[Temp]]-tempM[[#This Row],[Trend]]</f>
        <v>-5.0563698599901286E-2</v>
      </c>
      <c r="H601" s="4">
        <f t="shared" si="9"/>
        <v>-1.5189110249531533E-2</v>
      </c>
      <c r="I601" s="4">
        <f>tempM[[#This Row],[Detrended]]-tempM[[#This Row],[Cycle]]</f>
        <v>-3.5374588350369753E-2</v>
      </c>
      <c r="J601" s="4">
        <f>AVERAGEIF(tempM[Month],tempM[Month],tempM[High Frequency])</f>
        <v>-3.4305487959333747E-2</v>
      </c>
      <c r="K601" s="4">
        <f>tempM[[#This Row],[S0]]-AVERAGE($J$2:$J$13)</f>
        <v>-3.4170026550384085E-2</v>
      </c>
    </row>
    <row r="602" spans="1:11" x14ac:dyDescent="0.3">
      <c r="A602" s="2">
        <v>18278</v>
      </c>
      <c r="B602" s="16">
        <f>MONTH(tempM[[#This Row],[Date]])</f>
        <v>1</v>
      </c>
      <c r="C602" s="1">
        <v>1950.0416666666667</v>
      </c>
      <c r="D602" s="1">
        <f>tempM[[#This Row],[DecDate]]^2</f>
        <v>3802662.5017361115</v>
      </c>
      <c r="E602" s="1">
        <v>-0.28999999999999998</v>
      </c>
      <c r="F602" s="1">
        <f>$R$17+$R$18*tempM[[#This Row],[DecDate]]+$R$19*tempM[[#This Row],[DecDate2]]</f>
        <v>-8.8762968949197329E-2</v>
      </c>
      <c r="G602" s="4">
        <f>tempM[[#This Row],[Temp]]-tempM[[#This Row],[Trend]]</f>
        <v>-0.20123703105080265</v>
      </c>
      <c r="H602" s="4">
        <f t="shared" si="9"/>
        <v>-1.5093211931053495E-2</v>
      </c>
      <c r="I602" s="4">
        <f>tempM[[#This Row],[Detrended]]-tempM[[#This Row],[Cycle]]</f>
        <v>-0.18614381911974914</v>
      </c>
      <c r="J602" s="4">
        <f>AVERAGEIF(tempM[Month],tempM[Month],tempM[High Frequency])</f>
        <v>2.9521109172344157E-2</v>
      </c>
      <c r="K602" s="4">
        <f>tempM[[#This Row],[S0]]-AVERAGE($J$2:$J$13)</f>
        <v>2.9656570581293815E-2</v>
      </c>
    </row>
    <row r="603" spans="1:11" x14ac:dyDescent="0.3">
      <c r="A603" s="2">
        <v>18309</v>
      </c>
      <c r="B603" s="16">
        <f>MONTH(tempM[[#This Row],[Date]])</f>
        <v>2</v>
      </c>
      <c r="C603" s="1">
        <v>1950.125</v>
      </c>
      <c r="D603" s="1">
        <f>tempM[[#This Row],[DecDate]]^2</f>
        <v>3802987.515625</v>
      </c>
      <c r="E603" s="1">
        <v>-0.27</v>
      </c>
      <c r="F603" s="1">
        <f>$R$17+$R$18*tempM[[#This Row],[DecDate]]+$R$19*tempM[[#This Row],[DecDate2]]</f>
        <v>-8.8088204065059017E-2</v>
      </c>
      <c r="G603" s="4">
        <f>tempM[[#This Row],[Temp]]-tempM[[#This Row],[Trend]]</f>
        <v>-0.181911795934941</v>
      </c>
      <c r="H603" s="4">
        <f t="shared" si="9"/>
        <v>-2.1921822969099176E-2</v>
      </c>
      <c r="I603" s="4">
        <f>tempM[[#This Row],[Detrended]]-tempM[[#This Row],[Cycle]]</f>
        <v>-0.15998997296584183</v>
      </c>
      <c r="J603" s="4">
        <f>AVERAGEIF(tempM[Month],tempM[Month],tempM[High Frequency])</f>
        <v>3.252632429620924E-2</v>
      </c>
      <c r="K603" s="4">
        <f>tempM[[#This Row],[S0]]-AVERAGE($J$2:$J$13)</f>
        <v>3.2661785705158902E-2</v>
      </c>
    </row>
    <row r="604" spans="1:11" x14ac:dyDescent="0.3">
      <c r="A604" s="2">
        <v>18337</v>
      </c>
      <c r="B604" s="16">
        <f>MONTH(tempM[[#This Row],[Date]])</f>
        <v>3</v>
      </c>
      <c r="C604" s="1">
        <v>1950.2083333333335</v>
      </c>
      <c r="D604" s="1">
        <f>tempM[[#This Row],[DecDate]]^2</f>
        <v>3803312.5434027785</v>
      </c>
      <c r="E604" s="1">
        <v>0.05</v>
      </c>
      <c r="F604" s="1">
        <f>$R$17+$R$18*tempM[[#This Row],[DecDate]]+$R$19*tempM[[#This Row],[DecDate2]]</f>
        <v>-8.741200674734273E-2</v>
      </c>
      <c r="G604" s="4">
        <f>tempM[[#This Row],[Temp]]-tempM[[#This Row],[Trend]]</f>
        <v>0.13741200674734272</v>
      </c>
      <c r="H604" s="4">
        <f t="shared" si="9"/>
        <v>-2.567494336367733E-2</v>
      </c>
      <c r="I604" s="4">
        <f>tempM[[#This Row],[Detrended]]-tempM[[#This Row],[Cycle]]</f>
        <v>0.16308695011102003</v>
      </c>
      <c r="J604" s="4">
        <f>AVERAGEIF(tempM[Month],tempM[Month],tempM[High Frequency])</f>
        <v>4.2467654152793903E-2</v>
      </c>
      <c r="K604" s="4">
        <f>tempM[[#This Row],[S0]]-AVERAGE($J$2:$J$13)</f>
        <v>4.2603115561743565E-2</v>
      </c>
    </row>
    <row r="605" spans="1:11" x14ac:dyDescent="0.3">
      <c r="A605" s="2">
        <v>18368</v>
      </c>
      <c r="B605" s="16">
        <f>MONTH(tempM[[#This Row],[Date]])</f>
        <v>4</v>
      </c>
      <c r="C605" s="1">
        <v>1950.2916666666667</v>
      </c>
      <c r="D605" s="1">
        <f>tempM[[#This Row],[DecDate]]^2</f>
        <v>3803637.585069445</v>
      </c>
      <c r="E605" s="1">
        <v>-0.22</v>
      </c>
      <c r="F605" s="1">
        <f>$R$17+$R$18*tempM[[#This Row],[DecDate]]+$R$19*tempM[[#This Row],[DecDate2]]</f>
        <v>-8.6734376996275842E-2</v>
      </c>
      <c r="G605" s="4">
        <f>tempM[[#This Row],[Temp]]-tempM[[#This Row],[Trend]]</f>
        <v>-0.13326562300372416</v>
      </c>
      <c r="H605" s="4">
        <f t="shared" si="9"/>
        <v>-2.2506419268625351E-2</v>
      </c>
      <c r="I605" s="4">
        <f>tempM[[#This Row],[Detrended]]-tempM[[#This Row],[Cycle]]</f>
        <v>-0.11075920373509882</v>
      </c>
      <c r="J605" s="4">
        <f>AVERAGEIF(tempM[Month],tempM[Month],tempM[High Frequency])</f>
        <v>-5.1148535178016012E-4</v>
      </c>
      <c r="K605" s="4">
        <f>tempM[[#This Row],[S0]]-AVERAGE($J$2:$J$13)</f>
        <v>-3.7602394283050016E-4</v>
      </c>
    </row>
    <row r="606" spans="1:11" x14ac:dyDescent="0.3">
      <c r="A606" s="2">
        <v>18398</v>
      </c>
      <c r="B606" s="16">
        <f>MONTH(tempM[[#This Row],[Date]])</f>
        <v>5</v>
      </c>
      <c r="C606" s="1">
        <v>1950.375</v>
      </c>
      <c r="D606" s="1">
        <f>tempM[[#This Row],[DecDate]]^2</f>
        <v>3803962.640625</v>
      </c>
      <c r="E606" s="1">
        <v>-0.05</v>
      </c>
      <c r="F606" s="1">
        <f>$R$17+$R$18*tempM[[#This Row],[DecDate]]+$R$19*tempM[[#This Row],[DecDate2]]</f>
        <v>-8.6055314811687822E-2</v>
      </c>
      <c r="G606" s="4">
        <f>tempM[[#This Row],[Temp]]-tempM[[#This Row],[Trend]]</f>
        <v>3.6055314811687819E-2</v>
      </c>
      <c r="H606" s="4">
        <f t="shared" si="9"/>
        <v>-5.3954712222417905E-2</v>
      </c>
      <c r="I606" s="4">
        <f>tempM[[#This Row],[Detrended]]-tempM[[#This Row],[Cycle]]</f>
        <v>9.0010027034105725E-2</v>
      </c>
      <c r="J606" s="4">
        <f>AVERAGEIF(tempM[Month],tempM[Month],tempM[High Frequency])</f>
        <v>-1.9768330201834865E-2</v>
      </c>
      <c r="K606" s="4">
        <f>tempM[[#This Row],[S0]]-AVERAGE($J$2:$J$13)</f>
        <v>-1.9632868792885207E-2</v>
      </c>
    </row>
    <row r="607" spans="1:11" x14ac:dyDescent="0.3">
      <c r="A607" s="2">
        <v>18429</v>
      </c>
      <c r="B607" s="16">
        <f>MONTH(tempM[[#This Row],[Date]])</f>
        <v>6</v>
      </c>
      <c r="C607" s="1">
        <v>1950.4583333333335</v>
      </c>
      <c r="D607" s="1">
        <f>tempM[[#This Row],[DecDate]]^2</f>
        <v>3804287.710069445</v>
      </c>
      <c r="E607" s="1">
        <v>-7.0000000000000007E-2</v>
      </c>
      <c r="F607" s="1">
        <f>$R$17+$R$18*tempM[[#This Row],[DecDate]]+$R$19*tempM[[#This Row],[DecDate2]]</f>
        <v>-8.5374820193749201E-2</v>
      </c>
      <c r="G607" s="4">
        <f>tempM[[#This Row],[Temp]]-tempM[[#This Row],[Trend]]</f>
        <v>1.5374820193749195E-2</v>
      </c>
      <c r="H607" s="4">
        <f t="shared" si="9"/>
        <v>-6.7712129917340824E-2</v>
      </c>
      <c r="I607" s="4">
        <f>tempM[[#This Row],[Detrended]]-tempM[[#This Row],[Cycle]]</f>
        <v>8.3086950111090019E-2</v>
      </c>
      <c r="J607" s="4">
        <f>AVERAGEIF(tempM[Month],tempM[Month],tempM[High Frequency])</f>
        <v>-2.6078630071459965E-2</v>
      </c>
      <c r="K607" s="4">
        <f>tempM[[#This Row],[S0]]-AVERAGE($J$2:$J$13)</f>
        <v>-2.5943168662510306E-2</v>
      </c>
    </row>
    <row r="608" spans="1:11" x14ac:dyDescent="0.3">
      <c r="A608" s="2">
        <v>18459</v>
      </c>
      <c r="B608" s="16">
        <f>MONTH(tempM[[#This Row],[Date]])</f>
        <v>7</v>
      </c>
      <c r="C608" s="1">
        <v>1950.5416666666667</v>
      </c>
      <c r="D608" s="1">
        <f>tempM[[#This Row],[DecDate]]^2</f>
        <v>3804612.793402778</v>
      </c>
      <c r="E608" s="1">
        <v>-0.19</v>
      </c>
      <c r="F608" s="1">
        <f>$R$17+$R$18*tempM[[#This Row],[DecDate]]+$R$19*tempM[[#This Row],[DecDate2]]</f>
        <v>-8.4692893142232606E-2</v>
      </c>
      <c r="G608" s="4">
        <f>tempM[[#This Row],[Temp]]-tempM[[#This Row],[Trend]]</f>
        <v>-0.1053071068577674</v>
      </c>
      <c r="H608" s="4">
        <f t="shared" si="9"/>
        <v>-8.5317133891881863E-2</v>
      </c>
      <c r="I608" s="4">
        <f>tempM[[#This Row],[Detrended]]-tempM[[#This Row],[Cycle]]</f>
        <v>-1.9989972965885533E-2</v>
      </c>
      <c r="J608" s="4">
        <f>AVERAGEIF(tempM[Month],tempM[Month],tempM[High Frequency])</f>
        <v>-3.5465086088030215E-2</v>
      </c>
      <c r="K608" s="4">
        <f>tempM[[#This Row],[S0]]-AVERAGE($J$2:$J$13)</f>
        <v>-3.5329624679080553E-2</v>
      </c>
    </row>
    <row r="609" spans="1:11" x14ac:dyDescent="0.3">
      <c r="A609" s="2">
        <v>18490</v>
      </c>
      <c r="B609" s="16">
        <f>MONTH(tempM[[#This Row],[Date]])</f>
        <v>8</v>
      </c>
      <c r="C609" s="1">
        <v>1950.625</v>
      </c>
      <c r="D609" s="1">
        <f>tempM[[#This Row],[DecDate]]^2</f>
        <v>3804937.890625</v>
      </c>
      <c r="E609" s="1">
        <v>-0.2</v>
      </c>
      <c r="F609" s="1">
        <f>$R$17+$R$18*tempM[[#This Row],[DecDate]]+$R$19*tempM[[#This Row],[DecDate2]]</f>
        <v>-8.4009533657422253E-2</v>
      </c>
      <c r="G609" s="4">
        <f>tempM[[#This Row],[Temp]]-tempM[[#This Row],[Trend]]</f>
        <v>-0.11599046634257776</v>
      </c>
      <c r="H609" s="4">
        <f t="shared" si="9"/>
        <v>-0.10369280106908735</v>
      </c>
      <c r="I609" s="4">
        <f>tempM[[#This Row],[Detrended]]-tempM[[#This Row],[Cycle]]</f>
        <v>-1.229766527349041E-2</v>
      </c>
      <c r="J609" s="4">
        <f>AVERAGEIF(tempM[Month],tempM[Month],tempM[High Frequency])</f>
        <v>-3.7850347885051719E-2</v>
      </c>
      <c r="K609" s="4">
        <f>tempM[[#This Row],[S0]]-AVERAGE($J$2:$J$13)</f>
        <v>-3.7714886476102057E-2</v>
      </c>
    </row>
    <row r="610" spans="1:11" x14ac:dyDescent="0.3">
      <c r="A610" s="2">
        <v>18521</v>
      </c>
      <c r="B610" s="16">
        <f>MONTH(tempM[[#This Row],[Date]])</f>
        <v>9</v>
      </c>
      <c r="C610" s="1">
        <v>1950.7083333333335</v>
      </c>
      <c r="D610" s="1">
        <f>tempM[[#This Row],[DecDate]]^2</f>
        <v>3805263.0017361115</v>
      </c>
      <c r="E610" s="1">
        <v>-0.09</v>
      </c>
      <c r="F610" s="1">
        <f>$R$17+$R$18*tempM[[#This Row],[DecDate]]+$R$19*tempM[[#This Row],[DecDate2]]</f>
        <v>-8.3324741739033925E-2</v>
      </c>
      <c r="G610" s="4">
        <f>tempM[[#This Row],[Temp]]-tempM[[#This Row],[Trend]]</f>
        <v>-6.6752582609660716E-3</v>
      </c>
      <c r="H610" s="4">
        <f t="shared" si="9"/>
        <v>-9.7454516064363769E-2</v>
      </c>
      <c r="I610" s="4">
        <f>tempM[[#This Row],[Detrended]]-tempM[[#This Row],[Cycle]]</f>
        <v>9.0779257803397698E-2</v>
      </c>
      <c r="J610" s="4">
        <f>AVERAGEIF(tempM[Month],tempM[Month],tempM[High Frequency])</f>
        <v>-2.5516799080914528E-2</v>
      </c>
      <c r="K610" s="4">
        <f>tempM[[#This Row],[S0]]-AVERAGE($J$2:$J$13)</f>
        <v>-2.538133767196487E-2</v>
      </c>
    </row>
    <row r="611" spans="1:11" x14ac:dyDescent="0.3">
      <c r="A611" s="2">
        <v>18551</v>
      </c>
      <c r="B611" s="16">
        <f>MONTH(tempM[[#This Row],[Date]])</f>
        <v>10</v>
      </c>
      <c r="C611" s="1">
        <v>1950.7916666666667</v>
      </c>
      <c r="D611" s="1">
        <f>tempM[[#This Row],[DecDate]]^2</f>
        <v>3805588.1267361115</v>
      </c>
      <c r="E611" s="1">
        <v>-0.06</v>
      </c>
      <c r="F611" s="1">
        <f>$R$17+$R$18*tempM[[#This Row],[DecDate]]+$R$19*tempM[[#This Row],[DecDate2]]</f>
        <v>-8.2638517387238153E-2</v>
      </c>
      <c r="G611" s="4">
        <f>tempM[[#This Row],[Temp]]-tempM[[#This Row],[Trend]]</f>
        <v>2.2638517387238155E-2</v>
      </c>
      <c r="H611" s="4">
        <f t="shared" si="9"/>
        <v>-9.6602278877698025E-2</v>
      </c>
      <c r="I611" s="4">
        <f>tempM[[#This Row],[Detrended]]-tempM[[#This Row],[Cycle]]</f>
        <v>0.11924079626493618</v>
      </c>
      <c r="J611" s="4">
        <f>AVERAGEIF(tempM[Month],tempM[Month],tempM[High Frequency])</f>
        <v>3.745669801022343E-2</v>
      </c>
      <c r="K611" s="4">
        <f>tempM[[#This Row],[S0]]-AVERAGE($J$2:$J$13)</f>
        <v>3.7592159419173092E-2</v>
      </c>
    </row>
    <row r="612" spans="1:11" x14ac:dyDescent="0.3">
      <c r="A612" s="2">
        <v>18582</v>
      </c>
      <c r="B612" s="16">
        <f>MONTH(tempM[[#This Row],[Date]])</f>
        <v>11</v>
      </c>
      <c r="C612" s="1">
        <v>1950.875</v>
      </c>
      <c r="D612" s="1">
        <f>tempM[[#This Row],[DecDate]]^2</f>
        <v>3805913.265625</v>
      </c>
      <c r="E612" s="1">
        <v>-0.33</v>
      </c>
      <c r="F612" s="1">
        <f>$R$17+$R$18*tempM[[#This Row],[DecDate]]+$R$19*tempM[[#This Row],[DecDate2]]</f>
        <v>-8.1950860601921249E-2</v>
      </c>
      <c r="G612" s="4">
        <f>tempM[[#This Row],[Temp]]-tempM[[#This Row],[Trend]]</f>
        <v>-0.24804913939807877</v>
      </c>
      <c r="H612" s="4">
        <f t="shared" si="9"/>
        <v>-6.7289935662949316E-2</v>
      </c>
      <c r="I612" s="4">
        <f>tempM[[#This Row],[Detrended]]-tempM[[#This Row],[Cycle]]</f>
        <v>-0.18075920373512944</v>
      </c>
      <c r="J612" s="4">
        <f>AVERAGEIF(tempM[Month],tempM[Month],tempM[High Frequency])</f>
        <v>3.5898844099438568E-2</v>
      </c>
      <c r="K612" s="4">
        <f>tempM[[#This Row],[S0]]-AVERAGE($J$2:$J$13)</f>
        <v>3.603430550838823E-2</v>
      </c>
    </row>
    <row r="613" spans="1:11" x14ac:dyDescent="0.3">
      <c r="A613" s="2">
        <v>18612</v>
      </c>
      <c r="B613" s="16">
        <f>MONTH(tempM[[#This Row],[Date]])</f>
        <v>12</v>
      </c>
      <c r="C613" s="1">
        <v>1950.9583333333335</v>
      </c>
      <c r="D613" s="1">
        <f>tempM[[#This Row],[DecDate]]^2</f>
        <v>3806238.4184027785</v>
      </c>
      <c r="E613" s="1">
        <v>-0.13</v>
      </c>
      <c r="F613" s="1">
        <f>$R$17+$R$18*tempM[[#This Row],[DecDate]]+$R$19*tempM[[#This Row],[DecDate2]]</f>
        <v>-8.1261771383310588E-2</v>
      </c>
      <c r="G613" s="4">
        <f>tempM[[#This Row],[Temp]]-tempM[[#This Row],[Trend]]</f>
        <v>-4.8738228616689416E-2</v>
      </c>
      <c r="H613" s="4">
        <f t="shared" si="9"/>
        <v>-6.5671332573950761E-2</v>
      </c>
      <c r="I613" s="4">
        <f>tempM[[#This Row],[Detrended]]-tempM[[#This Row],[Cycle]]</f>
        <v>1.6933103957261345E-2</v>
      </c>
      <c r="J613" s="4">
        <f>AVERAGEIF(tempM[Month],tempM[Month],tempM[High Frequency])</f>
        <v>-3.4305487959333747E-2</v>
      </c>
      <c r="K613" s="4">
        <f>tempM[[#This Row],[S0]]-AVERAGE($J$2:$J$13)</f>
        <v>-3.4170026550384085E-2</v>
      </c>
    </row>
    <row r="614" spans="1:11" x14ac:dyDescent="0.3">
      <c r="A614" s="2">
        <v>18643</v>
      </c>
      <c r="B614" s="16">
        <f>MONTH(tempM[[#This Row],[Date]])</f>
        <v>1</v>
      </c>
      <c r="C614" s="1">
        <v>1951.0416666666667</v>
      </c>
      <c r="D614" s="1">
        <f>tempM[[#This Row],[DecDate]]^2</f>
        <v>3806563.585069445</v>
      </c>
      <c r="E614" s="1">
        <v>-0.36</v>
      </c>
      <c r="F614" s="1">
        <f>$R$17+$R$18*tempM[[#This Row],[DecDate]]+$R$19*tempM[[#This Row],[DecDate2]]</f>
        <v>-8.0571249731065109E-2</v>
      </c>
      <c r="G614" s="4">
        <f>tempM[[#This Row],[Temp]]-tempM[[#This Row],[Trend]]</f>
        <v>-0.27942875026893488</v>
      </c>
      <c r="H614" s="4">
        <f t="shared" si="9"/>
        <v>-5.4823392687642865E-2</v>
      </c>
      <c r="I614" s="4">
        <f>tempM[[#This Row],[Detrended]]-tempM[[#This Row],[Cycle]]</f>
        <v>-0.22460535758129202</v>
      </c>
      <c r="J614" s="4">
        <f>AVERAGEIF(tempM[Month],tempM[Month],tempM[High Frequency])</f>
        <v>2.9521109172344157E-2</v>
      </c>
      <c r="K614" s="4">
        <f>tempM[[#This Row],[S0]]-AVERAGE($J$2:$J$13)</f>
        <v>2.9656570581293815E-2</v>
      </c>
    </row>
    <row r="615" spans="1:11" x14ac:dyDescent="0.3">
      <c r="A615" s="2">
        <v>18674</v>
      </c>
      <c r="B615" s="16">
        <f>MONTH(tempM[[#This Row],[Date]])</f>
        <v>2</v>
      </c>
      <c r="C615" s="1">
        <v>1951.125</v>
      </c>
      <c r="D615" s="1">
        <f>tempM[[#This Row],[DecDate]]^2</f>
        <v>3806888.765625</v>
      </c>
      <c r="E615" s="1">
        <v>-0.52</v>
      </c>
      <c r="F615" s="1">
        <f>$R$17+$R$18*tempM[[#This Row],[DecDate]]+$R$19*tempM[[#This Row],[DecDate2]]</f>
        <v>-7.9879295645525872E-2</v>
      </c>
      <c r="G615" s="4">
        <f>tempM[[#This Row],[Temp]]-tempM[[#This Row],[Trend]]</f>
        <v>-0.44012070435447415</v>
      </c>
      <c r="H615" s="4">
        <f t="shared" si="9"/>
        <v>-2.3976885234777409E-2</v>
      </c>
      <c r="I615" s="4">
        <f>tempM[[#This Row],[Detrended]]-tempM[[#This Row],[Cycle]]</f>
        <v>-0.41614381911969672</v>
      </c>
      <c r="J615" s="4">
        <f>AVERAGEIF(tempM[Month],tempM[Month],tempM[High Frequency])</f>
        <v>3.252632429620924E-2</v>
      </c>
      <c r="K615" s="4">
        <f>tempM[[#This Row],[S0]]-AVERAGE($J$2:$J$13)</f>
        <v>3.2661785705158902E-2</v>
      </c>
    </row>
    <row r="616" spans="1:11" x14ac:dyDescent="0.3">
      <c r="A616" s="2">
        <v>18702</v>
      </c>
      <c r="B616" s="16">
        <f>MONTH(tempM[[#This Row],[Date]])</f>
        <v>3</v>
      </c>
      <c r="C616" s="1">
        <v>1951.2083333333335</v>
      </c>
      <c r="D616" s="1">
        <f>tempM[[#This Row],[DecDate]]^2</f>
        <v>3807213.960069445</v>
      </c>
      <c r="E616" s="1">
        <v>-0.18</v>
      </c>
      <c r="F616" s="1">
        <f>$R$17+$R$18*tempM[[#This Row],[DecDate]]+$R$19*tempM[[#This Row],[DecDate2]]</f>
        <v>-7.9185909126465504E-2</v>
      </c>
      <c r="G616" s="4">
        <f>tempM[[#This Row],[Temp]]-tempM[[#This Row],[Trend]]</f>
        <v>-0.10081409087353449</v>
      </c>
      <c r="H616" s="4">
        <f t="shared" si="9"/>
        <v>1.6098959015397367E-2</v>
      </c>
      <c r="I616" s="4">
        <f>tempM[[#This Row],[Detrended]]-tempM[[#This Row],[Cycle]]</f>
        <v>-0.11691304988893186</v>
      </c>
      <c r="J616" s="4">
        <f>AVERAGEIF(tempM[Month],tempM[Month],tempM[High Frequency])</f>
        <v>4.2467654152793903E-2</v>
      </c>
      <c r="K616" s="4">
        <f>tempM[[#This Row],[S0]]-AVERAGE($J$2:$J$13)</f>
        <v>4.2603115561743565E-2</v>
      </c>
    </row>
    <row r="617" spans="1:11" x14ac:dyDescent="0.3">
      <c r="A617" s="2">
        <v>18733</v>
      </c>
      <c r="B617" s="16">
        <f>MONTH(tempM[[#This Row],[Date]])</f>
        <v>4</v>
      </c>
      <c r="C617" s="1">
        <v>1951.2916666666667</v>
      </c>
      <c r="D617" s="1">
        <f>tempM[[#This Row],[DecDate]]^2</f>
        <v>3807539.168402778</v>
      </c>
      <c r="E617" s="1">
        <v>7.0000000000000007E-2</v>
      </c>
      <c r="F617" s="1">
        <f>$R$17+$R$18*tempM[[#This Row],[DecDate]]+$R$19*tempM[[#This Row],[DecDate2]]</f>
        <v>-7.8491090173997691E-2</v>
      </c>
      <c r="G617" s="4">
        <f>tempM[[#This Row],[Temp]]-tempM[[#This Row],[Trend]]</f>
        <v>0.1484910901739977</v>
      </c>
      <c r="H617" s="4">
        <f t="shared" si="9"/>
        <v>4.3865678524437395E-2</v>
      </c>
      <c r="I617" s="4">
        <f>tempM[[#This Row],[Detrended]]-tempM[[#This Row],[Cycle]]</f>
        <v>0.1046254116495603</v>
      </c>
      <c r="J617" s="4">
        <f>AVERAGEIF(tempM[Month],tempM[Month],tempM[High Frequency])</f>
        <v>-5.1148535178016012E-4</v>
      </c>
      <c r="K617" s="4">
        <f>tempM[[#This Row],[S0]]-AVERAGE($J$2:$J$13)</f>
        <v>-3.7602394283050016E-4</v>
      </c>
    </row>
    <row r="618" spans="1:11" x14ac:dyDescent="0.3">
      <c r="A618" s="2">
        <v>18763</v>
      </c>
      <c r="B618" s="16">
        <f>MONTH(tempM[[#This Row],[Date]])</f>
        <v>5</v>
      </c>
      <c r="C618" s="1">
        <v>1951.375</v>
      </c>
      <c r="D618" s="1">
        <f>tempM[[#This Row],[DecDate]]^2</f>
        <v>3807864.390625</v>
      </c>
      <c r="E618" s="1">
        <v>0.17</v>
      </c>
      <c r="F618" s="1">
        <f>$R$17+$R$18*tempM[[#This Row],[DecDate]]+$R$19*tempM[[#This Row],[DecDate2]]</f>
        <v>-7.7794838788008747E-2</v>
      </c>
      <c r="G618" s="4">
        <f>tempM[[#This Row],[Temp]]-tempM[[#This Row],[Trend]]</f>
        <v>0.24779483878800876</v>
      </c>
      <c r="H618" s="4">
        <f t="shared" si="9"/>
        <v>5.393865790771421E-2</v>
      </c>
      <c r="I618" s="4">
        <f>tempM[[#This Row],[Detrended]]-tempM[[#This Row],[Cycle]]</f>
        <v>0.19385618088029455</v>
      </c>
      <c r="J618" s="4">
        <f>AVERAGEIF(tempM[Month],tempM[Month],tempM[High Frequency])</f>
        <v>-1.9768330201834865E-2</v>
      </c>
      <c r="K618" s="4">
        <f>tempM[[#This Row],[S0]]-AVERAGE($J$2:$J$13)</f>
        <v>-1.9632868792885207E-2</v>
      </c>
    </row>
    <row r="619" spans="1:11" x14ac:dyDescent="0.3">
      <c r="A619" s="2">
        <v>18794</v>
      </c>
      <c r="B619" s="16">
        <f>MONTH(tempM[[#This Row],[Date]])</f>
        <v>6</v>
      </c>
      <c r="C619" s="1">
        <v>1951.4583333333335</v>
      </c>
      <c r="D619" s="1">
        <f>tempM[[#This Row],[DecDate]]^2</f>
        <v>3808189.6267361115</v>
      </c>
      <c r="E619" s="1">
        <v>-0.02</v>
      </c>
      <c r="F619" s="1">
        <f>$R$17+$R$18*tempM[[#This Row],[DecDate]]+$R$19*tempM[[#This Row],[DecDate2]]</f>
        <v>-7.7097154968669201E-2</v>
      </c>
      <c r="G619" s="4">
        <f>tempM[[#This Row],[Temp]]-tempM[[#This Row],[Trend]]</f>
        <v>5.7097154968669198E-2</v>
      </c>
      <c r="H619" s="4">
        <f t="shared" si="9"/>
        <v>0.10785635870370683</v>
      </c>
      <c r="I619" s="4">
        <f>tempM[[#This Row],[Detrended]]-tempM[[#This Row],[Cycle]]</f>
        <v>-5.0759203735037631E-2</v>
      </c>
      <c r="J619" s="4">
        <f>AVERAGEIF(tempM[Month],tempM[Month],tempM[High Frequency])</f>
        <v>-2.6078630071459965E-2</v>
      </c>
      <c r="K619" s="4">
        <f>tempM[[#This Row],[S0]]-AVERAGE($J$2:$J$13)</f>
        <v>-2.5943168662510306E-2</v>
      </c>
    </row>
    <row r="620" spans="1:11" x14ac:dyDescent="0.3">
      <c r="A620" s="2">
        <v>18824</v>
      </c>
      <c r="B620" s="16">
        <f>MONTH(tempM[[#This Row],[Date]])</f>
        <v>7</v>
      </c>
      <c r="C620" s="1">
        <v>1951.5416666666667</v>
      </c>
      <c r="D620" s="1">
        <f>tempM[[#This Row],[DecDate]]^2</f>
        <v>3808514.8767361115</v>
      </c>
      <c r="E620" s="1">
        <v>0.08</v>
      </c>
      <c r="F620" s="1">
        <f>$R$17+$R$18*tempM[[#This Row],[DecDate]]+$R$19*tempM[[#This Row],[DecDate2]]</f>
        <v>-7.6398038715751682E-2</v>
      </c>
      <c r="G620" s="4">
        <f>tempM[[#This Row],[Temp]]-tempM[[#This Row],[Trend]]</f>
        <v>0.1563980387157517</v>
      </c>
      <c r="H620" s="4">
        <f t="shared" si="9"/>
        <v>0.13023416552777795</v>
      </c>
      <c r="I620" s="4">
        <f>tempM[[#This Row],[Detrended]]-tempM[[#This Row],[Cycle]]</f>
        <v>2.6163873187973752E-2</v>
      </c>
      <c r="J620" s="4">
        <f>AVERAGEIF(tempM[Month],tempM[Month],tempM[High Frequency])</f>
        <v>-3.5465086088030215E-2</v>
      </c>
      <c r="K620" s="4">
        <f>tempM[[#This Row],[S0]]-AVERAGE($J$2:$J$13)</f>
        <v>-3.5329624679080553E-2</v>
      </c>
    </row>
    <row r="621" spans="1:11" x14ac:dyDescent="0.3">
      <c r="A621" s="2">
        <v>18855</v>
      </c>
      <c r="B621" s="16">
        <f>MONTH(tempM[[#This Row],[Date]])</f>
        <v>8</v>
      </c>
      <c r="C621" s="1">
        <v>1951.625</v>
      </c>
      <c r="D621" s="1">
        <f>tempM[[#This Row],[DecDate]]^2</f>
        <v>3808840.140625</v>
      </c>
      <c r="E621" s="1">
        <v>0.22</v>
      </c>
      <c r="F621" s="1">
        <f>$R$17+$R$18*tempM[[#This Row],[DecDate]]+$R$19*tempM[[#This Row],[DecDate2]]</f>
        <v>-7.5697490029483561E-2</v>
      </c>
      <c r="G621" s="4">
        <f>tempM[[#This Row],[Temp]]-tempM[[#This Row],[Trend]]</f>
        <v>0.29569749002948353</v>
      </c>
      <c r="H621" s="4">
        <f t="shared" si="9"/>
        <v>0.17030284761071873</v>
      </c>
      <c r="I621" s="4">
        <f>tempM[[#This Row],[Detrended]]-tempM[[#This Row],[Cycle]]</f>
        <v>0.1253946424187648</v>
      </c>
      <c r="J621" s="4">
        <f>AVERAGEIF(tempM[Month],tempM[Month],tempM[High Frequency])</f>
        <v>-3.7850347885051719E-2</v>
      </c>
      <c r="K621" s="4">
        <f>tempM[[#This Row],[S0]]-AVERAGE($J$2:$J$13)</f>
        <v>-3.7714886476102057E-2</v>
      </c>
    </row>
    <row r="622" spans="1:11" x14ac:dyDescent="0.3">
      <c r="A622" s="2">
        <v>18886</v>
      </c>
      <c r="B622" s="16">
        <f>MONTH(tempM[[#This Row],[Date]])</f>
        <v>9</v>
      </c>
      <c r="C622" s="1">
        <v>1951.7083333333335</v>
      </c>
      <c r="D622" s="1">
        <f>tempM[[#This Row],[DecDate]]^2</f>
        <v>3809165.4184027785</v>
      </c>
      <c r="E622" s="1">
        <v>0.33</v>
      </c>
      <c r="F622" s="1">
        <f>$R$17+$R$18*tempM[[#This Row],[DecDate]]+$R$19*tempM[[#This Row],[DecDate2]]</f>
        <v>-7.4995508909694308E-2</v>
      </c>
      <c r="G622" s="4">
        <f>tempM[[#This Row],[Temp]]-tempM[[#This Row],[Trend]]</f>
        <v>0.40499550890969432</v>
      </c>
      <c r="H622" s="4">
        <f t="shared" si="9"/>
        <v>0.19267778956789627</v>
      </c>
      <c r="I622" s="4">
        <f>tempM[[#This Row],[Detrended]]-tempM[[#This Row],[Cycle]]</f>
        <v>0.21231771934179805</v>
      </c>
      <c r="J622" s="4">
        <f>AVERAGEIF(tempM[Month],tempM[Month],tempM[High Frequency])</f>
        <v>-2.5516799080914528E-2</v>
      </c>
      <c r="K622" s="4">
        <f>tempM[[#This Row],[S0]]-AVERAGE($J$2:$J$13)</f>
        <v>-2.538133767196487E-2</v>
      </c>
    </row>
    <row r="623" spans="1:11" x14ac:dyDescent="0.3">
      <c r="A623" s="2">
        <v>18916</v>
      </c>
      <c r="B623" s="16">
        <f>MONTH(tempM[[#This Row],[Date]])</f>
        <v>10</v>
      </c>
      <c r="C623" s="1">
        <v>1951.7916666666667</v>
      </c>
      <c r="D623" s="1">
        <f>tempM[[#This Row],[DecDate]]^2</f>
        <v>3809490.710069445</v>
      </c>
      <c r="E623" s="1">
        <v>0.28000000000000003</v>
      </c>
      <c r="F623" s="1">
        <f>$R$17+$R$18*tempM[[#This Row],[DecDate]]+$R$19*tempM[[#This Row],[DecDate2]]</f>
        <v>-7.4292095356554455E-2</v>
      </c>
      <c r="G623" s="4">
        <f>tempM[[#This Row],[Temp]]-tempM[[#This Row],[Trend]]</f>
        <v>0.35429209535655448</v>
      </c>
      <c r="H623" s="4">
        <f t="shared" si="9"/>
        <v>0.21889745293778087</v>
      </c>
      <c r="I623" s="4">
        <f>tempM[[#This Row],[Detrended]]-tempM[[#This Row],[Cycle]]</f>
        <v>0.13539464241877361</v>
      </c>
      <c r="J623" s="4">
        <f>AVERAGEIF(tempM[Month],tempM[Month],tempM[High Frequency])</f>
        <v>3.745669801022343E-2</v>
      </c>
      <c r="K623" s="4">
        <f>tempM[[#This Row],[S0]]-AVERAGE($J$2:$J$13)</f>
        <v>3.7592159419173092E-2</v>
      </c>
    </row>
    <row r="624" spans="1:11" x14ac:dyDescent="0.3">
      <c r="A624" s="2">
        <v>18947</v>
      </c>
      <c r="B624" s="16">
        <f>MONTH(tempM[[#This Row],[Date]])</f>
        <v>11</v>
      </c>
      <c r="C624" s="1">
        <v>1951.875</v>
      </c>
      <c r="D624" s="1">
        <f>tempM[[#This Row],[DecDate]]^2</f>
        <v>3809816.015625</v>
      </c>
      <c r="E624" s="1">
        <v>0.08</v>
      </c>
      <c r="F624" s="1">
        <f>$R$17+$R$18*tempM[[#This Row],[DecDate]]+$R$19*tempM[[#This Row],[DecDate2]]</f>
        <v>-7.3587249369836627E-2</v>
      </c>
      <c r="G624" s="4">
        <f>tempM[[#This Row],[Temp]]-tempM[[#This Row],[Trend]]</f>
        <v>0.15358724936983664</v>
      </c>
      <c r="H624" s="4">
        <f t="shared" si="9"/>
        <v>0.22434645310497475</v>
      </c>
      <c r="I624" s="4">
        <f>tempM[[#This Row],[Detrended]]-tempM[[#This Row],[Cycle]]</f>
        <v>-7.075920373513811E-2</v>
      </c>
      <c r="J624" s="4">
        <f>AVERAGEIF(tempM[Month],tempM[Month],tempM[High Frequency])</f>
        <v>3.5898844099438568E-2</v>
      </c>
      <c r="K624" s="4">
        <f>tempM[[#This Row],[S0]]-AVERAGE($J$2:$J$13)</f>
        <v>3.603430550838823E-2</v>
      </c>
    </row>
    <row r="625" spans="1:11" x14ac:dyDescent="0.3">
      <c r="A625" s="2">
        <v>18977</v>
      </c>
      <c r="B625" s="16">
        <f>MONTH(tempM[[#This Row],[Date]])</f>
        <v>12</v>
      </c>
      <c r="C625" s="1">
        <v>1951.9583333333335</v>
      </c>
      <c r="D625" s="1">
        <f>tempM[[#This Row],[DecDate]]^2</f>
        <v>3810141.335069445</v>
      </c>
      <c r="E625" s="1">
        <v>0.38</v>
      </c>
      <c r="F625" s="1">
        <f>$R$17+$R$18*tempM[[#This Row],[DecDate]]+$R$19*tempM[[#This Row],[DecDate2]]</f>
        <v>-7.2880970949825041E-2</v>
      </c>
      <c r="G625" s="4">
        <f>tempM[[#This Row],[Temp]]-tempM[[#This Row],[Trend]]</f>
        <v>0.45288097094982505</v>
      </c>
      <c r="H625" s="4">
        <f t="shared" si="9"/>
        <v>0.22287094391565371</v>
      </c>
      <c r="I625" s="4">
        <f>tempM[[#This Row],[Detrended]]-tempM[[#This Row],[Cycle]]</f>
        <v>0.23001002703417134</v>
      </c>
      <c r="J625" s="4">
        <f>AVERAGEIF(tempM[Month],tempM[Month],tempM[High Frequency])</f>
        <v>-3.4305487959333747E-2</v>
      </c>
      <c r="K625" s="4">
        <f>tempM[[#This Row],[S0]]-AVERAGE($J$2:$J$13)</f>
        <v>-3.4170026550384085E-2</v>
      </c>
    </row>
    <row r="626" spans="1:11" x14ac:dyDescent="0.3">
      <c r="A626" s="2">
        <v>19008</v>
      </c>
      <c r="B626" s="16">
        <f>MONTH(tempM[[#This Row],[Date]])</f>
        <v>1</v>
      </c>
      <c r="C626" s="1">
        <v>1952.0416666666667</v>
      </c>
      <c r="D626" s="1">
        <f>tempM[[#This Row],[DecDate]]^2</f>
        <v>3810466.668402778</v>
      </c>
      <c r="E626" s="1">
        <v>0.17</v>
      </c>
      <c r="F626" s="1">
        <f>$R$17+$R$18*tempM[[#This Row],[DecDate]]+$R$19*tempM[[#This Row],[DecDate2]]</f>
        <v>-7.2173260096235481E-2</v>
      </c>
      <c r="G626" s="4">
        <f>tempM[[#This Row],[Temp]]-tempM[[#This Row],[Trend]]</f>
        <v>0.24217326009623549</v>
      </c>
      <c r="H626" s="4">
        <f t="shared" si="9"/>
        <v>0.23447092536979583</v>
      </c>
      <c r="I626" s="4">
        <f>tempM[[#This Row],[Detrended]]-tempM[[#This Row],[Cycle]]</f>
        <v>7.7023347264396635E-3</v>
      </c>
      <c r="J626" s="4">
        <f>AVERAGEIF(tempM[Month],tempM[Month],tempM[High Frequency])</f>
        <v>2.9521109172344157E-2</v>
      </c>
      <c r="K626" s="4">
        <f>tempM[[#This Row],[S0]]-AVERAGE($J$2:$J$13)</f>
        <v>2.9656570581293815E-2</v>
      </c>
    </row>
    <row r="627" spans="1:11" x14ac:dyDescent="0.3">
      <c r="A627" s="2">
        <v>19039</v>
      </c>
      <c r="B627" s="16">
        <f>MONTH(tempM[[#This Row],[Date]])</f>
        <v>2</v>
      </c>
      <c r="C627" s="1">
        <v>1952.125</v>
      </c>
      <c r="D627" s="1">
        <f>tempM[[#This Row],[DecDate]]^2</f>
        <v>3810792.015625</v>
      </c>
      <c r="E627" s="1">
        <v>0.17</v>
      </c>
      <c r="F627" s="1">
        <f>$R$17+$R$18*tempM[[#This Row],[DecDate]]+$R$19*tempM[[#This Row],[DecDate2]]</f>
        <v>-7.1464116809295319E-2</v>
      </c>
      <c r="G627" s="4">
        <f>tempM[[#This Row],[Temp]]-tempM[[#This Row],[Trend]]</f>
        <v>0.24146411680929533</v>
      </c>
      <c r="H627" s="4">
        <f t="shared" si="9"/>
        <v>0.23299255131357682</v>
      </c>
      <c r="I627" s="4">
        <f>tempM[[#This Row],[Detrended]]-tempM[[#This Row],[Cycle]]</f>
        <v>8.4715654957185083E-3</v>
      </c>
      <c r="J627" s="4">
        <f>AVERAGEIF(tempM[Month],tempM[Month],tempM[High Frequency])</f>
        <v>3.252632429620924E-2</v>
      </c>
      <c r="K627" s="4">
        <f>tempM[[#This Row],[S0]]-AVERAGE($J$2:$J$13)</f>
        <v>3.2661785705158902E-2</v>
      </c>
    </row>
    <row r="628" spans="1:11" x14ac:dyDescent="0.3">
      <c r="A628" s="2">
        <v>19068</v>
      </c>
      <c r="B628" s="16">
        <f>MONTH(tempM[[#This Row],[Date]])</f>
        <v>3</v>
      </c>
      <c r="C628" s="1">
        <v>1952.2083333333335</v>
      </c>
      <c r="D628" s="1">
        <f>tempM[[#This Row],[DecDate]]^2</f>
        <v>3811117.3767361115</v>
      </c>
      <c r="E628" s="1">
        <v>-0.22</v>
      </c>
      <c r="F628" s="1">
        <f>$R$17+$R$18*tempM[[#This Row],[DecDate]]+$R$19*tempM[[#This Row],[DecDate2]]</f>
        <v>-7.0753541088834027E-2</v>
      </c>
      <c r="G628" s="4">
        <f>tempM[[#This Row],[Temp]]-tempM[[#This Row],[Trend]]</f>
        <v>-0.14924645891116597</v>
      </c>
      <c r="H628" s="4">
        <f t="shared" si="9"/>
        <v>0.2261281294392869</v>
      </c>
      <c r="I628" s="4">
        <f>tempM[[#This Row],[Detrended]]-tempM[[#This Row],[Cycle]]</f>
        <v>-0.3753745883504529</v>
      </c>
      <c r="J628" s="4">
        <f>AVERAGEIF(tempM[Month],tempM[Month],tempM[High Frequency])</f>
        <v>4.2467654152793903E-2</v>
      </c>
      <c r="K628" s="4">
        <f>tempM[[#This Row],[S0]]-AVERAGE($J$2:$J$13)</f>
        <v>4.2603115561743565E-2</v>
      </c>
    </row>
    <row r="629" spans="1:11" x14ac:dyDescent="0.3">
      <c r="A629" s="2">
        <v>19099</v>
      </c>
      <c r="B629" s="16">
        <f>MONTH(tempM[[#This Row],[Date]])</f>
        <v>4</v>
      </c>
      <c r="C629" s="1">
        <v>1952.2916666666667</v>
      </c>
      <c r="D629" s="1">
        <f>tempM[[#This Row],[DecDate]]^2</f>
        <v>3811442.7517361115</v>
      </c>
      <c r="E629" s="1">
        <v>0.17</v>
      </c>
      <c r="F629" s="1">
        <f>$R$17+$R$18*tempM[[#This Row],[DecDate]]+$R$19*tempM[[#This Row],[DecDate2]]</f>
        <v>-7.0041532934965289E-2</v>
      </c>
      <c r="G629" s="4">
        <f>tempM[[#This Row],[Temp]]-tempM[[#This Row],[Trend]]</f>
        <v>0.2400415329349653</v>
      </c>
      <c r="H629" s="4">
        <f t="shared" si="9"/>
        <v>0.19926227513155448</v>
      </c>
      <c r="I629" s="4">
        <f>tempM[[#This Row],[Detrended]]-tempM[[#This Row],[Cycle]]</f>
        <v>4.0779257803410823E-2</v>
      </c>
      <c r="J629" s="4">
        <f>AVERAGEIF(tempM[Month],tempM[Month],tempM[High Frequency])</f>
        <v>-5.1148535178016012E-4</v>
      </c>
      <c r="K629" s="4">
        <f>tempM[[#This Row],[S0]]-AVERAGE($J$2:$J$13)</f>
        <v>-3.7602394283050016E-4</v>
      </c>
    </row>
    <row r="630" spans="1:11" x14ac:dyDescent="0.3">
      <c r="A630" s="2">
        <v>19129</v>
      </c>
      <c r="B630" s="16">
        <f>MONTH(tempM[[#This Row],[Date]])</f>
        <v>5</v>
      </c>
      <c r="C630" s="1">
        <v>1952.375</v>
      </c>
      <c r="D630" s="1">
        <f>tempM[[#This Row],[DecDate]]^2</f>
        <v>3811768.140625</v>
      </c>
      <c r="E630" s="1">
        <v>0.15</v>
      </c>
      <c r="F630" s="1">
        <f>$R$17+$R$18*tempM[[#This Row],[DecDate]]+$R$19*tempM[[#This Row],[DecDate2]]</f>
        <v>-6.9328092347518577E-2</v>
      </c>
      <c r="G630" s="4">
        <f>tempM[[#This Row],[Temp]]-tempM[[#This Row],[Trend]]</f>
        <v>0.21932809234751857</v>
      </c>
      <c r="H630" s="4">
        <f t="shared" si="9"/>
        <v>0.16085652685190063</v>
      </c>
      <c r="I630" s="4">
        <f>tempM[[#This Row],[Detrended]]-tempM[[#This Row],[Cycle]]</f>
        <v>5.8471565495617939E-2</v>
      </c>
      <c r="J630" s="4">
        <f>AVERAGEIF(tempM[Month],tempM[Month],tempM[High Frequency])</f>
        <v>-1.9768330201834865E-2</v>
      </c>
      <c r="K630" s="4">
        <f>tempM[[#This Row],[S0]]-AVERAGE($J$2:$J$13)</f>
        <v>-1.9632868792885207E-2</v>
      </c>
    </row>
    <row r="631" spans="1:11" x14ac:dyDescent="0.3">
      <c r="A631" s="2">
        <v>19160</v>
      </c>
      <c r="B631" s="16">
        <f>MONTH(tempM[[#This Row],[Date]])</f>
        <v>6</v>
      </c>
      <c r="C631" s="1">
        <v>1952.4583333333335</v>
      </c>
      <c r="D631" s="1">
        <f>tempM[[#This Row],[DecDate]]^2</f>
        <v>3812093.5434027785</v>
      </c>
      <c r="E631" s="1">
        <v>0.16</v>
      </c>
      <c r="F631" s="1">
        <f>$R$17+$R$18*tempM[[#This Row],[DecDate]]+$R$19*tempM[[#This Row],[DecDate2]]</f>
        <v>-6.8613219326834951E-2</v>
      </c>
      <c r="G631" s="4">
        <f>tempM[[#This Row],[Temp]]-tempM[[#This Row],[Trend]]</f>
        <v>0.22861321932683495</v>
      </c>
      <c r="H631" s="4">
        <f t="shared" si="9"/>
        <v>0.15475703844650107</v>
      </c>
      <c r="I631" s="4">
        <f>tempM[[#This Row],[Detrended]]-tempM[[#This Row],[Cycle]]</f>
        <v>7.3856180880333883E-2</v>
      </c>
      <c r="J631" s="4">
        <f>AVERAGEIF(tempM[Month],tempM[Month],tempM[High Frequency])</f>
        <v>-2.6078630071459965E-2</v>
      </c>
      <c r="K631" s="4">
        <f>tempM[[#This Row],[S0]]-AVERAGE($J$2:$J$13)</f>
        <v>-2.5943168662510306E-2</v>
      </c>
    </row>
    <row r="632" spans="1:11" x14ac:dyDescent="0.3">
      <c r="A632" s="2">
        <v>19190</v>
      </c>
      <c r="B632" s="16">
        <f>MONTH(tempM[[#This Row],[Date]])</f>
        <v>7</v>
      </c>
      <c r="C632" s="1">
        <v>1952.5416666666667</v>
      </c>
      <c r="D632" s="1">
        <f>tempM[[#This Row],[DecDate]]^2</f>
        <v>3812418.960069445</v>
      </c>
      <c r="E632" s="1">
        <v>0.14000000000000001</v>
      </c>
      <c r="F632" s="1">
        <f>$R$17+$R$18*tempM[[#This Row],[DecDate]]+$R$19*tempM[[#This Row],[DecDate2]]</f>
        <v>-6.7896913872516507E-2</v>
      </c>
      <c r="G632" s="4">
        <f>tempM[[#This Row],[Temp]]-tempM[[#This Row],[Trend]]</f>
        <v>0.20789691387251652</v>
      </c>
      <c r="H632" s="4">
        <f t="shared" si="9"/>
        <v>0.14327150222302618</v>
      </c>
      <c r="I632" s="4">
        <f>tempM[[#This Row],[Detrended]]-tempM[[#This Row],[Cycle]]</f>
        <v>6.4625411649490344E-2</v>
      </c>
      <c r="J632" s="4">
        <f>AVERAGEIF(tempM[Month],tempM[Month],tempM[High Frequency])</f>
        <v>-3.5465086088030215E-2</v>
      </c>
      <c r="K632" s="4">
        <f>tempM[[#This Row],[S0]]-AVERAGE($J$2:$J$13)</f>
        <v>-3.5329624679080553E-2</v>
      </c>
    </row>
    <row r="633" spans="1:11" x14ac:dyDescent="0.3">
      <c r="A633" s="2">
        <v>19221</v>
      </c>
      <c r="B633" s="16">
        <f>MONTH(tempM[[#This Row],[Date]])</f>
        <v>8</v>
      </c>
      <c r="C633" s="1">
        <v>1952.625</v>
      </c>
      <c r="D633" s="1">
        <f>tempM[[#This Row],[DecDate]]^2</f>
        <v>3812744.390625</v>
      </c>
      <c r="E633" s="1">
        <v>7.0000000000000007E-2</v>
      </c>
      <c r="F633" s="1">
        <f>$R$17+$R$18*tempM[[#This Row],[DecDate]]+$R$19*tempM[[#This Row],[DecDate2]]</f>
        <v>-6.7179175984904305E-2</v>
      </c>
      <c r="G633" s="4">
        <f>tempM[[#This Row],[Temp]]-tempM[[#This Row],[Trend]]</f>
        <v>0.13717917598490431</v>
      </c>
      <c r="H633" s="4">
        <f t="shared" si="9"/>
        <v>0.15793837971995503</v>
      </c>
      <c r="I633" s="4">
        <f>tempM[[#This Row],[Detrended]]-tempM[[#This Row],[Cycle]]</f>
        <v>-2.0759203735050719E-2</v>
      </c>
      <c r="J633" s="4">
        <f>AVERAGEIF(tempM[Month],tempM[Month],tempM[High Frequency])</f>
        <v>-3.7850347885051719E-2</v>
      </c>
      <c r="K633" s="4">
        <f>tempM[[#This Row],[S0]]-AVERAGE($J$2:$J$13)</f>
        <v>-3.7714886476102057E-2</v>
      </c>
    </row>
    <row r="634" spans="1:11" x14ac:dyDescent="0.3">
      <c r="A634" s="2">
        <v>19252</v>
      </c>
      <c r="B634" s="16">
        <f>MONTH(tempM[[#This Row],[Date]])</f>
        <v>9</v>
      </c>
      <c r="C634" s="1">
        <v>1952.7083333333335</v>
      </c>
      <c r="D634" s="1">
        <f>tempM[[#This Row],[DecDate]]^2</f>
        <v>3813069.835069445</v>
      </c>
      <c r="E634" s="1">
        <v>0.14000000000000001</v>
      </c>
      <c r="F634" s="1">
        <f>$R$17+$R$18*tempM[[#This Row],[DecDate]]+$R$19*tempM[[#This Row],[DecDate2]]</f>
        <v>-6.6460005663714128E-2</v>
      </c>
      <c r="G634" s="4">
        <f>tempM[[#This Row],[Temp]]-tempM[[#This Row],[Trend]]</f>
        <v>0.20646000566371414</v>
      </c>
      <c r="H634" s="4">
        <f t="shared" si="9"/>
        <v>0.16337305555265907</v>
      </c>
      <c r="I634" s="4">
        <f>tempM[[#This Row],[Detrended]]-tempM[[#This Row],[Cycle]]</f>
        <v>4.3086950111055067E-2</v>
      </c>
      <c r="J634" s="4">
        <f>AVERAGEIF(tempM[Month],tempM[Month],tempM[High Frequency])</f>
        <v>-2.5516799080914528E-2</v>
      </c>
      <c r="K634" s="4">
        <f>tempM[[#This Row],[S0]]-AVERAGE($J$2:$J$13)</f>
        <v>-2.538133767196487E-2</v>
      </c>
    </row>
    <row r="635" spans="1:11" x14ac:dyDescent="0.3">
      <c r="A635" s="2">
        <v>19282</v>
      </c>
      <c r="B635" s="16">
        <f>MONTH(tempM[[#This Row],[Date]])</f>
        <v>10</v>
      </c>
      <c r="C635" s="1">
        <v>1952.7916666666667</v>
      </c>
      <c r="D635" s="1">
        <f>tempM[[#This Row],[DecDate]]^2</f>
        <v>3813395.293402778</v>
      </c>
      <c r="E635" s="1">
        <v>-0.01</v>
      </c>
      <c r="F635" s="1">
        <f>$R$17+$R$18*tempM[[#This Row],[DecDate]]+$R$19*tempM[[#This Row],[DecDate2]]</f>
        <v>-6.573940290917335E-2</v>
      </c>
      <c r="G635" s="4">
        <f>tempM[[#This Row],[Temp]]-tempM[[#This Row],[Trend]]</f>
        <v>5.5739402909173348E-2</v>
      </c>
      <c r="H635" s="4">
        <f t="shared" si="9"/>
        <v>0.2111139912596087</v>
      </c>
      <c r="I635" s="4">
        <f>tempM[[#This Row],[Detrended]]-tempM[[#This Row],[Cycle]]</f>
        <v>-0.15537458835043536</v>
      </c>
      <c r="J635" s="4">
        <f>AVERAGEIF(tempM[Month],tempM[Month],tempM[High Frequency])</f>
        <v>3.745669801022343E-2</v>
      </c>
      <c r="K635" s="4">
        <f>tempM[[#This Row],[S0]]-AVERAGE($J$2:$J$13)</f>
        <v>3.7592159419173092E-2</v>
      </c>
    </row>
    <row r="636" spans="1:11" x14ac:dyDescent="0.3">
      <c r="A636" s="2">
        <v>19313</v>
      </c>
      <c r="B636" s="16">
        <f>MONTH(tempM[[#This Row],[Date]])</f>
        <v>11</v>
      </c>
      <c r="C636" s="1">
        <v>1952.875</v>
      </c>
      <c r="D636" s="1">
        <f>tempM[[#This Row],[DecDate]]^2</f>
        <v>3813720.765625</v>
      </c>
      <c r="E636" s="1">
        <v>-0.21</v>
      </c>
      <c r="F636" s="1">
        <f>$R$17+$R$18*tempM[[#This Row],[DecDate]]+$R$19*tempM[[#This Row],[DecDate2]]</f>
        <v>-6.5017367721054597E-2</v>
      </c>
      <c r="G636" s="4">
        <f>tempM[[#This Row],[Temp]]-tempM[[#This Row],[Trend]]</f>
        <v>-0.14498263227894539</v>
      </c>
      <c r="H636" s="4">
        <f t="shared" si="9"/>
        <v>0.21654580222541917</v>
      </c>
      <c r="I636" s="4">
        <f>tempM[[#This Row],[Detrended]]-tempM[[#This Row],[Cycle]]</f>
        <v>-0.36152843450436456</v>
      </c>
      <c r="J636" s="4">
        <f>AVERAGEIF(tempM[Month],tempM[Month],tempM[High Frequency])</f>
        <v>3.5898844099438568E-2</v>
      </c>
      <c r="K636" s="4">
        <f>tempM[[#This Row],[S0]]-AVERAGE($J$2:$J$13)</f>
        <v>3.603430550838823E-2</v>
      </c>
    </row>
    <row r="637" spans="1:11" x14ac:dyDescent="0.3">
      <c r="A637" s="2">
        <v>19343</v>
      </c>
      <c r="B637" s="16">
        <f>MONTH(tempM[[#This Row],[Date]])</f>
        <v>12</v>
      </c>
      <c r="C637" s="1">
        <v>1952.9583333333335</v>
      </c>
      <c r="D637" s="1">
        <f>tempM[[#This Row],[DecDate]]^2</f>
        <v>3814046.2517361115</v>
      </c>
      <c r="E637" s="1">
        <v>0.01</v>
      </c>
      <c r="F637" s="1">
        <f>$R$17+$R$18*tempM[[#This Row],[DecDate]]+$R$19*tempM[[#This Row],[DecDate2]]</f>
        <v>-6.4293900099642087E-2</v>
      </c>
      <c r="G637" s="4">
        <f>tempM[[#This Row],[Temp]]-tempM[[#This Row],[Trend]]</f>
        <v>7.4293900099642082E-2</v>
      </c>
      <c r="H637" s="4">
        <f t="shared" si="9"/>
        <v>0.22351464229624879</v>
      </c>
      <c r="I637" s="4">
        <f>tempM[[#This Row],[Detrended]]-tempM[[#This Row],[Cycle]]</f>
        <v>-0.14922074219660669</v>
      </c>
      <c r="J637" s="4">
        <f>AVERAGEIF(tempM[Month],tempM[Month],tempM[High Frequency])</f>
        <v>-3.4305487959333747E-2</v>
      </c>
      <c r="K637" s="4">
        <f>tempM[[#This Row],[S0]]-AVERAGE($J$2:$J$13)</f>
        <v>-3.4170026550384085E-2</v>
      </c>
    </row>
    <row r="638" spans="1:11" x14ac:dyDescent="0.3">
      <c r="A638" s="2">
        <v>19374</v>
      </c>
      <c r="B638" s="16">
        <f>MONTH(tempM[[#This Row],[Date]])</f>
        <v>1</v>
      </c>
      <c r="C638" s="1">
        <v>1953.0416666666667</v>
      </c>
      <c r="D638" s="1">
        <f>tempM[[#This Row],[DecDate]]^2</f>
        <v>3814371.7517361115</v>
      </c>
      <c r="E638" s="1">
        <v>0.24</v>
      </c>
      <c r="F638" s="1">
        <f>$R$17+$R$18*tempM[[#This Row],[DecDate]]+$R$19*tempM[[#This Row],[DecDate2]]</f>
        <v>-6.3569000044651602E-2</v>
      </c>
      <c r="G638" s="4">
        <f>tempM[[#This Row],[Temp]]-tempM[[#This Row],[Trend]]</f>
        <v>0.30356900004465159</v>
      </c>
      <c r="H638" s="4">
        <f t="shared" si="9"/>
        <v>0.22740512685669098</v>
      </c>
      <c r="I638" s="4">
        <f>tempM[[#This Row],[Detrended]]-tempM[[#This Row],[Cycle]]</f>
        <v>7.6163873187960612E-2</v>
      </c>
      <c r="J638" s="4">
        <f>AVERAGEIF(tempM[Month],tempM[Month],tempM[High Frequency])</f>
        <v>2.9521109172344157E-2</v>
      </c>
      <c r="K638" s="4">
        <f>tempM[[#This Row],[S0]]-AVERAGE($J$2:$J$13)</f>
        <v>2.9656570581293815E-2</v>
      </c>
    </row>
    <row r="639" spans="1:11" x14ac:dyDescent="0.3">
      <c r="A639" s="2">
        <v>19405</v>
      </c>
      <c r="B639" s="16">
        <f>MONTH(tempM[[#This Row],[Date]])</f>
        <v>2</v>
      </c>
      <c r="C639" s="1">
        <v>1953.125</v>
      </c>
      <c r="D639" s="1">
        <f>tempM[[#This Row],[DecDate]]^2</f>
        <v>3814697.265625</v>
      </c>
      <c r="E639" s="1">
        <v>0.37</v>
      </c>
      <c r="F639" s="1">
        <f>$R$17+$R$18*tempM[[#This Row],[DecDate]]+$R$19*tempM[[#This Row],[DecDate2]]</f>
        <v>-6.2842667556310516E-2</v>
      </c>
      <c r="G639" s="4">
        <f>tempM[[#This Row],[Temp]]-tempM[[#This Row],[Trend]]</f>
        <v>0.43284266755631051</v>
      </c>
      <c r="H639" s="4">
        <f t="shared" si="9"/>
        <v>0.22975571744523357</v>
      </c>
      <c r="I639" s="4">
        <f>tempM[[#This Row],[Detrended]]-tempM[[#This Row],[Cycle]]</f>
        <v>0.20308695011107694</v>
      </c>
      <c r="J639" s="4">
        <f>AVERAGEIF(tempM[Month],tempM[Month],tempM[High Frequency])</f>
        <v>3.252632429620924E-2</v>
      </c>
      <c r="K639" s="4">
        <f>tempM[[#This Row],[S0]]-AVERAGE($J$2:$J$13)</f>
        <v>3.2661785705158902E-2</v>
      </c>
    </row>
    <row r="640" spans="1:11" x14ac:dyDescent="0.3">
      <c r="A640" s="2">
        <v>19433</v>
      </c>
      <c r="B640" s="16">
        <f>MONTH(tempM[[#This Row],[Date]])</f>
        <v>3</v>
      </c>
      <c r="C640" s="1">
        <v>1953.2083333333335</v>
      </c>
      <c r="D640" s="1">
        <f>tempM[[#This Row],[DecDate]]^2</f>
        <v>3815022.7934027785</v>
      </c>
      <c r="E640" s="1">
        <v>0.25</v>
      </c>
      <c r="F640" s="1">
        <f>$R$17+$R$18*tempM[[#This Row],[DecDate]]+$R$19*tempM[[#This Row],[DecDate2]]</f>
        <v>-6.2114902634448299E-2</v>
      </c>
      <c r="G640" s="4">
        <f>tempM[[#This Row],[Temp]]-tempM[[#This Row],[Trend]]</f>
        <v>0.3121149026344483</v>
      </c>
      <c r="H640" s="4">
        <f t="shared" si="9"/>
        <v>0.23672026021570097</v>
      </c>
      <c r="I640" s="4">
        <f>tempM[[#This Row],[Detrended]]-tempM[[#This Row],[Cycle]]</f>
        <v>7.5394642418747326E-2</v>
      </c>
      <c r="J640" s="4">
        <f>AVERAGEIF(tempM[Month],tempM[Month],tempM[High Frequency])</f>
        <v>4.2467654152793903E-2</v>
      </c>
      <c r="K640" s="4">
        <f>tempM[[#This Row],[S0]]-AVERAGE($J$2:$J$13)</f>
        <v>4.2603115561743565E-2</v>
      </c>
    </row>
    <row r="641" spans="1:11" x14ac:dyDescent="0.3">
      <c r="A641" s="2">
        <v>19464</v>
      </c>
      <c r="B641" s="16">
        <f>MONTH(tempM[[#This Row],[Date]])</f>
        <v>4</v>
      </c>
      <c r="C641" s="1">
        <v>1953.2916666666667</v>
      </c>
      <c r="D641" s="1">
        <f>tempM[[#This Row],[DecDate]]^2</f>
        <v>3815348.335069445</v>
      </c>
      <c r="E641" s="1">
        <v>0.41</v>
      </c>
      <c r="F641" s="1">
        <f>$R$17+$R$18*tempM[[#This Row],[DecDate]]+$R$19*tempM[[#This Row],[DecDate2]]</f>
        <v>-6.1385705279178637E-2</v>
      </c>
      <c r="G641" s="4">
        <f>tempM[[#This Row],[Temp]]-tempM[[#This Row],[Trend]]</f>
        <v>0.47138570527917861</v>
      </c>
      <c r="H641" s="4">
        <f t="shared" si="9"/>
        <v>0.24599106286041814</v>
      </c>
      <c r="I641" s="4">
        <f>tempM[[#This Row],[Detrended]]-tempM[[#This Row],[Cycle]]</f>
        <v>0.22539464241876048</v>
      </c>
      <c r="J641" s="4">
        <f>AVERAGEIF(tempM[Month],tempM[Month],tempM[High Frequency])</f>
        <v>-5.1148535178016012E-4</v>
      </c>
      <c r="K641" s="4">
        <f>tempM[[#This Row],[S0]]-AVERAGE($J$2:$J$13)</f>
        <v>-3.7602394283050016E-4</v>
      </c>
    </row>
    <row r="642" spans="1:11" x14ac:dyDescent="0.3">
      <c r="A642" s="2">
        <v>19494</v>
      </c>
      <c r="B642" s="16">
        <f>MONTH(tempM[[#This Row],[Date]])</f>
        <v>5</v>
      </c>
      <c r="C642" s="1">
        <v>1953.375</v>
      </c>
      <c r="D642" s="1">
        <f>tempM[[#This Row],[DecDate]]^2</f>
        <v>3815673.890625</v>
      </c>
      <c r="E642" s="1">
        <v>0.25</v>
      </c>
      <c r="F642" s="1">
        <f>$R$17+$R$18*tempM[[#This Row],[DecDate]]+$R$19*tempM[[#This Row],[DecDate2]]</f>
        <v>-6.0655075490501531E-2</v>
      </c>
      <c r="G642" s="4">
        <f>tempM[[#This Row],[Temp]]-tempM[[#This Row],[Trend]]</f>
        <v>0.31065507549050153</v>
      </c>
      <c r="H642" s="4">
        <f t="shared" si="9"/>
        <v>0.25218350999476552</v>
      </c>
      <c r="I642" s="4">
        <f>tempM[[#This Row],[Detrended]]-tempM[[#This Row],[Cycle]]</f>
        <v>5.8471565495736011E-2</v>
      </c>
      <c r="J642" s="4">
        <f>AVERAGEIF(tempM[Month],tempM[Month],tempM[High Frequency])</f>
        <v>-1.9768330201834865E-2</v>
      </c>
      <c r="K642" s="4">
        <f>tempM[[#This Row],[S0]]-AVERAGE($J$2:$J$13)</f>
        <v>-1.9632868792885207E-2</v>
      </c>
    </row>
    <row r="643" spans="1:11" x14ac:dyDescent="0.3">
      <c r="A643" s="2">
        <v>19525</v>
      </c>
      <c r="B643" s="16">
        <f>MONTH(tempM[[#This Row],[Date]])</f>
        <v>6</v>
      </c>
      <c r="C643" s="1">
        <v>1953.4583333333335</v>
      </c>
      <c r="D643" s="1">
        <f>tempM[[#This Row],[DecDate]]^2</f>
        <v>3815999.460069445</v>
      </c>
      <c r="E643" s="1">
        <v>0.25</v>
      </c>
      <c r="F643" s="1">
        <f>$R$17+$R$18*tempM[[#This Row],[DecDate]]+$R$19*tempM[[#This Row],[DecDate2]]</f>
        <v>-5.9923013268303293E-2</v>
      </c>
      <c r="G643" s="4">
        <f>tempM[[#This Row],[Temp]]-tempM[[#This Row],[Trend]]</f>
        <v>0.30992301326830329</v>
      </c>
      <c r="H643" s="4">
        <f t="shared" si="9"/>
        <v>0.28452837084950783</v>
      </c>
      <c r="I643" s="4">
        <f>tempM[[#This Row],[Detrended]]-tempM[[#This Row],[Cycle]]</f>
        <v>2.5394642418795466E-2</v>
      </c>
      <c r="J643" s="4">
        <f>AVERAGEIF(tempM[Month],tempM[Month],tempM[High Frequency])</f>
        <v>-2.6078630071459965E-2</v>
      </c>
      <c r="K643" s="4">
        <f>tempM[[#This Row],[S0]]-AVERAGE($J$2:$J$13)</f>
        <v>-2.5943168662510306E-2</v>
      </c>
    </row>
    <row r="644" spans="1:11" x14ac:dyDescent="0.3">
      <c r="A644" s="2">
        <v>19555</v>
      </c>
      <c r="B644" s="16">
        <f>MONTH(tempM[[#This Row],[Date]])</f>
        <v>7</v>
      </c>
      <c r="C644" s="1">
        <v>1953.5416666666667</v>
      </c>
      <c r="D644" s="1">
        <f>tempM[[#This Row],[DecDate]]^2</f>
        <v>3816325.043402778</v>
      </c>
      <c r="E644" s="1">
        <v>0.22</v>
      </c>
      <c r="F644" s="1">
        <f>$R$17+$R$18*tempM[[#This Row],[DecDate]]+$R$19*tempM[[#This Row],[DecDate2]]</f>
        <v>-5.9189518612583925E-2</v>
      </c>
      <c r="G644" s="4">
        <f>tempM[[#This Row],[Temp]]-tempM[[#This Row],[Trend]]</f>
        <v>0.2791895186125839</v>
      </c>
      <c r="H644" s="4">
        <f t="shared" si="9"/>
        <v>0.26456410696310662</v>
      </c>
      <c r="I644" s="4">
        <f>tempM[[#This Row],[Detrended]]-tempM[[#This Row],[Cycle]]</f>
        <v>1.4625411649477282E-2</v>
      </c>
      <c r="J644" s="4">
        <f>AVERAGEIF(tempM[Month],tempM[Month],tempM[High Frequency])</f>
        <v>-3.5465086088030215E-2</v>
      </c>
      <c r="K644" s="4">
        <f>tempM[[#This Row],[S0]]-AVERAGE($J$2:$J$13)</f>
        <v>-3.5329624679080553E-2</v>
      </c>
    </row>
    <row r="645" spans="1:11" x14ac:dyDescent="0.3">
      <c r="A645" s="2">
        <v>19586</v>
      </c>
      <c r="B645" s="16">
        <f>MONTH(tempM[[#This Row],[Date]])</f>
        <v>8</v>
      </c>
      <c r="C645" s="1">
        <v>1953.625</v>
      </c>
      <c r="D645" s="1">
        <f>tempM[[#This Row],[DecDate]]^2</f>
        <v>3816650.640625</v>
      </c>
      <c r="E645" s="1">
        <v>0.18</v>
      </c>
      <c r="F645" s="1">
        <f>$R$17+$R$18*tempM[[#This Row],[DecDate]]+$R$19*tempM[[#This Row],[DecDate2]]</f>
        <v>-5.8454591523570798E-2</v>
      </c>
      <c r="G645" s="4">
        <f>tempM[[#This Row],[Temp]]-tempM[[#This Row],[Trend]]</f>
        <v>0.23845459152357079</v>
      </c>
      <c r="H645" s="4">
        <f t="shared" si="9"/>
        <v>0.24536764141248951</v>
      </c>
      <c r="I645" s="4">
        <f>tempM[[#This Row],[Detrended]]-tempM[[#This Row],[Cycle]]</f>
        <v>-6.9130498889187209E-3</v>
      </c>
      <c r="J645" s="4">
        <f>AVERAGEIF(tempM[Month],tempM[Month],tempM[High Frequency])</f>
        <v>-3.7850347885051719E-2</v>
      </c>
      <c r="K645" s="4">
        <f>tempM[[#This Row],[S0]]-AVERAGE($J$2:$J$13)</f>
        <v>-3.7714886476102057E-2</v>
      </c>
    </row>
    <row r="646" spans="1:11" x14ac:dyDescent="0.3">
      <c r="A646" s="2">
        <v>19617</v>
      </c>
      <c r="B646" s="16">
        <f>MONTH(tempM[[#This Row],[Date]])</f>
        <v>9</v>
      </c>
      <c r="C646" s="1">
        <v>1953.7083333333335</v>
      </c>
      <c r="D646" s="1">
        <f>tempM[[#This Row],[DecDate]]^2</f>
        <v>3816976.2517361115</v>
      </c>
      <c r="E646" s="1">
        <v>0.17</v>
      </c>
      <c r="F646" s="1">
        <f>$R$17+$R$18*tempM[[#This Row],[DecDate]]+$R$19*tempM[[#This Row],[DecDate2]]</f>
        <v>-5.7718232000979697E-2</v>
      </c>
      <c r="G646" s="4">
        <f>tempM[[#This Row],[Temp]]-tempM[[#This Row],[Trend]]</f>
        <v>0.22771823200097971</v>
      </c>
      <c r="H646" s="4">
        <f t="shared" si="9"/>
        <v>0.2030928203514937</v>
      </c>
      <c r="I646" s="4">
        <f>tempM[[#This Row],[Detrended]]-tempM[[#This Row],[Cycle]]</f>
        <v>2.4625411649486006E-2</v>
      </c>
      <c r="J646" s="4">
        <f>AVERAGEIF(tempM[Month],tempM[Month],tempM[High Frequency])</f>
        <v>-2.5516799080914528E-2</v>
      </c>
      <c r="K646" s="4">
        <f>tempM[[#This Row],[S0]]-AVERAGE($J$2:$J$13)</f>
        <v>-2.538133767196487E-2</v>
      </c>
    </row>
    <row r="647" spans="1:11" x14ac:dyDescent="0.3">
      <c r="A647" s="2">
        <v>19647</v>
      </c>
      <c r="B647" s="16">
        <f>MONTH(tempM[[#This Row],[Date]])</f>
        <v>10</v>
      </c>
      <c r="C647" s="1">
        <v>1953.7916666666667</v>
      </c>
      <c r="D647" s="1">
        <f>tempM[[#This Row],[DecDate]]^2</f>
        <v>3817301.8767361115</v>
      </c>
      <c r="E647" s="1">
        <v>0.27</v>
      </c>
      <c r="F647" s="1">
        <f>$R$17+$R$18*tempM[[#This Row],[DecDate]]+$R$19*tempM[[#This Row],[DecDate2]]</f>
        <v>-5.6980440045037994E-2</v>
      </c>
      <c r="G647" s="4">
        <f>tempM[[#This Row],[Temp]]-tempM[[#This Row],[Trend]]</f>
        <v>0.32698044004503801</v>
      </c>
      <c r="H647" s="4">
        <f t="shared" si="9"/>
        <v>0.18235502839551704</v>
      </c>
      <c r="I647" s="4">
        <f>tempM[[#This Row],[Detrended]]-tempM[[#This Row],[Cycle]]</f>
        <v>0.14462541164952097</v>
      </c>
      <c r="J647" s="4">
        <f>AVERAGEIF(tempM[Month],tempM[Month],tempM[High Frequency])</f>
        <v>3.745669801022343E-2</v>
      </c>
      <c r="K647" s="4">
        <f>tempM[[#This Row],[S0]]-AVERAGE($J$2:$J$13)</f>
        <v>3.7592159419173092E-2</v>
      </c>
    </row>
    <row r="648" spans="1:11" x14ac:dyDescent="0.3">
      <c r="A648" s="2">
        <v>19678</v>
      </c>
      <c r="B648" s="16">
        <f>MONTH(tempM[[#This Row],[Date]])</f>
        <v>11</v>
      </c>
      <c r="C648" s="1">
        <v>1953.875</v>
      </c>
      <c r="D648" s="1">
        <f>tempM[[#This Row],[DecDate]]^2</f>
        <v>3817627.515625</v>
      </c>
      <c r="E648" s="1">
        <v>0.08</v>
      </c>
      <c r="F648" s="1">
        <f>$R$17+$R$18*tempM[[#This Row],[DecDate]]+$R$19*tempM[[#This Row],[DecDate2]]</f>
        <v>-5.6241215655688848E-2</v>
      </c>
      <c r="G648" s="4">
        <f>tempM[[#This Row],[Temp]]-tempM[[#This Row],[Trend]]</f>
        <v>0.13624121565568886</v>
      </c>
      <c r="H648" s="4">
        <f t="shared" si="9"/>
        <v>0.14469272708301226</v>
      </c>
      <c r="I648" s="4">
        <f>tempM[[#This Row],[Detrended]]-tempM[[#This Row],[Cycle]]</f>
        <v>-8.4515114273233938E-3</v>
      </c>
      <c r="J648" s="4">
        <f>AVERAGEIF(tempM[Month],tempM[Month],tempM[High Frequency])</f>
        <v>3.5898844099438568E-2</v>
      </c>
      <c r="K648" s="4">
        <f>tempM[[#This Row],[S0]]-AVERAGE($J$2:$J$13)</f>
        <v>3.603430550838823E-2</v>
      </c>
    </row>
    <row r="649" spans="1:11" x14ac:dyDescent="0.3">
      <c r="A649" s="2">
        <v>19708</v>
      </c>
      <c r="B649" s="16">
        <f>MONTH(tempM[[#This Row],[Date]])</f>
        <v>12</v>
      </c>
      <c r="C649" s="1">
        <v>1953.9583333333335</v>
      </c>
      <c r="D649" s="1">
        <f>tempM[[#This Row],[DecDate]]^2</f>
        <v>3817953.1684027785</v>
      </c>
      <c r="E649" s="1">
        <v>0.22</v>
      </c>
      <c r="F649" s="1">
        <f>$R$17+$R$18*tempM[[#This Row],[DecDate]]+$R$19*tempM[[#This Row],[DecDate2]]</f>
        <v>-5.5500558832704883E-2</v>
      </c>
      <c r="G649" s="4">
        <f>tempM[[#This Row],[Temp]]-tempM[[#This Row],[Trend]]</f>
        <v>0.27550055883270486</v>
      </c>
      <c r="H649" s="4">
        <f t="shared" ref="H649:H712" si="10">AVERAGE(G643:G655)</f>
        <v>0.12164437795243656</v>
      </c>
      <c r="I649" s="4">
        <f>tempM[[#This Row],[Detrended]]-tempM[[#This Row],[Cycle]]</f>
        <v>0.15385618088026831</v>
      </c>
      <c r="J649" s="4">
        <f>AVERAGEIF(tempM[Month],tempM[Month],tempM[High Frequency])</f>
        <v>-3.4305487959333747E-2</v>
      </c>
      <c r="K649" s="4">
        <f>tempM[[#This Row],[S0]]-AVERAGE($J$2:$J$13)</f>
        <v>-3.4170026550384085E-2</v>
      </c>
    </row>
    <row r="650" spans="1:11" x14ac:dyDescent="0.3">
      <c r="A650" s="2">
        <v>19739</v>
      </c>
      <c r="B650" s="16">
        <f>MONTH(tempM[[#This Row],[Date]])</f>
        <v>1</v>
      </c>
      <c r="C650" s="1">
        <v>1954.0416666666667</v>
      </c>
      <c r="D650" s="1">
        <f>tempM[[#This Row],[DecDate]]^2</f>
        <v>3818278.835069445</v>
      </c>
      <c r="E650" s="1">
        <v>-0.24</v>
      </c>
      <c r="F650" s="1">
        <f>$R$17+$R$18*tempM[[#This Row],[DecDate]]+$R$19*tempM[[#This Row],[DecDate2]]</f>
        <v>-5.475846957642716E-2</v>
      </c>
      <c r="G650" s="4">
        <f>tempM[[#This Row],[Temp]]-tempM[[#This Row],[Trend]]</f>
        <v>-0.18524153042357283</v>
      </c>
      <c r="H650" s="4">
        <f t="shared" si="10"/>
        <v>9.3209981003798667E-2</v>
      </c>
      <c r="I650" s="4">
        <f>tempM[[#This Row],[Detrended]]-tempM[[#This Row],[Cycle]]</f>
        <v>-0.27845151142737151</v>
      </c>
      <c r="J650" s="4">
        <f>AVERAGEIF(tempM[Month],tempM[Month],tempM[High Frequency])</f>
        <v>2.9521109172344157E-2</v>
      </c>
      <c r="K650" s="4">
        <f>tempM[[#This Row],[S0]]-AVERAGE($J$2:$J$13)</f>
        <v>2.9656570581293815E-2</v>
      </c>
    </row>
    <row r="651" spans="1:11" x14ac:dyDescent="0.3">
      <c r="A651" s="2">
        <v>19770</v>
      </c>
      <c r="B651" s="16">
        <f>MONTH(tempM[[#This Row],[Date]])</f>
        <v>2</v>
      </c>
      <c r="C651" s="1">
        <v>1954.125</v>
      </c>
      <c r="D651" s="1">
        <f>tempM[[#This Row],[DecDate]]^2</f>
        <v>3818604.515625</v>
      </c>
      <c r="E651" s="1">
        <v>0</v>
      </c>
      <c r="F651" s="1">
        <f>$R$17+$R$18*tempM[[#This Row],[DecDate]]+$R$19*tempM[[#This Row],[DecDate2]]</f>
        <v>-5.4014947886628306E-2</v>
      </c>
      <c r="G651" s="4">
        <f>tempM[[#This Row],[Temp]]-tempM[[#This Row],[Trend]]</f>
        <v>5.4014947886628306E-2</v>
      </c>
      <c r="H651" s="4">
        <f t="shared" si="10"/>
        <v>7.4774151621713997E-2</v>
      </c>
      <c r="I651" s="4">
        <f>tempM[[#This Row],[Detrended]]-tempM[[#This Row],[Cycle]]</f>
        <v>-2.0759203735085691E-2</v>
      </c>
      <c r="J651" s="4">
        <f>AVERAGEIF(tempM[Month],tempM[Month],tempM[High Frequency])</f>
        <v>3.252632429620924E-2</v>
      </c>
      <c r="K651" s="4">
        <f>tempM[[#This Row],[S0]]-AVERAGE($J$2:$J$13)</f>
        <v>3.2661785705158902E-2</v>
      </c>
    </row>
    <row r="652" spans="1:11" x14ac:dyDescent="0.3">
      <c r="A652" s="2">
        <v>19798</v>
      </c>
      <c r="B652" s="16">
        <f>MONTH(tempM[[#This Row],[Date]])</f>
        <v>3</v>
      </c>
      <c r="C652" s="1">
        <v>1954.2083333333335</v>
      </c>
      <c r="D652" s="1">
        <f>tempM[[#This Row],[DecDate]]^2</f>
        <v>3818930.210069445</v>
      </c>
      <c r="E652" s="1">
        <v>-0.17</v>
      </c>
      <c r="F652" s="1">
        <f>$R$17+$R$18*tempM[[#This Row],[DecDate]]+$R$19*tempM[[#This Row],[DecDate2]]</f>
        <v>-5.3269993763365164E-2</v>
      </c>
      <c r="G652" s="4">
        <f>tempM[[#This Row],[Temp]]-tempM[[#This Row],[Trend]]</f>
        <v>-0.11673000623663485</v>
      </c>
      <c r="H652" s="4">
        <f t="shared" si="10"/>
        <v>6.7106120575404535E-2</v>
      </c>
      <c r="I652" s="4">
        <f>tempM[[#This Row],[Detrended]]-tempM[[#This Row],[Cycle]]</f>
        <v>-0.18383612681203937</v>
      </c>
      <c r="J652" s="4">
        <f>AVERAGEIF(tempM[Month],tempM[Month],tempM[High Frequency])</f>
        <v>4.2467654152793903E-2</v>
      </c>
      <c r="K652" s="4">
        <f>tempM[[#This Row],[S0]]-AVERAGE($J$2:$J$13)</f>
        <v>4.2603115561743565E-2</v>
      </c>
    </row>
    <row r="653" spans="1:11" x14ac:dyDescent="0.3">
      <c r="A653" s="2">
        <v>19829</v>
      </c>
      <c r="B653" s="16">
        <f>MONTH(tempM[[#This Row],[Date]])</f>
        <v>4</v>
      </c>
      <c r="C653" s="1">
        <v>1954.2916666666667</v>
      </c>
      <c r="D653" s="1">
        <f>tempM[[#This Row],[DecDate]]^2</f>
        <v>3819255.918402778</v>
      </c>
      <c r="E653" s="1">
        <v>-0.01</v>
      </c>
      <c r="F653" s="1">
        <f>$R$17+$R$18*tempM[[#This Row],[DecDate]]+$R$19*tempM[[#This Row],[DecDate2]]</f>
        <v>-5.2523607206751421E-2</v>
      </c>
      <c r="G653" s="4">
        <f>tempM[[#This Row],[Temp]]-tempM[[#This Row],[Trend]]</f>
        <v>4.252360720675142E-2</v>
      </c>
      <c r="H653" s="4">
        <f t="shared" si="10"/>
        <v>6.3282810941806517E-2</v>
      </c>
      <c r="I653" s="4">
        <f>tempM[[#This Row],[Detrended]]-tempM[[#This Row],[Cycle]]</f>
        <v>-2.0759203735055097E-2</v>
      </c>
      <c r="J653" s="4">
        <f>AVERAGEIF(tempM[Month],tempM[Month],tempM[High Frequency])</f>
        <v>-5.1148535178016012E-4</v>
      </c>
      <c r="K653" s="4">
        <f>tempM[[#This Row],[S0]]-AVERAGE($J$2:$J$13)</f>
        <v>-3.7602394283050016E-4</v>
      </c>
    </row>
    <row r="654" spans="1:11" x14ac:dyDescent="0.3">
      <c r="A654" s="2">
        <v>19859</v>
      </c>
      <c r="B654" s="16">
        <f>MONTH(tempM[[#This Row],[Date]])</f>
        <v>5</v>
      </c>
      <c r="C654" s="1">
        <v>1954.375</v>
      </c>
      <c r="D654" s="1">
        <f>tempM[[#This Row],[DecDate]]^2</f>
        <v>3819581.640625</v>
      </c>
      <c r="E654" s="1">
        <v>-7.0000000000000007E-2</v>
      </c>
      <c r="F654" s="1">
        <f>$R$17+$R$18*tempM[[#This Row],[DecDate]]+$R$19*tempM[[#This Row],[DecDate2]]</f>
        <v>-5.1775788216616547E-2</v>
      </c>
      <c r="G654" s="4">
        <f>tempM[[#This Row],[Temp]]-tempM[[#This Row],[Trend]]</f>
        <v>-1.8224211783383459E-2</v>
      </c>
      <c r="H654" s="4">
        <f t="shared" si="10"/>
        <v>6.7919607336300133E-2</v>
      </c>
      <c r="I654" s="4">
        <f>tempM[[#This Row],[Detrended]]-tempM[[#This Row],[Cycle]]</f>
        <v>-8.6143819119683593E-2</v>
      </c>
      <c r="J654" s="4">
        <f>AVERAGEIF(tempM[Month],tempM[Month],tempM[High Frequency])</f>
        <v>-1.9768330201834865E-2</v>
      </c>
      <c r="K654" s="4">
        <f>tempM[[#This Row],[S0]]-AVERAGE($J$2:$J$13)</f>
        <v>-1.9632868792885207E-2</v>
      </c>
    </row>
    <row r="655" spans="1:11" x14ac:dyDescent="0.3">
      <c r="A655" s="2">
        <v>19890</v>
      </c>
      <c r="B655" s="16">
        <f>MONTH(tempM[[#This Row],[Date]])</f>
        <v>6</v>
      </c>
      <c r="C655" s="1">
        <v>1954.4583333333335</v>
      </c>
      <c r="D655" s="1">
        <f>tempM[[#This Row],[DecDate]]^2</f>
        <v>3819907.3767361115</v>
      </c>
      <c r="E655" s="1">
        <v>-0.04</v>
      </c>
      <c r="F655" s="1">
        <f>$R$17+$R$18*tempM[[#This Row],[DecDate]]+$R$19*tempM[[#This Row],[DecDate2]]</f>
        <v>-5.1026536793017385E-2</v>
      </c>
      <c r="G655" s="4">
        <f>tempM[[#This Row],[Temp]]-tempM[[#This Row],[Trend]]</f>
        <v>1.1026536793017384E-2</v>
      </c>
      <c r="H655" s="4">
        <f t="shared" si="10"/>
        <v>5.2554971297333844E-2</v>
      </c>
      <c r="I655" s="4">
        <f>tempM[[#This Row],[Detrended]]-tempM[[#This Row],[Cycle]]</f>
        <v>-4.152843450431646E-2</v>
      </c>
      <c r="J655" s="4">
        <f>AVERAGEIF(tempM[Month],tempM[Month],tempM[High Frequency])</f>
        <v>-2.6078630071459965E-2</v>
      </c>
      <c r="K655" s="4">
        <f>tempM[[#This Row],[S0]]-AVERAGE($J$2:$J$13)</f>
        <v>-2.5943168662510306E-2</v>
      </c>
    </row>
    <row r="656" spans="1:11" x14ac:dyDescent="0.3">
      <c r="A656" s="2">
        <v>19920</v>
      </c>
      <c r="B656" s="16">
        <f>MONTH(tempM[[#This Row],[Date]])</f>
        <v>7</v>
      </c>
      <c r="C656" s="1">
        <v>1954.5416666666667</v>
      </c>
      <c r="D656" s="1">
        <f>tempM[[#This Row],[DecDate]]^2</f>
        <v>3820233.1267361115</v>
      </c>
      <c r="E656" s="1">
        <v>-0.11</v>
      </c>
      <c r="F656" s="1">
        <f>$R$17+$R$18*tempM[[#This Row],[DecDate]]+$R$19*tempM[[#This Row],[DecDate2]]</f>
        <v>-5.0275852936010779E-2</v>
      </c>
      <c r="G656" s="4">
        <f>tempM[[#This Row],[Temp]]-tempM[[#This Row],[Trend]]</f>
        <v>-5.9724147063989222E-2</v>
      </c>
      <c r="H656" s="4">
        <f t="shared" si="10"/>
        <v>6.7188902824929508E-2</v>
      </c>
      <c r="I656" s="4">
        <f>tempM[[#This Row],[Detrended]]-tempM[[#This Row],[Cycle]]</f>
        <v>-0.12691304988891872</v>
      </c>
      <c r="J656" s="4">
        <f>AVERAGEIF(tempM[Month],tempM[Month],tempM[High Frequency])</f>
        <v>-3.5465086088030215E-2</v>
      </c>
      <c r="K656" s="4">
        <f>tempM[[#This Row],[S0]]-AVERAGE($J$2:$J$13)</f>
        <v>-3.5329624679080553E-2</v>
      </c>
    </row>
    <row r="657" spans="1:11" x14ac:dyDescent="0.3">
      <c r="A657" s="2">
        <v>19951</v>
      </c>
      <c r="B657" s="16">
        <f>MONTH(tempM[[#This Row],[Date]])</f>
        <v>8</v>
      </c>
      <c r="C657" s="1">
        <v>1954.625</v>
      </c>
      <c r="D657" s="1">
        <f>tempM[[#This Row],[DecDate]]^2</f>
        <v>3820558.890625</v>
      </c>
      <c r="E657" s="1">
        <v>-0.01</v>
      </c>
      <c r="F657" s="1">
        <f>$R$17+$R$18*tempM[[#This Row],[DecDate]]+$R$19*tempM[[#This Row],[DecDate2]]</f>
        <v>-4.9523736645483041E-2</v>
      </c>
      <c r="G657" s="4">
        <f>tempM[[#This Row],[Temp]]-tempM[[#This Row],[Trend]]</f>
        <v>3.9523736645483039E-2</v>
      </c>
      <c r="H657" s="4">
        <f t="shared" si="10"/>
        <v>7.4898324995988336E-2</v>
      </c>
      <c r="I657" s="4">
        <f>tempM[[#This Row],[Detrended]]-tempM[[#This Row],[Cycle]]</f>
        <v>-3.5374588350505297E-2</v>
      </c>
      <c r="J657" s="4">
        <f>AVERAGEIF(tempM[Month],tempM[Month],tempM[High Frequency])</f>
        <v>-3.7850347885051719E-2</v>
      </c>
      <c r="K657" s="4">
        <f>tempM[[#This Row],[S0]]-AVERAGE($J$2:$J$13)</f>
        <v>-3.7714886476102057E-2</v>
      </c>
    </row>
    <row r="658" spans="1:11" x14ac:dyDescent="0.3">
      <c r="A658" s="2">
        <v>19982</v>
      </c>
      <c r="B658" s="16">
        <f>MONTH(tempM[[#This Row],[Date]])</f>
        <v>9</v>
      </c>
      <c r="C658" s="1">
        <v>1954.7083333333335</v>
      </c>
      <c r="D658" s="1">
        <f>tempM[[#This Row],[DecDate]]^2</f>
        <v>3820884.6684027785</v>
      </c>
      <c r="E658" s="1">
        <v>0.09</v>
      </c>
      <c r="F658" s="1">
        <f>$R$17+$R$18*tempM[[#This Row],[DecDate]]+$R$19*tempM[[#This Row],[DecDate2]]</f>
        <v>-4.8770187921547858E-2</v>
      </c>
      <c r="G658" s="4">
        <f>tempM[[#This Row],[Temp]]-tempM[[#This Row],[Trend]]</f>
        <v>0.13877018792154786</v>
      </c>
      <c r="H658" s="4">
        <f t="shared" si="10"/>
        <v>4.1067853195147559E-2</v>
      </c>
      <c r="I658" s="4">
        <f>tempM[[#This Row],[Detrended]]-tempM[[#This Row],[Cycle]]</f>
        <v>9.7702334726400303E-2</v>
      </c>
      <c r="J658" s="4">
        <f>AVERAGEIF(tempM[Month],tempM[Month],tempM[High Frequency])</f>
        <v>-2.5516799080914528E-2</v>
      </c>
      <c r="K658" s="4">
        <f>tempM[[#This Row],[S0]]-AVERAGE($J$2:$J$13)</f>
        <v>-2.538133767196487E-2</v>
      </c>
    </row>
    <row r="659" spans="1:11" x14ac:dyDescent="0.3">
      <c r="A659" s="2">
        <v>20012</v>
      </c>
      <c r="B659" s="16">
        <f>MONTH(tempM[[#This Row],[Date]])</f>
        <v>10</v>
      </c>
      <c r="C659" s="1">
        <v>1954.7916666666667</v>
      </c>
      <c r="D659" s="1">
        <f>tempM[[#This Row],[DecDate]]^2</f>
        <v>3821210.460069445</v>
      </c>
      <c r="E659" s="1">
        <v>0.13</v>
      </c>
      <c r="F659" s="1">
        <f>$R$17+$R$18*tempM[[#This Row],[DecDate]]+$R$19*tempM[[#This Row],[DecDate2]]</f>
        <v>-4.8015206764205232E-2</v>
      </c>
      <c r="G659" s="4">
        <f>tempM[[#This Row],[Temp]]-tempM[[#This Row],[Trend]]</f>
        <v>0.17801520676420524</v>
      </c>
      <c r="H659" s="4">
        <f t="shared" si="10"/>
        <v>3.4928256653158948E-2</v>
      </c>
      <c r="I659" s="4">
        <f>tempM[[#This Row],[Detrended]]-tempM[[#This Row],[Cycle]]</f>
        <v>0.14308695011104627</v>
      </c>
      <c r="J659" s="4">
        <f>AVERAGEIF(tempM[Month],tempM[Month],tempM[High Frequency])</f>
        <v>3.745669801022343E-2</v>
      </c>
      <c r="K659" s="4">
        <f>tempM[[#This Row],[S0]]-AVERAGE($J$2:$J$13)</f>
        <v>3.7592159419173092E-2</v>
      </c>
    </row>
    <row r="660" spans="1:11" x14ac:dyDescent="0.3">
      <c r="A660" s="2">
        <v>20043</v>
      </c>
      <c r="B660" s="16">
        <f>MONTH(tempM[[#This Row],[Date]])</f>
        <v>11</v>
      </c>
      <c r="C660" s="1">
        <v>1954.875</v>
      </c>
      <c r="D660" s="1">
        <f>tempM[[#This Row],[DecDate]]^2</f>
        <v>3821536.265625</v>
      </c>
      <c r="E660" s="1">
        <v>0.34</v>
      </c>
      <c r="F660" s="1">
        <f>$R$17+$R$18*tempM[[#This Row],[DecDate]]+$R$19*tempM[[#This Row],[DecDate2]]</f>
        <v>-4.725879317345516E-2</v>
      </c>
      <c r="G660" s="4">
        <f>tempM[[#This Row],[Temp]]-tempM[[#This Row],[Trend]]</f>
        <v>0.38725879317345518</v>
      </c>
      <c r="H660" s="4">
        <f t="shared" si="10"/>
        <v>2.4941073831565314E-2</v>
      </c>
      <c r="I660" s="4">
        <f>tempM[[#This Row],[Detrended]]-tempM[[#This Row],[Cycle]]</f>
        <v>0.36231771934188989</v>
      </c>
      <c r="J660" s="4">
        <f>AVERAGEIF(tempM[Month],tempM[Month],tempM[High Frequency])</f>
        <v>3.5898844099438568E-2</v>
      </c>
      <c r="K660" s="4">
        <f>tempM[[#This Row],[S0]]-AVERAGE($J$2:$J$13)</f>
        <v>3.603430550838823E-2</v>
      </c>
    </row>
    <row r="661" spans="1:11" x14ac:dyDescent="0.3">
      <c r="A661" s="2">
        <v>20073</v>
      </c>
      <c r="B661" s="16">
        <f>MONTH(tempM[[#This Row],[Date]])</f>
        <v>12</v>
      </c>
      <c r="C661" s="1">
        <v>1954.9583333333335</v>
      </c>
      <c r="D661" s="1">
        <f>tempM[[#This Row],[DecDate]]^2</f>
        <v>3821862.085069445</v>
      </c>
      <c r="E661" s="1">
        <v>-0.11</v>
      </c>
      <c r="F661" s="1">
        <f>$R$17+$R$18*tempM[[#This Row],[DecDate]]+$R$19*tempM[[#This Row],[DecDate2]]</f>
        <v>-4.6500947149127114E-2</v>
      </c>
      <c r="G661" s="4">
        <f>tempM[[#This Row],[Temp]]-tempM[[#This Row],[Trend]]</f>
        <v>-6.3499052850872886E-2</v>
      </c>
      <c r="H661" s="4">
        <f t="shared" si="10"/>
        <v>2.1106304730366669E-2</v>
      </c>
      <c r="I661" s="4">
        <f>tempM[[#This Row],[Detrended]]-tempM[[#This Row],[Cycle]]</f>
        <v>-8.4605357581239549E-2</v>
      </c>
      <c r="J661" s="4">
        <f>AVERAGEIF(tempM[Month],tempM[Month],tempM[High Frequency])</f>
        <v>-3.4305487959333747E-2</v>
      </c>
      <c r="K661" s="4">
        <f>tempM[[#This Row],[S0]]-AVERAGE($J$2:$J$13)</f>
        <v>-3.4170026550384085E-2</v>
      </c>
    </row>
    <row r="662" spans="1:11" x14ac:dyDescent="0.3">
      <c r="A662" s="2">
        <v>20104</v>
      </c>
      <c r="B662" s="16">
        <f>MONTH(tempM[[#This Row],[Date]])</f>
        <v>1</v>
      </c>
      <c r="C662" s="1">
        <v>1955.0416666666667</v>
      </c>
      <c r="D662" s="1">
        <f>tempM[[#This Row],[DecDate]]^2</f>
        <v>3822187.918402778</v>
      </c>
      <c r="E662" s="1">
        <v>0.42</v>
      </c>
      <c r="F662" s="1">
        <f>$R$17+$R$18*tempM[[#This Row],[DecDate]]+$R$19*tempM[[#This Row],[DecDate2]]</f>
        <v>-4.5741668691448467E-2</v>
      </c>
      <c r="G662" s="4">
        <f>tempM[[#This Row],[Temp]]-tempM[[#This Row],[Trend]]</f>
        <v>0.46574166869144845</v>
      </c>
      <c r="H662" s="4">
        <f t="shared" si="10"/>
        <v>1.9577795503413528E-2</v>
      </c>
      <c r="I662" s="4">
        <f>tempM[[#This Row],[Detrended]]-tempM[[#This Row],[Cycle]]</f>
        <v>0.44616387318803491</v>
      </c>
      <c r="J662" s="4">
        <f>AVERAGEIF(tempM[Month],tempM[Month],tempM[High Frequency])</f>
        <v>2.9521109172344157E-2</v>
      </c>
      <c r="K662" s="4">
        <f>tempM[[#This Row],[S0]]-AVERAGE($J$2:$J$13)</f>
        <v>2.9656570581293815E-2</v>
      </c>
    </row>
    <row r="663" spans="1:11" x14ac:dyDescent="0.3">
      <c r="A663" s="2">
        <v>20135</v>
      </c>
      <c r="B663" s="16">
        <f>MONTH(tempM[[#This Row],[Date]])</f>
        <v>2</v>
      </c>
      <c r="C663" s="1">
        <v>1955.125</v>
      </c>
      <c r="D663" s="1">
        <f>tempM[[#This Row],[DecDate]]^2</f>
        <v>3822513.765625</v>
      </c>
      <c r="E663" s="1">
        <v>-0.13</v>
      </c>
      <c r="F663" s="1">
        <f>$R$17+$R$18*tempM[[#This Row],[DecDate]]+$R$19*tempM[[#This Row],[DecDate2]]</f>
        <v>-4.4980957800191845E-2</v>
      </c>
      <c r="G663" s="4">
        <f>tempM[[#This Row],[Temp]]-tempM[[#This Row],[Trend]]</f>
        <v>-8.5019042199808159E-2</v>
      </c>
      <c r="H663" s="4">
        <f t="shared" si="10"/>
        <v>3.1894007689163055E-2</v>
      </c>
      <c r="I663" s="4">
        <f>tempM[[#This Row],[Detrended]]-tempM[[#This Row],[Cycle]]</f>
        <v>-0.11691304988897122</v>
      </c>
      <c r="J663" s="4">
        <f>AVERAGEIF(tempM[Month],tempM[Month],tempM[High Frequency])</f>
        <v>3.252632429620924E-2</v>
      </c>
      <c r="K663" s="4">
        <f>tempM[[#This Row],[S0]]-AVERAGE($J$2:$J$13)</f>
        <v>3.2661785705158902E-2</v>
      </c>
    </row>
    <row r="664" spans="1:11" x14ac:dyDescent="0.3">
      <c r="A664" s="2">
        <v>20163</v>
      </c>
      <c r="B664" s="16">
        <f>MONTH(tempM[[#This Row],[Date]])</f>
        <v>3</v>
      </c>
      <c r="C664" s="1">
        <v>1955.2083333333335</v>
      </c>
      <c r="D664" s="1">
        <f>tempM[[#This Row],[DecDate]]^2</f>
        <v>3822839.6267361115</v>
      </c>
      <c r="E664" s="1">
        <v>-0.43</v>
      </c>
      <c r="F664" s="1">
        <f>$R$17+$R$18*tempM[[#This Row],[DecDate]]+$R$19*tempM[[#This Row],[DecDate2]]</f>
        <v>-4.4218814475698309E-2</v>
      </c>
      <c r="G664" s="4">
        <f>tempM[[#This Row],[Temp]]-tempM[[#This Row],[Trend]]</f>
        <v>-0.38578118552430168</v>
      </c>
      <c r="H664" s="4">
        <f t="shared" si="10"/>
        <v>3.0362633595316331E-2</v>
      </c>
      <c r="I664" s="4">
        <f>tempM[[#This Row],[Detrended]]-tempM[[#This Row],[Cycle]]</f>
        <v>-0.41614381911961801</v>
      </c>
      <c r="J664" s="4">
        <f>AVERAGEIF(tempM[Month],tempM[Month],tempM[High Frequency])</f>
        <v>4.2467654152793903E-2</v>
      </c>
      <c r="K664" s="4">
        <f>tempM[[#This Row],[S0]]-AVERAGE($J$2:$J$13)</f>
        <v>4.2603115561743565E-2</v>
      </c>
    </row>
    <row r="665" spans="1:11" x14ac:dyDescent="0.3">
      <c r="A665" s="2">
        <v>20194</v>
      </c>
      <c r="B665" s="16">
        <f>MONTH(tempM[[#This Row],[Date]])</f>
        <v>4</v>
      </c>
      <c r="C665" s="1">
        <v>1955.2916666666667</v>
      </c>
      <c r="D665" s="1">
        <f>tempM[[#This Row],[DecDate]]^2</f>
        <v>3823165.5017361115</v>
      </c>
      <c r="E665" s="1">
        <v>-0.24</v>
      </c>
      <c r="F665" s="1">
        <f>$R$17+$R$18*tempM[[#This Row],[DecDate]]+$R$19*tempM[[#This Row],[DecDate2]]</f>
        <v>-4.3455238717513112E-2</v>
      </c>
      <c r="G665" s="4">
        <f>tempM[[#This Row],[Temp]]-tempM[[#This Row],[Trend]]</f>
        <v>-0.19654476128248688</v>
      </c>
      <c r="H665" s="4">
        <f t="shared" si="10"/>
        <v>3.1137519375710711E-2</v>
      </c>
      <c r="I665" s="4">
        <f>tempM[[#This Row],[Detrended]]-tempM[[#This Row],[Cycle]]</f>
        <v>-0.22768228065819759</v>
      </c>
      <c r="J665" s="4">
        <f>AVERAGEIF(tempM[Month],tempM[Month],tempM[High Frequency])</f>
        <v>-5.1148535178016012E-4</v>
      </c>
      <c r="K665" s="4">
        <f>tempM[[#This Row],[S0]]-AVERAGE($J$2:$J$13)</f>
        <v>-3.7602394283050016E-4</v>
      </c>
    </row>
    <row r="666" spans="1:11" x14ac:dyDescent="0.3">
      <c r="A666" s="2">
        <v>20224</v>
      </c>
      <c r="B666" s="16">
        <f>MONTH(tempM[[#This Row],[Date]])</f>
        <v>5</v>
      </c>
      <c r="C666" s="1">
        <v>1955.375</v>
      </c>
      <c r="D666" s="1">
        <f>tempM[[#This Row],[DecDate]]^2</f>
        <v>3823491.390625</v>
      </c>
      <c r="E666" s="1">
        <v>-0.13</v>
      </c>
      <c r="F666" s="1">
        <f>$R$17+$R$18*tempM[[#This Row],[DecDate]]+$R$19*tempM[[#This Row],[DecDate2]]</f>
        <v>-4.2690230526034156E-2</v>
      </c>
      <c r="G666" s="4">
        <f>tempM[[#This Row],[Temp]]-tempM[[#This Row],[Trend]]</f>
        <v>-8.7309769473965848E-2</v>
      </c>
      <c r="H666" s="4">
        <f t="shared" si="10"/>
        <v>-5.7813349696537513E-3</v>
      </c>
      <c r="I666" s="4">
        <f>tempM[[#This Row],[Detrended]]-tempM[[#This Row],[Cycle]]</f>
        <v>-8.1528434504312103E-2</v>
      </c>
      <c r="J666" s="4">
        <f>AVERAGEIF(tempM[Month],tempM[Month],tempM[High Frequency])</f>
        <v>-1.9768330201834865E-2</v>
      </c>
      <c r="K666" s="4">
        <f>tempM[[#This Row],[S0]]-AVERAGE($J$2:$J$13)</f>
        <v>-1.9632868792885207E-2</v>
      </c>
    </row>
    <row r="667" spans="1:11" x14ac:dyDescent="0.3">
      <c r="A667" s="2">
        <v>20255</v>
      </c>
      <c r="B667" s="16">
        <f>MONTH(tempM[[#This Row],[Date]])</f>
        <v>6</v>
      </c>
      <c r="C667" s="1">
        <v>1955.4583333333335</v>
      </c>
      <c r="D667" s="1">
        <f>tempM[[#This Row],[DecDate]]^2</f>
        <v>3823817.2934027785</v>
      </c>
      <c r="E667" s="1">
        <v>-0.11</v>
      </c>
      <c r="F667" s="1">
        <f>$R$17+$R$18*tempM[[#This Row],[DecDate]]+$R$19*tempM[[#This Row],[DecDate2]]</f>
        <v>-4.192378990103407E-2</v>
      </c>
      <c r="G667" s="4">
        <f>tempM[[#This Row],[Temp]]-tempM[[#This Row],[Trend]]</f>
        <v>-6.8076210098965931E-2</v>
      </c>
      <c r="H667" s="4">
        <f t="shared" si="10"/>
        <v>-5.5009314056166062E-2</v>
      </c>
      <c r="I667" s="4">
        <f>tempM[[#This Row],[Detrended]]-tempM[[#This Row],[Cycle]]</f>
        <v>-1.3066896042799869E-2</v>
      </c>
      <c r="J667" s="4">
        <f>AVERAGEIF(tempM[Month],tempM[Month],tempM[High Frequency])</f>
        <v>-2.6078630071459965E-2</v>
      </c>
      <c r="K667" s="4">
        <f>tempM[[#This Row],[S0]]-AVERAGE($J$2:$J$13)</f>
        <v>-2.5943168662510306E-2</v>
      </c>
    </row>
    <row r="668" spans="1:11" x14ac:dyDescent="0.3">
      <c r="A668" s="2">
        <v>20285</v>
      </c>
      <c r="B668" s="16">
        <f>MONTH(tempM[[#This Row],[Date]])</f>
        <v>7</v>
      </c>
      <c r="C668" s="1">
        <v>1955.5416666666667</v>
      </c>
      <c r="D668" s="1">
        <f>tempM[[#This Row],[DecDate]]^2</f>
        <v>3824143.210069445</v>
      </c>
      <c r="E668" s="1">
        <v>-0.05</v>
      </c>
      <c r="F668" s="1">
        <f>$R$17+$R$18*tempM[[#This Row],[DecDate]]+$R$19*tempM[[#This Row],[DecDate2]]</f>
        <v>-4.1155916842626539E-2</v>
      </c>
      <c r="G668" s="4">
        <f>tempM[[#This Row],[Temp]]-tempM[[#This Row],[Trend]]</f>
        <v>-8.8440831573734641E-3</v>
      </c>
      <c r="H668" s="4">
        <f t="shared" si="10"/>
        <v>-5.0392571729966952E-2</v>
      </c>
      <c r="I668" s="4">
        <f>tempM[[#This Row],[Detrended]]-tempM[[#This Row],[Cycle]]</f>
        <v>4.1548488572593488E-2</v>
      </c>
      <c r="J668" s="4">
        <f>AVERAGEIF(tempM[Month],tempM[Month],tempM[High Frequency])</f>
        <v>-3.5465086088030215E-2</v>
      </c>
      <c r="K668" s="4">
        <f>tempM[[#This Row],[S0]]-AVERAGE($J$2:$J$13)</f>
        <v>-3.5329624679080553E-2</v>
      </c>
    </row>
    <row r="669" spans="1:11" x14ac:dyDescent="0.3">
      <c r="A669" s="2">
        <v>20316</v>
      </c>
      <c r="B669" s="16">
        <f>MONTH(tempM[[#This Row],[Date]])</f>
        <v>8</v>
      </c>
      <c r="C669" s="1">
        <v>1955.625</v>
      </c>
      <c r="D669" s="1">
        <f>tempM[[#This Row],[DecDate]]^2</f>
        <v>3824469.140625</v>
      </c>
      <c r="E669" s="1">
        <v>0.06</v>
      </c>
      <c r="F669" s="1">
        <f>$R$17+$R$18*tempM[[#This Row],[DecDate]]+$R$19*tempM[[#This Row],[DecDate2]]</f>
        <v>-4.038661135075472E-2</v>
      </c>
      <c r="G669" s="4">
        <f>tempM[[#This Row],[Temp]]-tempM[[#This Row],[Trend]]</f>
        <v>0.10038661135075472</v>
      </c>
      <c r="H669" s="4">
        <f t="shared" si="10"/>
        <v>-0.10808495414492009</v>
      </c>
      <c r="I669" s="4">
        <f>tempM[[#This Row],[Detrended]]-tempM[[#This Row],[Cycle]]</f>
        <v>0.2084715654956748</v>
      </c>
      <c r="J669" s="4">
        <f>AVERAGEIF(tempM[Month],tempM[Month],tempM[High Frequency])</f>
        <v>-3.7850347885051719E-2</v>
      </c>
      <c r="K669" s="4">
        <f>tempM[[#This Row],[S0]]-AVERAGE($J$2:$J$13)</f>
        <v>-3.7714886476102057E-2</v>
      </c>
    </row>
    <row r="670" spans="1:11" x14ac:dyDescent="0.3">
      <c r="A670" s="2">
        <v>20347</v>
      </c>
      <c r="B670" s="16">
        <f>MONTH(tempM[[#This Row],[Date]])</f>
        <v>9</v>
      </c>
      <c r="C670" s="1">
        <v>1955.7083333333335</v>
      </c>
      <c r="D670" s="1">
        <f>tempM[[#This Row],[DecDate]]^2</f>
        <v>3824795.085069445</v>
      </c>
      <c r="E670" s="1">
        <v>-0.02</v>
      </c>
      <c r="F670" s="1">
        <f>$R$17+$R$18*tempM[[#This Row],[DecDate]]+$R$19*tempM[[#This Row],[DecDate2]]</f>
        <v>-3.9615873425475456E-2</v>
      </c>
      <c r="G670" s="4">
        <f>tempM[[#This Row],[Temp]]-tempM[[#This Row],[Trend]]</f>
        <v>1.9615873425475456E-2</v>
      </c>
      <c r="H670" s="4">
        <f t="shared" si="10"/>
        <v>-0.11654799976254201</v>
      </c>
      <c r="I670" s="4">
        <f>tempM[[#This Row],[Detrended]]-tempM[[#This Row],[Cycle]]</f>
        <v>0.13616387318801748</v>
      </c>
      <c r="J670" s="4">
        <f>AVERAGEIF(tempM[Month],tempM[Month],tempM[High Frequency])</f>
        <v>-2.5516799080914528E-2</v>
      </c>
      <c r="K670" s="4">
        <f>tempM[[#This Row],[S0]]-AVERAGE($J$2:$J$13)</f>
        <v>-2.538133767196487E-2</v>
      </c>
    </row>
    <row r="671" spans="1:11" x14ac:dyDescent="0.3">
      <c r="A671" s="2">
        <v>20377</v>
      </c>
      <c r="B671" s="16">
        <f>MONTH(tempM[[#This Row],[Date]])</f>
        <v>10</v>
      </c>
      <c r="C671" s="1">
        <v>1955.7916666666667</v>
      </c>
      <c r="D671" s="1">
        <f>tempM[[#This Row],[DecDate]]^2</f>
        <v>3825121.043402778</v>
      </c>
      <c r="E671" s="1">
        <v>0.11</v>
      </c>
      <c r="F671" s="1">
        <f>$R$17+$R$18*tempM[[#This Row],[DecDate]]+$R$19*tempM[[#This Row],[DecDate2]]</f>
        <v>-3.8843703066675062E-2</v>
      </c>
      <c r="G671" s="4">
        <f>tempM[[#This Row],[Temp]]-tempM[[#This Row],[Trend]]</f>
        <v>0.14884370306667505</v>
      </c>
      <c r="H671" s="4">
        <f t="shared" si="10"/>
        <v>-0.10424324704439747</v>
      </c>
      <c r="I671" s="4">
        <f>tempM[[#This Row],[Detrended]]-tempM[[#This Row],[Cycle]]</f>
        <v>0.25308695011107252</v>
      </c>
      <c r="J671" s="4">
        <f>AVERAGEIF(tempM[Month],tempM[Month],tempM[High Frequency])</f>
        <v>3.745669801022343E-2</v>
      </c>
      <c r="K671" s="4">
        <f>tempM[[#This Row],[S0]]-AVERAGE($J$2:$J$13)</f>
        <v>3.7592159419173092E-2</v>
      </c>
    </row>
    <row r="672" spans="1:11" x14ac:dyDescent="0.3">
      <c r="A672" s="2">
        <v>20408</v>
      </c>
      <c r="B672" s="16">
        <f>MONTH(tempM[[#This Row],[Date]])</f>
        <v>11</v>
      </c>
      <c r="C672" s="1">
        <v>1955.875</v>
      </c>
      <c r="D672" s="1">
        <f>tempM[[#This Row],[DecDate]]^2</f>
        <v>3825447.015625</v>
      </c>
      <c r="E672" s="1">
        <v>-0.34</v>
      </c>
      <c r="F672" s="1">
        <f>$R$17+$R$18*tempM[[#This Row],[DecDate]]+$R$19*tempM[[#This Row],[DecDate2]]</f>
        <v>-3.8070100274467222E-2</v>
      </c>
      <c r="G672" s="4">
        <f>tempM[[#This Row],[Temp]]-tempM[[#This Row],[Trend]]</f>
        <v>-0.3019298997255328</v>
      </c>
      <c r="H672" s="4">
        <f t="shared" si="10"/>
        <v>-0.1096322344519943</v>
      </c>
      <c r="I672" s="4">
        <f>tempM[[#This Row],[Detrended]]-tempM[[#This Row],[Cycle]]</f>
        <v>-0.1922976652735385</v>
      </c>
      <c r="J672" s="4">
        <f>AVERAGEIF(tempM[Month],tempM[Month],tempM[High Frequency])</f>
        <v>3.5898844099438568E-2</v>
      </c>
      <c r="K672" s="4">
        <f>tempM[[#This Row],[S0]]-AVERAGE($J$2:$J$13)</f>
        <v>3.603430550838823E-2</v>
      </c>
    </row>
    <row r="673" spans="1:11" x14ac:dyDescent="0.3">
      <c r="A673" s="2">
        <v>20438</v>
      </c>
      <c r="B673" s="16">
        <f>MONTH(tempM[[#This Row],[Date]])</f>
        <v>12</v>
      </c>
      <c r="C673" s="1">
        <v>1955.9583333333335</v>
      </c>
      <c r="D673" s="1">
        <f>tempM[[#This Row],[DecDate]]^2</f>
        <v>3825773.0017361115</v>
      </c>
      <c r="E673" s="1">
        <v>-0.28999999999999998</v>
      </c>
      <c r="F673" s="1">
        <f>$R$17+$R$18*tempM[[#This Row],[DecDate]]+$R$19*tempM[[#This Row],[DecDate2]]</f>
        <v>-3.7295065048795095E-2</v>
      </c>
      <c r="G673" s="4">
        <f>tempM[[#This Row],[Temp]]-tempM[[#This Row],[Trend]]</f>
        <v>-0.25270493495120488</v>
      </c>
      <c r="H673" s="4">
        <f t="shared" si="10"/>
        <v>-0.11579188506227743</v>
      </c>
      <c r="I673" s="4">
        <f>tempM[[#This Row],[Detrended]]-tempM[[#This Row],[Cycle]]</f>
        <v>-0.13691304988892744</v>
      </c>
      <c r="J673" s="4">
        <f>AVERAGEIF(tempM[Month],tempM[Month],tempM[High Frequency])</f>
        <v>-3.4305487959333747E-2</v>
      </c>
      <c r="K673" s="4">
        <f>tempM[[#This Row],[S0]]-AVERAGE($J$2:$J$13)</f>
        <v>-3.4170026550384085E-2</v>
      </c>
    </row>
    <row r="674" spans="1:11" x14ac:dyDescent="0.3">
      <c r="A674" s="2">
        <v>20469</v>
      </c>
      <c r="B674" s="16">
        <f>MONTH(tempM[[#This Row],[Date]])</f>
        <v>1</v>
      </c>
      <c r="C674" s="1">
        <v>1956.0416666666667</v>
      </c>
      <c r="D674" s="1">
        <f>tempM[[#This Row],[DecDate]]^2</f>
        <v>3826099.0017361115</v>
      </c>
      <c r="E674" s="1">
        <v>-0.04</v>
      </c>
      <c r="F674" s="1">
        <f>$R$17+$R$18*tempM[[#This Row],[DecDate]]+$R$19*tempM[[#This Row],[DecDate2]]</f>
        <v>-3.6518597389715524E-2</v>
      </c>
      <c r="G674" s="4">
        <f>tempM[[#This Row],[Temp]]-tempM[[#This Row],[Trend]]</f>
        <v>-3.4814026102844772E-3</v>
      </c>
      <c r="H674" s="4">
        <f t="shared" si="10"/>
        <v>-0.12349142964446452</v>
      </c>
      <c r="I674" s="4">
        <f>tempM[[#This Row],[Detrended]]-tempM[[#This Row],[Cycle]]</f>
        <v>0.12001002703418004</v>
      </c>
      <c r="J674" s="4">
        <f>AVERAGEIF(tempM[Month],tempM[Month],tempM[High Frequency])</f>
        <v>2.9521109172344157E-2</v>
      </c>
      <c r="K674" s="4">
        <f>tempM[[#This Row],[S0]]-AVERAGE($J$2:$J$13)</f>
        <v>2.9656570581293815E-2</v>
      </c>
    </row>
    <row r="675" spans="1:11" x14ac:dyDescent="0.3">
      <c r="A675" s="2">
        <v>20500</v>
      </c>
      <c r="B675" s="16">
        <f>MONTH(tempM[[#This Row],[Date]])</f>
        <v>2</v>
      </c>
      <c r="C675" s="1">
        <v>1956.125</v>
      </c>
      <c r="D675" s="1">
        <f>tempM[[#This Row],[DecDate]]^2</f>
        <v>3826425.015625</v>
      </c>
      <c r="E675" s="1">
        <v>-0.32</v>
      </c>
      <c r="F675" s="1">
        <f>$R$17+$R$18*tempM[[#This Row],[DecDate]]+$R$19*tempM[[#This Row],[DecDate2]]</f>
        <v>-3.5740697297057977E-2</v>
      </c>
      <c r="G675" s="4">
        <f>tempM[[#This Row],[Temp]]-tempM[[#This Row],[Trend]]</f>
        <v>-0.28425930270294203</v>
      </c>
      <c r="H675" s="4">
        <f t="shared" si="10"/>
        <v>-0.14196163742933796</v>
      </c>
      <c r="I675" s="4">
        <f>tempM[[#This Row],[Detrended]]-tempM[[#This Row],[Cycle]]</f>
        <v>-0.14229766527360407</v>
      </c>
      <c r="J675" s="4">
        <f>AVERAGEIF(tempM[Month],tempM[Month],tempM[High Frequency])</f>
        <v>3.252632429620924E-2</v>
      </c>
      <c r="K675" s="4">
        <f>tempM[[#This Row],[S0]]-AVERAGE($J$2:$J$13)</f>
        <v>3.2661785705158902E-2</v>
      </c>
    </row>
    <row r="676" spans="1:11" x14ac:dyDescent="0.3">
      <c r="A676" s="2">
        <v>20529</v>
      </c>
      <c r="B676" s="16">
        <f>MONTH(tempM[[#This Row],[Date]])</f>
        <v>3</v>
      </c>
      <c r="C676" s="1">
        <v>1956.2083333333335</v>
      </c>
      <c r="D676" s="1">
        <f>tempM[[#This Row],[DecDate]]^2</f>
        <v>3826751.0434027785</v>
      </c>
      <c r="E676" s="1">
        <v>-0.23</v>
      </c>
      <c r="F676" s="1">
        <f>$R$17+$R$18*tempM[[#This Row],[DecDate]]+$R$19*tempM[[#This Row],[DecDate2]]</f>
        <v>-3.4961364771106673E-2</v>
      </c>
      <c r="G676" s="4">
        <f>tempM[[#This Row],[Temp]]-tempM[[#This Row],[Trend]]</f>
        <v>-0.19503863522889334</v>
      </c>
      <c r="H676" s="4">
        <f t="shared" si="10"/>
        <v>-0.1727409699553461</v>
      </c>
      <c r="I676" s="4">
        <f>tempM[[#This Row],[Detrended]]-tempM[[#This Row],[Cycle]]</f>
        <v>-2.2297665273547235E-2</v>
      </c>
      <c r="J676" s="4">
        <f>AVERAGEIF(tempM[Month],tempM[Month],tempM[High Frequency])</f>
        <v>4.2467654152793903E-2</v>
      </c>
      <c r="K676" s="4">
        <f>tempM[[#This Row],[S0]]-AVERAGE($J$2:$J$13)</f>
        <v>4.2603115561743565E-2</v>
      </c>
    </row>
    <row r="677" spans="1:11" x14ac:dyDescent="0.3">
      <c r="A677" s="2">
        <v>20560</v>
      </c>
      <c r="B677" s="16">
        <f>MONTH(tempM[[#This Row],[Date]])</f>
        <v>4</v>
      </c>
      <c r="C677" s="1">
        <v>1956.2916666666667</v>
      </c>
      <c r="D677" s="1">
        <f>tempM[[#This Row],[DecDate]]^2</f>
        <v>3827077.085069445</v>
      </c>
      <c r="E677" s="1">
        <v>-0.26</v>
      </c>
      <c r="F677" s="1">
        <f>$R$17+$R$18*tempM[[#This Row],[DecDate]]+$R$19*tempM[[#This Row],[DecDate2]]</f>
        <v>-3.4180599811577395E-2</v>
      </c>
      <c r="G677" s="4">
        <f>tempM[[#This Row],[Temp]]-tempM[[#This Row],[Trend]]</f>
        <v>-0.22581940018842261</v>
      </c>
      <c r="H677" s="4">
        <f t="shared" si="10"/>
        <v>-0.19352173491481414</v>
      </c>
      <c r="I677" s="4">
        <f>tempM[[#This Row],[Detrended]]-tempM[[#This Row],[Cycle]]</f>
        <v>-3.2297665273608472E-2</v>
      </c>
      <c r="J677" s="4">
        <f>AVERAGEIF(tempM[Month],tempM[Month],tempM[High Frequency])</f>
        <v>-5.1148535178016012E-4</v>
      </c>
      <c r="K677" s="4">
        <f>tempM[[#This Row],[S0]]-AVERAGE($J$2:$J$13)</f>
        <v>-3.7602394283050016E-4</v>
      </c>
    </row>
    <row r="678" spans="1:11" x14ac:dyDescent="0.3">
      <c r="A678" s="2">
        <v>20590</v>
      </c>
      <c r="B678" s="16">
        <f>MONTH(tempM[[#This Row],[Date]])</f>
        <v>5</v>
      </c>
      <c r="C678" s="1">
        <v>1956.375</v>
      </c>
      <c r="D678" s="1">
        <f>tempM[[#This Row],[DecDate]]^2</f>
        <v>3827403.140625</v>
      </c>
      <c r="E678" s="1">
        <v>-0.3</v>
      </c>
      <c r="F678" s="1">
        <f>$R$17+$R$18*tempM[[#This Row],[DecDate]]+$R$19*tempM[[#This Row],[DecDate2]]</f>
        <v>-3.3398402418754358E-2</v>
      </c>
      <c r="G678" s="4">
        <f>tempM[[#This Row],[Temp]]-tempM[[#This Row],[Trend]]</f>
        <v>-0.26660159758124563</v>
      </c>
      <c r="H678" s="4">
        <f t="shared" si="10"/>
        <v>-0.22276547076926312</v>
      </c>
      <c r="I678" s="4">
        <f>tempM[[#This Row],[Detrended]]-tempM[[#This Row],[Cycle]]</f>
        <v>-4.3836126811982512E-2</v>
      </c>
      <c r="J678" s="4">
        <f>AVERAGEIF(tempM[Month],tempM[Month],tempM[High Frequency])</f>
        <v>-1.9768330201834865E-2</v>
      </c>
      <c r="K678" s="4">
        <f>tempM[[#This Row],[S0]]-AVERAGE($J$2:$J$13)</f>
        <v>-1.9632868792885207E-2</v>
      </c>
    </row>
    <row r="679" spans="1:11" x14ac:dyDescent="0.3">
      <c r="A679" s="2">
        <v>20621</v>
      </c>
      <c r="B679" s="16">
        <f>MONTH(tempM[[#This Row],[Date]])</f>
        <v>6</v>
      </c>
      <c r="C679" s="1">
        <v>1956.4583333333335</v>
      </c>
      <c r="D679" s="1">
        <f>tempM[[#This Row],[DecDate]]^2</f>
        <v>3827729.210069445</v>
      </c>
      <c r="E679" s="1">
        <v>-0.2</v>
      </c>
      <c r="F679" s="1">
        <f>$R$17+$R$18*tempM[[#This Row],[DecDate]]+$R$19*tempM[[#This Row],[DecDate2]]</f>
        <v>-3.2614772592353347E-2</v>
      </c>
      <c r="G679" s="4">
        <f>tempM[[#This Row],[Temp]]-tempM[[#This Row],[Trend]]</f>
        <v>-0.16738522740764666</v>
      </c>
      <c r="H679" s="4">
        <f t="shared" si="10"/>
        <v>-0.20508756213409063</v>
      </c>
      <c r="I679" s="4">
        <f>tempM[[#This Row],[Detrended]]-tempM[[#This Row],[Cycle]]</f>
        <v>3.7702334726443965E-2</v>
      </c>
      <c r="J679" s="4">
        <f>AVERAGEIF(tempM[Month],tempM[Month],tempM[High Frequency])</f>
        <v>-2.6078630071459965E-2</v>
      </c>
      <c r="K679" s="4">
        <f>tempM[[#This Row],[S0]]-AVERAGE($J$2:$J$13)</f>
        <v>-2.5943168662510306E-2</v>
      </c>
    </row>
    <row r="680" spans="1:11" x14ac:dyDescent="0.3">
      <c r="A680" s="2">
        <v>20651</v>
      </c>
      <c r="B680" s="16">
        <f>MONTH(tempM[[#This Row],[Date]])</f>
        <v>7</v>
      </c>
      <c r="C680" s="1">
        <v>1956.5416666666667</v>
      </c>
      <c r="D680" s="1">
        <f>tempM[[#This Row],[DecDate]]^2</f>
        <v>3828055.293402778</v>
      </c>
      <c r="E680" s="1">
        <v>-0.2</v>
      </c>
      <c r="F680" s="1">
        <f>$R$17+$R$18*tempM[[#This Row],[DecDate]]+$R$19*tempM[[#This Row],[DecDate2]]</f>
        <v>-3.1829710332601735E-2</v>
      </c>
      <c r="G680" s="4">
        <f>tempM[[#This Row],[Temp]]-tempM[[#This Row],[Trend]]</f>
        <v>-0.16817028966739828</v>
      </c>
      <c r="H680" s="4">
        <f t="shared" si="10"/>
        <v>-0.194334162855442</v>
      </c>
      <c r="I680" s="4">
        <f>tempM[[#This Row],[Detrended]]-tempM[[#This Row],[Cycle]]</f>
        <v>2.6163873188043724E-2</v>
      </c>
      <c r="J680" s="4">
        <f>AVERAGEIF(tempM[Month],tempM[Month],tempM[High Frequency])</f>
        <v>-3.5465086088030215E-2</v>
      </c>
      <c r="K680" s="4">
        <f>tempM[[#This Row],[S0]]-AVERAGE($J$2:$J$13)</f>
        <v>-3.5329624679080553E-2</v>
      </c>
    </row>
    <row r="681" spans="1:11" x14ac:dyDescent="0.3">
      <c r="A681" s="2">
        <v>20682</v>
      </c>
      <c r="B681" s="16">
        <f>MONTH(tempM[[#This Row],[Date]])</f>
        <v>8</v>
      </c>
      <c r="C681" s="1">
        <v>1956.625</v>
      </c>
      <c r="D681" s="1">
        <f>tempM[[#This Row],[DecDate]]^2</f>
        <v>3828381.390625</v>
      </c>
      <c r="E681" s="1">
        <v>-0.28000000000000003</v>
      </c>
      <c r="F681" s="1">
        <f>$R$17+$R$18*tempM[[#This Row],[DecDate]]+$R$19*tempM[[#This Row],[DecDate2]]</f>
        <v>-3.1043215639272148E-2</v>
      </c>
      <c r="G681" s="4">
        <f>tempM[[#This Row],[Temp]]-tempM[[#This Row],[Trend]]</f>
        <v>-0.24895678436072788</v>
      </c>
      <c r="H681" s="4">
        <f t="shared" si="10"/>
        <v>-0.1966591190871719</v>
      </c>
      <c r="I681" s="4">
        <f>tempM[[#This Row],[Detrended]]-tempM[[#This Row],[Cycle]]</f>
        <v>-5.2297665273555977E-2</v>
      </c>
      <c r="J681" s="4">
        <f>AVERAGEIF(tempM[Month],tempM[Month],tempM[High Frequency])</f>
        <v>-3.7850347885051719E-2</v>
      </c>
      <c r="K681" s="4">
        <f>tempM[[#This Row],[S0]]-AVERAGE($J$2:$J$13)</f>
        <v>-3.7714886476102057E-2</v>
      </c>
    </row>
    <row r="682" spans="1:11" x14ac:dyDescent="0.3">
      <c r="A682" s="2">
        <v>20713</v>
      </c>
      <c r="B682" s="16">
        <f>MONTH(tempM[[#This Row],[Date]])</f>
        <v>9</v>
      </c>
      <c r="C682" s="1">
        <v>1956.7083333333335</v>
      </c>
      <c r="D682" s="1">
        <f>tempM[[#This Row],[DecDate]]^2</f>
        <v>3828707.5017361115</v>
      </c>
      <c r="E682" s="1">
        <v>-0.33</v>
      </c>
      <c r="F682" s="1">
        <f>$R$17+$R$18*tempM[[#This Row],[DecDate]]+$R$19*tempM[[#This Row],[DecDate2]]</f>
        <v>-3.0255288512648804E-2</v>
      </c>
      <c r="G682" s="4">
        <f>tempM[[#This Row],[Temp]]-tempM[[#This Row],[Trend]]</f>
        <v>-0.29974471148735121</v>
      </c>
      <c r="H682" s="4">
        <f t="shared" si="10"/>
        <v>-0.180523969290797</v>
      </c>
      <c r="I682" s="4">
        <f>tempM[[#This Row],[Detrended]]-tempM[[#This Row],[Cycle]]</f>
        <v>-0.11922074219655421</v>
      </c>
      <c r="J682" s="4">
        <f>AVERAGEIF(tempM[Month],tempM[Month],tempM[High Frequency])</f>
        <v>-2.5516799080914528E-2</v>
      </c>
      <c r="K682" s="4">
        <f>tempM[[#This Row],[S0]]-AVERAGE($J$2:$J$13)</f>
        <v>-2.538133767196487E-2</v>
      </c>
    </row>
    <row r="683" spans="1:11" x14ac:dyDescent="0.3">
      <c r="A683" s="2">
        <v>20743</v>
      </c>
      <c r="B683" s="16">
        <f>MONTH(tempM[[#This Row],[Date]])</f>
        <v>10</v>
      </c>
      <c r="C683" s="1">
        <v>1956.7916666666667</v>
      </c>
      <c r="D683" s="1">
        <f>tempM[[#This Row],[DecDate]]^2</f>
        <v>3829033.6267361115</v>
      </c>
      <c r="E683" s="1">
        <v>-0.28000000000000003</v>
      </c>
      <c r="F683" s="1">
        <f>$R$17+$R$18*tempM[[#This Row],[DecDate]]+$R$19*tempM[[#This Row],[DecDate2]]</f>
        <v>-2.9465928952390641E-2</v>
      </c>
      <c r="G683" s="4">
        <f>tempM[[#This Row],[Temp]]-tempM[[#This Row],[Trend]]</f>
        <v>-0.25053407104760939</v>
      </c>
      <c r="H683" s="4">
        <f t="shared" si="10"/>
        <v>-0.17131332885095898</v>
      </c>
      <c r="I683" s="4">
        <f>tempM[[#This Row],[Detrended]]-tempM[[#This Row],[Cycle]]</f>
        <v>-7.9220742196650401E-2</v>
      </c>
      <c r="J683" s="4">
        <f>AVERAGEIF(tempM[Month],tempM[Month],tempM[High Frequency])</f>
        <v>3.745669801022343E-2</v>
      </c>
      <c r="K683" s="4">
        <f>tempM[[#This Row],[S0]]-AVERAGE($J$2:$J$13)</f>
        <v>3.7592159419173092E-2</v>
      </c>
    </row>
    <row r="684" spans="1:11" x14ac:dyDescent="0.3">
      <c r="A684" s="2">
        <v>20774</v>
      </c>
      <c r="B684" s="16">
        <f>MONTH(tempM[[#This Row],[Date]])</f>
        <v>11</v>
      </c>
      <c r="C684" s="1">
        <v>1956.875</v>
      </c>
      <c r="D684" s="1">
        <f>tempM[[#This Row],[DecDate]]^2</f>
        <v>3829359.765625</v>
      </c>
      <c r="E684" s="1">
        <v>-0.26</v>
      </c>
      <c r="F684" s="1">
        <f>$R$17+$R$18*tempM[[#This Row],[DecDate]]+$R$19*tempM[[#This Row],[DecDate2]]</f>
        <v>-2.8675136958838721E-2</v>
      </c>
      <c r="G684" s="4">
        <f>tempM[[#This Row],[Temp]]-tempM[[#This Row],[Trend]]</f>
        <v>-0.23132486304116129</v>
      </c>
      <c r="H684" s="4">
        <f t="shared" si="10"/>
        <v>-0.15671950545994801</v>
      </c>
      <c r="I684" s="4">
        <f>tempM[[#This Row],[Detrended]]-tempM[[#This Row],[Cycle]]</f>
        <v>-7.4605357581213283E-2</v>
      </c>
      <c r="J684" s="4">
        <f>AVERAGEIF(tempM[Month],tempM[Month],tempM[High Frequency])</f>
        <v>3.5898844099438568E-2</v>
      </c>
      <c r="K684" s="4">
        <f>tempM[[#This Row],[S0]]-AVERAGE($J$2:$J$13)</f>
        <v>3.603430550838823E-2</v>
      </c>
    </row>
    <row r="685" spans="1:11" x14ac:dyDescent="0.3">
      <c r="A685" s="2">
        <v>20804</v>
      </c>
      <c r="B685" s="16">
        <f>MONTH(tempM[[#This Row],[Date]])</f>
        <v>12</v>
      </c>
      <c r="C685" s="1">
        <v>1956.9583333333335</v>
      </c>
      <c r="D685" s="1">
        <f>tempM[[#This Row],[DecDate]]^2</f>
        <v>3829685.9184027785</v>
      </c>
      <c r="E685" s="1">
        <v>-0.1</v>
      </c>
      <c r="F685" s="1">
        <f>$R$17+$R$18*tempM[[#This Row],[DecDate]]+$R$19*tempM[[#This Row],[DecDate2]]</f>
        <v>-2.7882912531708826E-2</v>
      </c>
      <c r="G685" s="4">
        <f>tempM[[#This Row],[Temp]]-tempM[[#This Row],[Trend]]</f>
        <v>-7.211708746829118E-2</v>
      </c>
      <c r="H685" s="4">
        <f t="shared" si="10"/>
        <v>-0.12520403757931561</v>
      </c>
      <c r="I685" s="4">
        <f>tempM[[#This Row],[Detrended]]-tempM[[#This Row],[Cycle]]</f>
        <v>5.3086950111024434E-2</v>
      </c>
      <c r="J685" s="4">
        <f>AVERAGEIF(tempM[Month],tempM[Month],tempM[High Frequency])</f>
        <v>-3.4305487959333747E-2</v>
      </c>
      <c r="K685" s="4">
        <f>tempM[[#This Row],[S0]]-AVERAGE($J$2:$J$13)</f>
        <v>-3.4170026550384085E-2</v>
      </c>
    </row>
    <row r="686" spans="1:11" x14ac:dyDescent="0.3">
      <c r="A686" s="2">
        <v>20835</v>
      </c>
      <c r="B686" s="16">
        <f>MONTH(tempM[[#This Row],[Date]])</f>
        <v>1</v>
      </c>
      <c r="C686" s="1">
        <v>1957.0416666666667</v>
      </c>
      <c r="D686" s="1">
        <f>tempM[[#This Row],[DecDate]]^2</f>
        <v>3830012.085069445</v>
      </c>
      <c r="E686" s="1">
        <v>-0.14000000000000001</v>
      </c>
      <c r="F686" s="1">
        <f>$R$17+$R$18*tempM[[#This Row],[DecDate]]+$R$19*tempM[[#This Row],[DecDate2]]</f>
        <v>-2.7089255671228329E-2</v>
      </c>
      <c r="G686" s="4">
        <f>tempM[[#This Row],[Temp]]-tempM[[#This Row],[Trend]]</f>
        <v>-0.11291074432877168</v>
      </c>
      <c r="H686" s="4">
        <f t="shared" si="10"/>
        <v>-0.10215154059366853</v>
      </c>
      <c r="I686" s="4">
        <f>tempM[[#This Row],[Detrended]]-tempM[[#This Row],[Cycle]]</f>
        <v>-1.0759203735103154E-2</v>
      </c>
      <c r="J686" s="4">
        <f>AVERAGEIF(tempM[Month],tempM[Month],tempM[High Frequency])</f>
        <v>2.9521109172344157E-2</v>
      </c>
      <c r="K686" s="4">
        <f>tempM[[#This Row],[S0]]-AVERAGE($J$2:$J$13)</f>
        <v>2.9656570581293815E-2</v>
      </c>
    </row>
    <row r="687" spans="1:11" x14ac:dyDescent="0.3">
      <c r="A687" s="2">
        <v>20866</v>
      </c>
      <c r="B687" s="16">
        <f>MONTH(tempM[[#This Row],[Date]])</f>
        <v>2</v>
      </c>
      <c r="C687" s="1">
        <v>1957.125</v>
      </c>
      <c r="D687" s="1">
        <f>tempM[[#This Row],[DecDate]]^2</f>
        <v>3830338.265625</v>
      </c>
      <c r="E687" s="1">
        <v>-0.06</v>
      </c>
      <c r="F687" s="1">
        <f>$R$17+$R$18*tempM[[#This Row],[DecDate]]+$R$19*tempM[[#This Row],[DecDate2]]</f>
        <v>-2.6294166377226702E-2</v>
      </c>
      <c r="G687" s="4">
        <f>tempM[[#This Row],[Temp]]-tempM[[#This Row],[Trend]]</f>
        <v>-3.3705833622773296E-2</v>
      </c>
      <c r="H687" s="4">
        <f t="shared" si="10"/>
        <v>-7.5254322195327475E-2</v>
      </c>
      <c r="I687" s="4">
        <f>tempM[[#This Row],[Detrended]]-tempM[[#This Row],[Cycle]]</f>
        <v>4.1548488572554179E-2</v>
      </c>
      <c r="J687" s="4">
        <f>AVERAGEIF(tempM[Month],tempM[Month],tempM[High Frequency])</f>
        <v>3.252632429620924E-2</v>
      </c>
      <c r="K687" s="4">
        <f>tempM[[#This Row],[S0]]-AVERAGE($J$2:$J$13)</f>
        <v>3.2661785705158902E-2</v>
      </c>
    </row>
    <row r="688" spans="1:11" x14ac:dyDescent="0.3">
      <c r="A688" s="2">
        <v>20894</v>
      </c>
      <c r="B688" s="16">
        <f>MONTH(tempM[[#This Row],[Date]])</f>
        <v>3</v>
      </c>
      <c r="C688" s="1">
        <v>1957.2083333333335</v>
      </c>
      <c r="D688" s="1">
        <f>tempM[[#This Row],[DecDate]]^2</f>
        <v>3830664.460069445</v>
      </c>
      <c r="E688" s="1">
        <v>-0.1</v>
      </c>
      <c r="F688" s="1">
        <f>$R$17+$R$18*tempM[[#This Row],[DecDate]]+$R$19*tempM[[#This Row],[DecDate2]]</f>
        <v>-2.5497644649931317E-2</v>
      </c>
      <c r="G688" s="4">
        <f>tempM[[#This Row],[Temp]]-tempM[[#This Row],[Trend]]</f>
        <v>-7.4502355350068689E-2</v>
      </c>
      <c r="H688" s="4">
        <f t="shared" si="10"/>
        <v>-4.5281613153501404E-2</v>
      </c>
      <c r="I688" s="4">
        <f>tempM[[#This Row],[Detrended]]-tempM[[#This Row],[Cycle]]</f>
        <v>-2.9220742196567284E-2</v>
      </c>
      <c r="J688" s="4">
        <f>AVERAGEIF(tempM[Month],tempM[Month],tempM[High Frequency])</f>
        <v>4.2467654152793903E-2</v>
      </c>
      <c r="K688" s="4">
        <f>tempM[[#This Row],[S0]]-AVERAGE($J$2:$J$13)</f>
        <v>4.2603115561743565E-2</v>
      </c>
    </row>
    <row r="689" spans="1:11" x14ac:dyDescent="0.3">
      <c r="A689" s="2">
        <v>20925</v>
      </c>
      <c r="B689" s="16">
        <f>MONTH(tempM[[#This Row],[Date]])</f>
        <v>4</v>
      </c>
      <c r="C689" s="1">
        <v>1957.2916666666667</v>
      </c>
      <c r="D689" s="1">
        <f>tempM[[#This Row],[DecDate]]^2</f>
        <v>3830990.668402778</v>
      </c>
      <c r="E689" s="1">
        <v>-0.1</v>
      </c>
      <c r="F689" s="1">
        <f>$R$17+$R$18*tempM[[#This Row],[DecDate]]+$R$19*tempM[[#This Row],[DecDate2]]</f>
        <v>-2.4699690489001114E-2</v>
      </c>
      <c r="G689" s="4">
        <f>tempM[[#This Row],[Temp]]-tempM[[#This Row],[Trend]]</f>
        <v>-7.5300309510998892E-2</v>
      </c>
      <c r="H689" s="4">
        <f t="shared" si="10"/>
        <v>-1.6079567314370363E-2</v>
      </c>
      <c r="I689" s="4">
        <f>tempM[[#This Row],[Detrended]]-tempM[[#This Row],[Cycle]]</f>
        <v>-5.9220742196628526E-2</v>
      </c>
      <c r="J689" s="4">
        <f>AVERAGEIF(tempM[Month],tempM[Month],tempM[High Frequency])</f>
        <v>-5.1148535178016012E-4</v>
      </c>
      <c r="K689" s="4">
        <f>tempM[[#This Row],[S0]]-AVERAGE($J$2:$J$13)</f>
        <v>-3.7602394283050016E-4</v>
      </c>
    </row>
    <row r="690" spans="1:11" x14ac:dyDescent="0.3">
      <c r="A690" s="2">
        <v>20955</v>
      </c>
      <c r="B690" s="16">
        <f>MONTH(tempM[[#This Row],[Date]])</f>
        <v>5</v>
      </c>
      <c r="C690" s="1">
        <v>1957.375</v>
      </c>
      <c r="D690" s="1">
        <f>tempM[[#This Row],[DecDate]]^2</f>
        <v>3831316.890625</v>
      </c>
      <c r="E690" s="1">
        <v>-0.06</v>
      </c>
      <c r="F690" s="1">
        <f>$R$17+$R$18*tempM[[#This Row],[DecDate]]+$R$19*tempM[[#This Row],[DecDate2]]</f>
        <v>-2.3900303894720309E-2</v>
      </c>
      <c r="G690" s="4">
        <f>tempM[[#This Row],[Temp]]-tempM[[#This Row],[Trend]]</f>
        <v>-3.6099696105279688E-2</v>
      </c>
      <c r="H690" s="4">
        <f t="shared" si="10"/>
        <v>1.389027686055774E-2</v>
      </c>
      <c r="I690" s="4">
        <f>tempM[[#This Row],[Detrended]]-tempM[[#This Row],[Cycle]]</f>
        <v>-4.9989972965837431E-2</v>
      </c>
      <c r="J690" s="4">
        <f>AVERAGEIF(tempM[Month],tempM[Month],tempM[High Frequency])</f>
        <v>-1.9768330201834865E-2</v>
      </c>
      <c r="K690" s="4">
        <f>tempM[[#This Row],[S0]]-AVERAGE($J$2:$J$13)</f>
        <v>-1.9632868792885207E-2</v>
      </c>
    </row>
    <row r="691" spans="1:11" x14ac:dyDescent="0.3">
      <c r="A691" s="2">
        <v>20986</v>
      </c>
      <c r="B691" s="16">
        <f>MONTH(tempM[[#This Row],[Date]])</f>
        <v>6</v>
      </c>
      <c r="C691" s="1">
        <v>1957.4583333333335</v>
      </c>
      <c r="D691" s="1">
        <f>tempM[[#This Row],[DecDate]]^2</f>
        <v>3831643.1267361115</v>
      </c>
      <c r="E691" s="1">
        <v>0.12</v>
      </c>
      <c r="F691" s="1">
        <f>$R$17+$R$18*tempM[[#This Row],[DecDate]]+$R$19*tempM[[#This Row],[DecDate2]]</f>
        <v>-2.3099484866975217E-2</v>
      </c>
      <c r="G691" s="4">
        <f>tempM[[#This Row],[Temp]]-tempM[[#This Row],[Trend]]</f>
        <v>0.14309948486697521</v>
      </c>
      <c r="H691" s="4">
        <f t="shared" si="10"/>
        <v>5.1550996294338E-2</v>
      </c>
      <c r="I691" s="4">
        <f>tempM[[#This Row],[Detrended]]-tempM[[#This Row],[Cycle]]</f>
        <v>9.1548488572637213E-2</v>
      </c>
      <c r="J691" s="4">
        <f>AVERAGEIF(tempM[Month],tempM[Month],tempM[High Frequency])</f>
        <v>-2.6078630071459965E-2</v>
      </c>
      <c r="K691" s="4">
        <f>tempM[[#This Row],[S0]]-AVERAGE($J$2:$J$13)</f>
        <v>-2.5943168662510306E-2</v>
      </c>
    </row>
    <row r="692" spans="1:11" x14ac:dyDescent="0.3">
      <c r="A692" s="2">
        <v>21016</v>
      </c>
      <c r="B692" s="16">
        <f>MONTH(tempM[[#This Row],[Date]])</f>
        <v>7</v>
      </c>
      <c r="C692" s="1">
        <v>1957.5416666666667</v>
      </c>
      <c r="D692" s="1">
        <f>tempM[[#This Row],[DecDate]]^2</f>
        <v>3831969.3767361115</v>
      </c>
      <c r="E692" s="1">
        <v>0.11</v>
      </c>
      <c r="F692" s="1">
        <f>$R$17+$R$18*tempM[[#This Row],[DecDate]]+$R$19*tempM[[#This Row],[DecDate2]]</f>
        <v>-2.2297233405765837E-2</v>
      </c>
      <c r="G692" s="4">
        <f>tempM[[#This Row],[Temp]]-tempM[[#This Row],[Trend]]</f>
        <v>0.13229723340576582</v>
      </c>
      <c r="H692" s="4">
        <f t="shared" si="10"/>
        <v>0.11074874483313736</v>
      </c>
      <c r="I692" s="4">
        <f>tempM[[#This Row],[Detrended]]-tempM[[#This Row],[Cycle]]</f>
        <v>2.1548488572628463E-2</v>
      </c>
      <c r="J692" s="4">
        <f>AVERAGEIF(tempM[Month],tempM[Month],tempM[High Frequency])</f>
        <v>-3.5465086088030215E-2</v>
      </c>
      <c r="K692" s="4">
        <f>tempM[[#This Row],[S0]]-AVERAGE($J$2:$J$13)</f>
        <v>-3.5329624679080553E-2</v>
      </c>
    </row>
    <row r="693" spans="1:11" x14ac:dyDescent="0.3">
      <c r="A693" s="2">
        <v>21047</v>
      </c>
      <c r="B693" s="16">
        <f>MONTH(tempM[[#This Row],[Date]])</f>
        <v>8</v>
      </c>
      <c r="C693" s="1">
        <v>1957.625</v>
      </c>
      <c r="D693" s="1">
        <f>tempM[[#This Row],[DecDate]]^2</f>
        <v>3832295.640625</v>
      </c>
      <c r="E693" s="1">
        <v>0.16</v>
      </c>
      <c r="F693" s="1">
        <f>$R$17+$R$18*tempM[[#This Row],[DecDate]]+$R$19*tempM[[#This Row],[DecDate2]]</f>
        <v>-2.1493549511035326E-2</v>
      </c>
      <c r="G693" s="4">
        <f>tempM[[#This Row],[Temp]]-tempM[[#This Row],[Trend]]</f>
        <v>0.18149354951103533</v>
      </c>
      <c r="H693" s="4">
        <f t="shared" si="10"/>
        <v>0.14225275324617351</v>
      </c>
      <c r="I693" s="4">
        <f>tempM[[#This Row],[Detrended]]-tempM[[#This Row],[Cycle]]</f>
        <v>3.9240796264861821E-2</v>
      </c>
      <c r="J693" s="4">
        <f>AVERAGEIF(tempM[Month],tempM[Month],tempM[High Frequency])</f>
        <v>-3.7850347885051719E-2</v>
      </c>
      <c r="K693" s="4">
        <f>tempM[[#This Row],[S0]]-AVERAGE($J$2:$J$13)</f>
        <v>-3.7714886476102057E-2</v>
      </c>
    </row>
    <row r="694" spans="1:11" x14ac:dyDescent="0.3">
      <c r="A694" s="2">
        <v>21078</v>
      </c>
      <c r="B694" s="16">
        <f>MONTH(tempM[[#This Row],[Date]])</f>
        <v>9</v>
      </c>
      <c r="C694" s="1">
        <v>1957.7083333333335</v>
      </c>
      <c r="D694" s="1">
        <f>tempM[[#This Row],[DecDate]]^2</f>
        <v>3832621.9184027785</v>
      </c>
      <c r="E694" s="1">
        <v>0.12</v>
      </c>
      <c r="F694" s="1">
        <f>$R$17+$R$18*tempM[[#This Row],[DecDate]]+$R$19*tempM[[#This Row],[DecDate2]]</f>
        <v>-2.0688433183011057E-2</v>
      </c>
      <c r="G694" s="4">
        <f>tempM[[#This Row],[Temp]]-tempM[[#This Row],[Trend]]</f>
        <v>0.14068843318301105</v>
      </c>
      <c r="H694" s="4">
        <f t="shared" si="10"/>
        <v>0.1583707138411562</v>
      </c>
      <c r="I694" s="4">
        <f>tempM[[#This Row],[Detrended]]-tempM[[#This Row],[Cycle]]</f>
        <v>-1.7682280658145144E-2</v>
      </c>
      <c r="J694" s="4">
        <f>AVERAGEIF(tempM[Month],tempM[Month],tempM[High Frequency])</f>
        <v>-2.5516799080914528E-2</v>
      </c>
      <c r="K694" s="4">
        <f>tempM[[#This Row],[S0]]-AVERAGE($J$2:$J$13)</f>
        <v>-2.538133767196487E-2</v>
      </c>
    </row>
    <row r="695" spans="1:11" x14ac:dyDescent="0.3">
      <c r="A695" s="2">
        <v>21108</v>
      </c>
      <c r="B695" s="16">
        <f>MONTH(tempM[[#This Row],[Date]])</f>
        <v>10</v>
      </c>
      <c r="C695" s="1">
        <v>1957.7916666666667</v>
      </c>
      <c r="D695" s="1">
        <f>tempM[[#This Row],[DecDate]]^2</f>
        <v>3832948.210069445</v>
      </c>
      <c r="E695" s="1">
        <v>0.06</v>
      </c>
      <c r="F695" s="1">
        <f>$R$17+$R$18*tempM[[#This Row],[DecDate]]+$R$19*tempM[[#This Row],[DecDate2]]</f>
        <v>-1.988188442135197E-2</v>
      </c>
      <c r="G695" s="4">
        <f>tempM[[#This Row],[Temp]]-tempM[[#This Row],[Trend]]</f>
        <v>7.9881884421351967E-2</v>
      </c>
      <c r="H695" s="4">
        <f t="shared" si="10"/>
        <v>0.16679493431036255</v>
      </c>
      <c r="I695" s="4">
        <f>tempM[[#This Row],[Detrended]]-tempM[[#This Row],[Cycle]]</f>
        <v>-8.691304988901058E-2</v>
      </c>
      <c r="J695" s="4">
        <f>AVERAGEIF(tempM[Month],tempM[Month],tempM[High Frequency])</f>
        <v>3.745669801022343E-2</v>
      </c>
      <c r="K695" s="4">
        <f>tempM[[#This Row],[S0]]-AVERAGE($J$2:$J$13)</f>
        <v>3.7592159419173092E-2</v>
      </c>
    </row>
    <row r="696" spans="1:11" x14ac:dyDescent="0.3">
      <c r="A696" s="2">
        <v>21139</v>
      </c>
      <c r="B696" s="16">
        <f>MONTH(tempM[[#This Row],[Date]])</f>
        <v>11</v>
      </c>
      <c r="C696" s="1">
        <v>1957.875</v>
      </c>
      <c r="D696" s="1">
        <f>tempM[[#This Row],[DecDate]]^2</f>
        <v>3833274.515625</v>
      </c>
      <c r="E696" s="1">
        <v>0.12</v>
      </c>
      <c r="F696" s="1">
        <f>$R$17+$R$18*tempM[[#This Row],[DecDate]]+$R$19*tempM[[#This Row],[DecDate2]]</f>
        <v>-1.9073903226455968E-2</v>
      </c>
      <c r="G696" s="4">
        <f>tempM[[#This Row],[Temp]]-tempM[[#This Row],[Trend]]</f>
        <v>0.13907390322645596</v>
      </c>
      <c r="H696" s="4">
        <f t="shared" si="10"/>
        <v>0.18291003003843853</v>
      </c>
      <c r="I696" s="4">
        <f>tempM[[#This Row],[Detrended]]-tempM[[#This Row],[Cycle]]</f>
        <v>-4.3836126811982568E-2</v>
      </c>
      <c r="J696" s="4">
        <f>AVERAGEIF(tempM[Month],tempM[Month],tempM[High Frequency])</f>
        <v>3.5898844099438568E-2</v>
      </c>
      <c r="K696" s="4">
        <f>tempM[[#This Row],[S0]]-AVERAGE($J$2:$J$13)</f>
        <v>3.603430550838823E-2</v>
      </c>
    </row>
    <row r="697" spans="1:11" x14ac:dyDescent="0.3">
      <c r="A697" s="2">
        <v>21169</v>
      </c>
      <c r="B697" s="16">
        <f>MONTH(tempM[[#This Row],[Date]])</f>
        <v>12</v>
      </c>
      <c r="C697" s="1">
        <v>1957.9583333333335</v>
      </c>
      <c r="D697" s="1">
        <f>tempM[[#This Row],[DecDate]]^2</f>
        <v>3833600.835069445</v>
      </c>
      <c r="E697" s="1">
        <v>0.24</v>
      </c>
      <c r="F697" s="1">
        <f>$R$17+$R$18*tempM[[#This Row],[DecDate]]+$R$19*tempM[[#This Row],[DecDate2]]</f>
        <v>-1.8264489597981992E-2</v>
      </c>
      <c r="G697" s="4">
        <f>tempM[[#This Row],[Temp]]-tempM[[#This Row],[Trend]]</f>
        <v>0.25826448959798198</v>
      </c>
      <c r="H697" s="4">
        <f t="shared" si="10"/>
        <v>0.18979292410228979</v>
      </c>
      <c r="I697" s="4">
        <f>tempM[[#This Row],[Detrended]]-tempM[[#This Row],[Cycle]]</f>
        <v>6.8471565495692194E-2</v>
      </c>
      <c r="J697" s="4">
        <f>AVERAGEIF(tempM[Month],tempM[Month],tempM[High Frequency])</f>
        <v>-3.4305487959333747E-2</v>
      </c>
      <c r="K697" s="4">
        <f>tempM[[#This Row],[S0]]-AVERAGE($J$2:$J$13)</f>
        <v>-3.4170026550384085E-2</v>
      </c>
    </row>
    <row r="698" spans="1:11" x14ac:dyDescent="0.3">
      <c r="A698" s="2">
        <v>21200</v>
      </c>
      <c r="B698" s="16">
        <f>MONTH(tempM[[#This Row],[Date]])</f>
        <v>1</v>
      </c>
      <c r="C698" s="1">
        <v>1958.0416666666667</v>
      </c>
      <c r="D698" s="1">
        <f>tempM[[#This Row],[DecDate]]^2</f>
        <v>3833927.168402778</v>
      </c>
      <c r="E698" s="1">
        <v>0.68</v>
      </c>
      <c r="F698" s="1">
        <f>$R$17+$R$18*tempM[[#This Row],[DecDate]]+$R$19*tempM[[#This Row],[DecDate2]]</f>
        <v>-1.7453643536100572E-2</v>
      </c>
      <c r="G698" s="4">
        <f>tempM[[#This Row],[Temp]]-tempM[[#This Row],[Trend]]</f>
        <v>0.69745364353610062</v>
      </c>
      <c r="H698" s="4">
        <f t="shared" si="10"/>
        <v>0.18282823188654029</v>
      </c>
      <c r="I698" s="4">
        <f>tempM[[#This Row],[Detrended]]-tempM[[#This Row],[Cycle]]</f>
        <v>0.51462541164956033</v>
      </c>
      <c r="J698" s="4">
        <f>AVERAGEIF(tempM[Month],tempM[Month],tempM[High Frequency])</f>
        <v>2.9521109172344157E-2</v>
      </c>
      <c r="K698" s="4">
        <f>tempM[[#This Row],[S0]]-AVERAGE($J$2:$J$13)</f>
        <v>2.9656570581293815E-2</v>
      </c>
    </row>
    <row r="699" spans="1:11" x14ac:dyDescent="0.3">
      <c r="A699" s="2">
        <v>21231</v>
      </c>
      <c r="B699" s="16">
        <f>MONTH(tempM[[#This Row],[Date]])</f>
        <v>2</v>
      </c>
      <c r="C699" s="1">
        <v>1958.125</v>
      </c>
      <c r="D699" s="1">
        <f>tempM[[#This Row],[DecDate]]^2</f>
        <v>3834253.515625</v>
      </c>
      <c r="E699" s="1">
        <v>0.28000000000000003</v>
      </c>
      <c r="F699" s="1">
        <f>$R$17+$R$18*tempM[[#This Row],[DecDate]]+$R$19*tempM[[#This Row],[DecDate2]]</f>
        <v>-1.664136504069802E-2</v>
      </c>
      <c r="G699" s="4">
        <f>tempM[[#This Row],[Temp]]-tempM[[#This Row],[Trend]]</f>
        <v>0.29664136504069805</v>
      </c>
      <c r="H699" s="4">
        <f t="shared" si="10"/>
        <v>0.1835544149296561</v>
      </c>
      <c r="I699" s="4">
        <f>tempM[[#This Row],[Detrended]]-tempM[[#This Row],[Cycle]]</f>
        <v>0.11308695011104195</v>
      </c>
      <c r="J699" s="4">
        <f>AVERAGEIF(tempM[Month],tempM[Month],tempM[High Frequency])</f>
        <v>3.252632429620924E-2</v>
      </c>
      <c r="K699" s="4">
        <f>tempM[[#This Row],[S0]]-AVERAGE($J$2:$J$13)</f>
        <v>3.2661785705158902E-2</v>
      </c>
    </row>
    <row r="700" spans="1:11" x14ac:dyDescent="0.3">
      <c r="A700" s="2">
        <v>21259</v>
      </c>
      <c r="B700" s="16">
        <f>MONTH(tempM[[#This Row],[Date]])</f>
        <v>3</v>
      </c>
      <c r="C700" s="1">
        <v>1958.2083333333335</v>
      </c>
      <c r="D700" s="1">
        <f>tempM[[#This Row],[DecDate]]^2</f>
        <v>3834579.8767361115</v>
      </c>
      <c r="E700" s="1">
        <v>0.16</v>
      </c>
      <c r="F700" s="1">
        <f>$R$17+$R$18*tempM[[#This Row],[DecDate]]+$R$19*tempM[[#This Row],[DecDate2]]</f>
        <v>-1.582765411200171E-2</v>
      </c>
      <c r="G700" s="4">
        <f>tempM[[#This Row],[Temp]]-tempM[[#This Row],[Trend]]</f>
        <v>0.17582765411200171</v>
      </c>
      <c r="H700" s="4">
        <f t="shared" si="10"/>
        <v>0.17581762707778667</v>
      </c>
      <c r="I700" s="4">
        <f>tempM[[#This Row],[Detrended]]-tempM[[#This Row],[Cycle]]</f>
        <v>1.0027034215043251E-5</v>
      </c>
      <c r="J700" s="4">
        <f>AVERAGEIF(tempM[Month],tempM[Month],tempM[High Frequency])</f>
        <v>4.2467654152793903E-2</v>
      </c>
      <c r="K700" s="4">
        <f>tempM[[#This Row],[S0]]-AVERAGE($J$2:$J$13)</f>
        <v>4.2603115561743565E-2</v>
      </c>
    </row>
    <row r="701" spans="1:11" x14ac:dyDescent="0.3">
      <c r="A701" s="2">
        <v>21290</v>
      </c>
      <c r="B701" s="16">
        <f>MONTH(tempM[[#This Row],[Date]])</f>
        <v>4</v>
      </c>
      <c r="C701" s="1">
        <v>1958.2916666666667</v>
      </c>
      <c r="D701" s="1">
        <f>tempM[[#This Row],[DecDate]]^2</f>
        <v>3834906.2517361115</v>
      </c>
      <c r="E701" s="1">
        <v>0.02</v>
      </c>
      <c r="F701" s="1">
        <f>$R$17+$R$18*tempM[[#This Row],[DecDate]]+$R$19*tempM[[#This Row],[DecDate2]]</f>
        <v>-1.5012510749613739E-2</v>
      </c>
      <c r="G701" s="4">
        <f>tempM[[#This Row],[Temp]]-tempM[[#This Row],[Trend]]</f>
        <v>3.5012510749613743E-2</v>
      </c>
      <c r="H701" s="4">
        <f t="shared" si="10"/>
        <v>0.17192556063861117</v>
      </c>
      <c r="I701" s="4">
        <f>tempM[[#This Row],[Detrended]]-tempM[[#This Row],[Cycle]]</f>
        <v>-0.13691304988899744</v>
      </c>
      <c r="J701" s="4">
        <f>AVERAGEIF(tempM[Month],tempM[Month],tempM[High Frequency])</f>
        <v>-5.1148535178016012E-4</v>
      </c>
      <c r="K701" s="4">
        <f>tempM[[#This Row],[S0]]-AVERAGE($J$2:$J$13)</f>
        <v>-3.7602394283050016E-4</v>
      </c>
    </row>
    <row r="702" spans="1:11" x14ac:dyDescent="0.3">
      <c r="A702" s="2">
        <v>21320</v>
      </c>
      <c r="B702" s="16">
        <f>MONTH(tempM[[#This Row],[Date]])</f>
        <v>5</v>
      </c>
      <c r="C702" s="1">
        <v>1958.375</v>
      </c>
      <c r="D702" s="1">
        <f>tempM[[#This Row],[DecDate]]^2</f>
        <v>3835232.640625</v>
      </c>
      <c r="E702" s="1">
        <v>0.12</v>
      </c>
      <c r="F702" s="1">
        <f>$R$17+$R$18*tempM[[#This Row],[DecDate]]+$R$19*tempM[[#This Row],[DecDate2]]</f>
        <v>-1.4195934953988854E-2</v>
      </c>
      <c r="G702" s="4">
        <f>tempM[[#This Row],[Temp]]-tempM[[#This Row],[Trend]]</f>
        <v>0.13419593495398885</v>
      </c>
      <c r="H702" s="4">
        <f t="shared" si="10"/>
        <v>0.16880129253522838</v>
      </c>
      <c r="I702" s="4">
        <f>tempM[[#This Row],[Detrended]]-tempM[[#This Row],[Cycle]]</f>
        <v>-3.4605357581239532E-2</v>
      </c>
      <c r="J702" s="4">
        <f>AVERAGEIF(tempM[Month],tempM[Month],tempM[High Frequency])</f>
        <v>-1.9768330201834865E-2</v>
      </c>
      <c r="K702" s="4">
        <f>tempM[[#This Row],[S0]]-AVERAGE($J$2:$J$13)</f>
        <v>-1.9632868792885207E-2</v>
      </c>
    </row>
    <row r="703" spans="1:11" x14ac:dyDescent="0.3">
      <c r="A703" s="2">
        <v>21351</v>
      </c>
      <c r="B703" s="16">
        <f>MONTH(tempM[[#This Row],[Date]])</f>
        <v>6</v>
      </c>
      <c r="C703" s="1">
        <v>1958.4583333333335</v>
      </c>
      <c r="D703" s="1">
        <f>tempM[[#This Row],[DecDate]]^2</f>
        <v>3835559.0434027785</v>
      </c>
      <c r="E703" s="1">
        <v>0.04</v>
      </c>
      <c r="F703" s="1">
        <f>$R$17+$R$18*tempM[[#This Row],[DecDate]]+$R$19*tempM[[#This Row],[DecDate2]]</f>
        <v>-1.3377926724785993E-2</v>
      </c>
      <c r="G703" s="4">
        <f>tempM[[#This Row],[Temp]]-tempM[[#This Row],[Trend]]</f>
        <v>5.3377926724785994E-2</v>
      </c>
      <c r="H703" s="4">
        <f t="shared" si="10"/>
        <v>0.17259866892146261</v>
      </c>
      <c r="I703" s="4">
        <f>tempM[[#This Row],[Detrended]]-tempM[[#This Row],[Cycle]]</f>
        <v>-0.11922074219667661</v>
      </c>
      <c r="J703" s="4">
        <f>AVERAGEIF(tempM[Month],tempM[Month],tempM[High Frequency])</f>
        <v>-2.6078630071459965E-2</v>
      </c>
      <c r="K703" s="4">
        <f>tempM[[#This Row],[S0]]-AVERAGE($J$2:$J$13)</f>
        <v>-2.5943168662510306E-2</v>
      </c>
    </row>
    <row r="704" spans="1:11" x14ac:dyDescent="0.3">
      <c r="A704" s="2">
        <v>21381</v>
      </c>
      <c r="B704" s="16">
        <f>MONTH(tempM[[#This Row],[Date]])</f>
        <v>7</v>
      </c>
      <c r="C704" s="1">
        <v>1958.5416666666667</v>
      </c>
      <c r="D704" s="1">
        <f>tempM[[#This Row],[DecDate]]^2</f>
        <v>3835885.460069445</v>
      </c>
      <c r="E704" s="1">
        <v>0.04</v>
      </c>
      <c r="F704" s="1">
        <f>$R$17+$R$18*tempM[[#This Row],[DecDate]]+$R$19*tempM[[#This Row],[DecDate2]]</f>
        <v>-1.2558486062232532E-2</v>
      </c>
      <c r="G704" s="4">
        <f>tempM[[#This Row],[Temp]]-tempM[[#This Row],[Trend]]</f>
        <v>5.2558486062232533E-2</v>
      </c>
      <c r="H704" s="4">
        <f t="shared" si="10"/>
        <v>0.17177922825886546</v>
      </c>
      <c r="I704" s="4">
        <f>tempM[[#This Row],[Detrended]]-tempM[[#This Row],[Cycle]]</f>
        <v>-0.11922074219663292</v>
      </c>
      <c r="J704" s="4">
        <f>AVERAGEIF(tempM[Month],tempM[Month],tempM[High Frequency])</f>
        <v>-3.5465086088030215E-2</v>
      </c>
      <c r="K704" s="4">
        <f>tempM[[#This Row],[S0]]-AVERAGE($J$2:$J$13)</f>
        <v>-3.5329624679080553E-2</v>
      </c>
    </row>
    <row r="705" spans="1:11" x14ac:dyDescent="0.3">
      <c r="A705" s="2">
        <v>21412</v>
      </c>
      <c r="B705" s="16">
        <f>MONTH(tempM[[#This Row],[Date]])</f>
        <v>8</v>
      </c>
      <c r="C705" s="1">
        <v>1958.625</v>
      </c>
      <c r="D705" s="1">
        <f>tempM[[#This Row],[DecDate]]^2</f>
        <v>3836211.890625</v>
      </c>
      <c r="E705" s="1">
        <v>0.13</v>
      </c>
      <c r="F705" s="1">
        <f>$R$17+$R$18*tempM[[#This Row],[DecDate]]+$R$19*tempM[[#This Row],[DecDate2]]</f>
        <v>-1.1737612966271627E-2</v>
      </c>
      <c r="G705" s="4">
        <f>tempM[[#This Row],[Temp]]-tempM[[#This Row],[Trend]]</f>
        <v>0.14173761296627163</v>
      </c>
      <c r="H705" s="4">
        <f t="shared" si="10"/>
        <v>0.13095835516282145</v>
      </c>
      <c r="I705" s="4">
        <f>tempM[[#This Row],[Detrended]]-tempM[[#This Row],[Cycle]]</f>
        <v>1.0779257803450182E-2</v>
      </c>
      <c r="J705" s="4">
        <f>AVERAGEIF(tempM[Month],tempM[Month],tempM[High Frequency])</f>
        <v>-3.7850347885051719E-2</v>
      </c>
      <c r="K705" s="4">
        <f>tempM[[#This Row],[S0]]-AVERAGE($J$2:$J$13)</f>
        <v>-3.7714886476102057E-2</v>
      </c>
    </row>
    <row r="706" spans="1:11" x14ac:dyDescent="0.3">
      <c r="A706" s="2">
        <v>21443</v>
      </c>
      <c r="B706" s="16">
        <f>MONTH(tempM[[#This Row],[Date]])</f>
        <v>9</v>
      </c>
      <c r="C706" s="1">
        <v>1958.7083333333335</v>
      </c>
      <c r="D706" s="1">
        <f>tempM[[#This Row],[DecDate]]^2</f>
        <v>3836538.335069445</v>
      </c>
      <c r="E706" s="1">
        <v>7.0000000000000007E-2</v>
      </c>
      <c r="F706" s="1">
        <f>$R$17+$R$18*tempM[[#This Row],[DecDate]]+$R$19*tempM[[#This Row],[DecDate2]]</f>
        <v>-1.0915307436732746E-2</v>
      </c>
      <c r="G706" s="4">
        <f>tempM[[#This Row],[Temp]]-tempM[[#This Row],[Trend]]</f>
        <v>8.0915307436732753E-2</v>
      </c>
      <c r="H706" s="4">
        <f t="shared" si="10"/>
        <v>0.13398220347948014</v>
      </c>
      <c r="I706" s="4">
        <f>tempM[[#This Row],[Detrended]]-tempM[[#This Row],[Cycle]]</f>
        <v>-5.3066896042747391E-2</v>
      </c>
      <c r="J706" s="4">
        <f>AVERAGEIF(tempM[Month],tempM[Month],tempM[High Frequency])</f>
        <v>-2.5516799080914528E-2</v>
      </c>
      <c r="K706" s="4">
        <f>tempM[[#This Row],[S0]]-AVERAGE($J$2:$J$13)</f>
        <v>-2.538133767196487E-2</v>
      </c>
    </row>
    <row r="707" spans="1:11" x14ac:dyDescent="0.3">
      <c r="A707" s="2">
        <v>21473</v>
      </c>
      <c r="B707" s="16">
        <f>MONTH(tempM[[#This Row],[Date]])</f>
        <v>10</v>
      </c>
      <c r="C707" s="1">
        <v>1958.7916666666667</v>
      </c>
      <c r="D707" s="1">
        <f>tempM[[#This Row],[DecDate]]^2</f>
        <v>3836864.793402778</v>
      </c>
      <c r="E707" s="1">
        <v>0.08</v>
      </c>
      <c r="F707" s="1">
        <f>$R$17+$R$18*tempM[[#This Row],[DecDate]]+$R$19*tempM[[#This Row],[DecDate2]]</f>
        <v>-1.0091569473729578E-2</v>
      </c>
      <c r="G707" s="4">
        <f>tempM[[#This Row],[Temp]]-tempM[[#This Row],[Trend]]</f>
        <v>9.009156947372958E-2</v>
      </c>
      <c r="H707" s="4">
        <f t="shared" si="10"/>
        <v>0.13777385013191407</v>
      </c>
      <c r="I707" s="4">
        <f>tempM[[#This Row],[Detrended]]-tempM[[#This Row],[Cycle]]</f>
        <v>-4.7682280658184487E-2</v>
      </c>
      <c r="J707" s="4">
        <f>AVERAGEIF(tempM[Month],tempM[Month],tempM[High Frequency])</f>
        <v>3.745669801022343E-2</v>
      </c>
      <c r="K707" s="4">
        <f>tempM[[#This Row],[S0]]-AVERAGE($J$2:$J$13)</f>
        <v>3.7592159419173092E-2</v>
      </c>
    </row>
    <row r="708" spans="1:11" x14ac:dyDescent="0.3">
      <c r="A708" s="2">
        <v>21504</v>
      </c>
      <c r="B708" s="16">
        <f>MONTH(tempM[[#This Row],[Date]])</f>
        <v>11</v>
      </c>
      <c r="C708" s="1">
        <v>1958.875</v>
      </c>
      <c r="D708" s="1">
        <f>tempM[[#This Row],[DecDate]]^2</f>
        <v>3837191.265625</v>
      </c>
      <c r="E708" s="1">
        <v>0.03</v>
      </c>
      <c r="F708" s="1">
        <f>$R$17+$R$18*tempM[[#This Row],[DecDate]]+$R$19*tempM[[#This Row],[DecDate2]]</f>
        <v>-9.2663990773758087E-3</v>
      </c>
      <c r="G708" s="4">
        <f>tempM[[#This Row],[Temp]]-tempM[[#This Row],[Trend]]</f>
        <v>3.9266399077375808E-2</v>
      </c>
      <c r="H708" s="4">
        <f t="shared" si="10"/>
        <v>0.13848714127398684</v>
      </c>
      <c r="I708" s="4">
        <f>tempM[[#This Row],[Detrended]]-tempM[[#This Row],[Cycle]]</f>
        <v>-9.9220742196611034E-2</v>
      </c>
      <c r="J708" s="4">
        <f>AVERAGEIF(tempM[Month],tempM[Month],tempM[High Frequency])</f>
        <v>3.5898844099438568E-2</v>
      </c>
      <c r="K708" s="4">
        <f>tempM[[#This Row],[S0]]-AVERAGE($J$2:$J$13)</f>
        <v>3.603430550838823E-2</v>
      </c>
    </row>
    <row r="709" spans="1:11" x14ac:dyDescent="0.3">
      <c r="A709" s="2">
        <v>21534</v>
      </c>
      <c r="B709" s="16">
        <f>MONTH(tempM[[#This Row],[Date]])</f>
        <v>12</v>
      </c>
      <c r="C709" s="1">
        <v>1958.9583333333335</v>
      </c>
      <c r="D709" s="1">
        <f>tempM[[#This Row],[DecDate]]^2</f>
        <v>3837517.7517361115</v>
      </c>
      <c r="E709" s="1">
        <v>0.18</v>
      </c>
      <c r="F709" s="1">
        <f>$R$17+$R$18*tempM[[#This Row],[DecDate]]+$R$19*tempM[[#This Row],[DecDate2]]</f>
        <v>-8.4397962475009081E-3</v>
      </c>
      <c r="G709" s="4">
        <f>tempM[[#This Row],[Temp]]-tempM[[#This Row],[Trend]]</f>
        <v>0.1884397962475009</v>
      </c>
      <c r="H709" s="4">
        <f t="shared" si="10"/>
        <v>0.13919899998259974</v>
      </c>
      <c r="I709" s="4">
        <f>tempM[[#This Row],[Detrended]]-tempM[[#This Row],[Cycle]]</f>
        <v>4.924079626490116E-2</v>
      </c>
      <c r="J709" s="4">
        <f>AVERAGEIF(tempM[Month],tempM[Month],tempM[High Frequency])</f>
        <v>-3.4305487959333747E-2</v>
      </c>
      <c r="K709" s="4">
        <f>tempM[[#This Row],[S0]]-AVERAGE($J$2:$J$13)</f>
        <v>-3.4170026550384085E-2</v>
      </c>
    </row>
    <row r="710" spans="1:11" x14ac:dyDescent="0.3">
      <c r="A710" s="2">
        <v>21565</v>
      </c>
      <c r="B710" s="16">
        <f>MONTH(tempM[[#This Row],[Date]])</f>
        <v>1</v>
      </c>
      <c r="C710" s="1">
        <v>1959.0416666666667</v>
      </c>
      <c r="D710" s="1">
        <f>tempM[[#This Row],[DecDate]]^2</f>
        <v>3837844.2517361115</v>
      </c>
      <c r="E710" s="1">
        <v>0.24</v>
      </c>
      <c r="F710" s="1">
        <f>$R$17+$R$18*tempM[[#This Row],[DecDate]]+$R$19*tempM[[#This Row],[DecDate2]]</f>
        <v>-7.611760984218563E-3</v>
      </c>
      <c r="G710" s="4">
        <f>tempM[[#This Row],[Temp]]-tempM[[#This Row],[Trend]]</f>
        <v>0.24761176098421855</v>
      </c>
      <c r="H710" s="4">
        <f t="shared" si="10"/>
        <v>0.13914019548853943</v>
      </c>
      <c r="I710" s="4">
        <f>tempM[[#This Row],[Detrended]]-tempM[[#This Row],[Cycle]]</f>
        <v>0.10847156549567913</v>
      </c>
      <c r="J710" s="4">
        <f>AVERAGEIF(tempM[Month],tempM[Month],tempM[High Frequency])</f>
        <v>2.9521109172344157E-2</v>
      </c>
      <c r="K710" s="4">
        <f>tempM[[#This Row],[S0]]-AVERAGE($J$2:$J$13)</f>
        <v>2.9656570581293815E-2</v>
      </c>
    </row>
    <row r="711" spans="1:11" x14ac:dyDescent="0.3">
      <c r="A711" s="2">
        <v>21596</v>
      </c>
      <c r="B711" s="16">
        <f>MONTH(tempM[[#This Row],[Date]])</f>
        <v>2</v>
      </c>
      <c r="C711" s="1">
        <v>1959.125</v>
      </c>
      <c r="D711" s="1">
        <f>tempM[[#This Row],[DecDate]]^2</f>
        <v>3838170.765625</v>
      </c>
      <c r="E711" s="1">
        <v>0.16</v>
      </c>
      <c r="F711" s="1">
        <f>$R$17+$R$18*tempM[[#This Row],[DecDate]]+$R$19*tempM[[#This Row],[DecDate2]]</f>
        <v>-6.7822932875287734E-3</v>
      </c>
      <c r="G711" s="4">
        <f>tempM[[#This Row],[Temp]]-tempM[[#This Row],[Trend]]</f>
        <v>0.16678229328752878</v>
      </c>
      <c r="H711" s="4">
        <f t="shared" si="10"/>
        <v>0.14215688163795537</v>
      </c>
      <c r="I711" s="4">
        <f>tempM[[#This Row],[Detrended]]-tempM[[#This Row],[Cycle]]</f>
        <v>2.4625411649573409E-2</v>
      </c>
      <c r="J711" s="4">
        <f>AVERAGEIF(tempM[Month],tempM[Month],tempM[High Frequency])</f>
        <v>3.252632429620924E-2</v>
      </c>
      <c r="K711" s="4">
        <f>tempM[[#This Row],[S0]]-AVERAGE($J$2:$J$13)</f>
        <v>3.2661785705158902E-2</v>
      </c>
    </row>
    <row r="712" spans="1:11" x14ac:dyDescent="0.3">
      <c r="A712" s="2">
        <v>21624</v>
      </c>
      <c r="B712" s="16">
        <f>MONTH(tempM[[#This Row],[Date]])</f>
        <v>3</v>
      </c>
      <c r="C712" s="1">
        <v>1959.2083333333335</v>
      </c>
      <c r="D712" s="1">
        <f>tempM[[#This Row],[DecDate]]^2</f>
        <v>3838497.2934027785</v>
      </c>
      <c r="E712" s="1">
        <v>0.33</v>
      </c>
      <c r="F712" s="1">
        <f>$R$17+$R$18*tempM[[#This Row],[DecDate]]+$R$19*tempM[[#This Row],[DecDate2]]</f>
        <v>-5.951393157261009E-3</v>
      </c>
      <c r="G712" s="4">
        <f>tempM[[#This Row],[Temp]]-tempM[[#This Row],[Trend]]</f>
        <v>0.33595139315726102</v>
      </c>
      <c r="H712" s="4">
        <f t="shared" si="10"/>
        <v>0.14132598150775758</v>
      </c>
      <c r="I712" s="4">
        <f>tempM[[#This Row],[Detrended]]-tempM[[#This Row],[Cycle]]</f>
        <v>0.19462541164950345</v>
      </c>
      <c r="J712" s="4">
        <f>AVERAGEIF(tempM[Month],tempM[Month],tempM[High Frequency])</f>
        <v>4.2467654152793903E-2</v>
      </c>
      <c r="K712" s="4">
        <f>tempM[[#This Row],[S0]]-AVERAGE($J$2:$J$13)</f>
        <v>4.2603115561743565E-2</v>
      </c>
    </row>
    <row r="713" spans="1:11" x14ac:dyDescent="0.3">
      <c r="A713" s="2">
        <v>21655</v>
      </c>
      <c r="B713" s="16">
        <f>MONTH(tempM[[#This Row],[Date]])</f>
        <v>4</v>
      </c>
      <c r="C713" s="1">
        <v>1959.2916666666667</v>
      </c>
      <c r="D713" s="1">
        <f>tempM[[#This Row],[DecDate]]^2</f>
        <v>3838823.835069445</v>
      </c>
      <c r="E713" s="1">
        <v>0.22</v>
      </c>
      <c r="F713" s="1">
        <f>$R$17+$R$18*tempM[[#This Row],[DecDate]]+$R$19*tempM[[#This Row],[DecDate2]]</f>
        <v>-5.1190605936426437E-3</v>
      </c>
      <c r="G713" s="4">
        <f>tempM[[#This Row],[Temp]]-tempM[[#This Row],[Trend]]</f>
        <v>0.22511906059364264</v>
      </c>
      <c r="H713" s="4">
        <f t="shared" ref="H713:H776" si="11">AVERAGE(G707:G719)</f>
        <v>0.13203211048257885</v>
      </c>
      <c r="I713" s="4">
        <f>tempM[[#This Row],[Detrended]]-tempM[[#This Row],[Cycle]]</f>
        <v>9.3086950111063799E-2</v>
      </c>
      <c r="J713" s="4">
        <f>AVERAGEIF(tempM[Month],tempM[Month],tempM[High Frequency])</f>
        <v>-5.1148535178016012E-4</v>
      </c>
      <c r="K713" s="4">
        <f>tempM[[#This Row],[S0]]-AVERAGE($J$2:$J$13)</f>
        <v>-3.7602394283050016E-4</v>
      </c>
    </row>
    <row r="714" spans="1:11" x14ac:dyDescent="0.3">
      <c r="A714" s="2">
        <v>21685</v>
      </c>
      <c r="B714" s="16">
        <f>MONTH(tempM[[#This Row],[Date]])</f>
        <v>5</v>
      </c>
      <c r="C714" s="1">
        <v>1959.375</v>
      </c>
      <c r="D714" s="1">
        <f>tempM[[#This Row],[DecDate]]^2</f>
        <v>3839150.390625</v>
      </c>
      <c r="E714" s="1">
        <v>0.04</v>
      </c>
      <c r="F714" s="1">
        <f>$R$17+$R$18*tempM[[#This Row],[DecDate]]+$R$19*tempM[[#This Row],[DecDate2]]</f>
        <v>-4.2852955965599904E-3</v>
      </c>
      <c r="G714" s="4">
        <f>tempM[[#This Row],[Temp]]-tempM[[#This Row],[Trend]]</f>
        <v>4.4285295596559991E-2</v>
      </c>
      <c r="H714" s="4">
        <f t="shared" si="11"/>
        <v>0.12658296087010285</v>
      </c>
      <c r="I714" s="4">
        <f>tempM[[#This Row],[Detrended]]-tempM[[#This Row],[Cycle]]</f>
        <v>-8.2297665273542847E-2</v>
      </c>
      <c r="J714" s="4">
        <f>AVERAGEIF(tempM[Month],tempM[Month],tempM[High Frequency])</f>
        <v>-1.9768330201834865E-2</v>
      </c>
      <c r="K714" s="4">
        <f>tempM[[#This Row],[S0]]-AVERAGE($J$2:$J$13)</f>
        <v>-1.9632868792885207E-2</v>
      </c>
    </row>
    <row r="715" spans="1:11" x14ac:dyDescent="0.3">
      <c r="A715" s="2">
        <v>21716</v>
      </c>
      <c r="B715" s="16">
        <f>MONTH(tempM[[#This Row],[Date]])</f>
        <v>6</v>
      </c>
      <c r="C715" s="1">
        <v>1959.4583333333335</v>
      </c>
      <c r="D715" s="1">
        <f>tempM[[#This Row],[DecDate]]^2</f>
        <v>3839476.960069445</v>
      </c>
      <c r="E715" s="1">
        <v>0.14000000000000001</v>
      </c>
      <c r="F715" s="1">
        <f>$R$17+$R$18*tempM[[#This Row],[DecDate]]+$R$19*tempM[[#This Row],[DecDate2]]</f>
        <v>-3.4500981659562058E-3</v>
      </c>
      <c r="G715" s="4">
        <f>tempM[[#This Row],[Temp]]-tempM[[#This Row],[Trend]]</f>
        <v>0.14345009816595622</v>
      </c>
      <c r="H715" s="4">
        <f t="shared" si="11"/>
        <v>0.13113237882418005</v>
      </c>
      <c r="I715" s="4">
        <f>tempM[[#This Row],[Detrended]]-tempM[[#This Row],[Cycle]]</f>
        <v>1.2317719341776168E-2</v>
      </c>
      <c r="J715" s="4">
        <f>AVERAGEIF(tempM[Month],tempM[Month],tempM[High Frequency])</f>
        <v>-2.6078630071459965E-2</v>
      </c>
      <c r="K715" s="4">
        <f>tempM[[#This Row],[S0]]-AVERAGE($J$2:$J$13)</f>
        <v>-2.5943168662510306E-2</v>
      </c>
    </row>
    <row r="716" spans="1:11" x14ac:dyDescent="0.3">
      <c r="A716" s="2">
        <v>21746</v>
      </c>
      <c r="B716" s="16">
        <f>MONTH(tempM[[#This Row],[Date]])</f>
        <v>7</v>
      </c>
      <c r="C716" s="1">
        <v>1959.5416666666667</v>
      </c>
      <c r="D716" s="1">
        <f>tempM[[#This Row],[DecDate]]^2</f>
        <v>3839803.543402778</v>
      </c>
      <c r="E716" s="1">
        <v>0.05</v>
      </c>
      <c r="F716" s="1">
        <f>$R$17+$R$18*tempM[[#This Row],[DecDate]]+$R$19*tempM[[#This Row],[DecDate2]]</f>
        <v>-2.6134683020018201E-3</v>
      </c>
      <c r="G716" s="4">
        <f>tempM[[#This Row],[Temp]]-tempM[[#This Row],[Trend]]</f>
        <v>5.2613468302001823E-2</v>
      </c>
      <c r="H716" s="4">
        <f t="shared" si="11"/>
        <v>0.12798805665249399</v>
      </c>
      <c r="I716" s="4">
        <f>tempM[[#This Row],[Detrended]]-tempM[[#This Row],[Cycle]]</f>
        <v>-7.5374588350492169E-2</v>
      </c>
      <c r="J716" s="4">
        <f>AVERAGEIF(tempM[Month],tempM[Month],tempM[High Frequency])</f>
        <v>-3.5465086088030215E-2</v>
      </c>
      <c r="K716" s="4">
        <f>tempM[[#This Row],[S0]]-AVERAGE($J$2:$J$13)</f>
        <v>-3.5329624679080553E-2</v>
      </c>
    </row>
    <row r="717" spans="1:11" x14ac:dyDescent="0.3">
      <c r="A717" s="2">
        <v>21777</v>
      </c>
      <c r="B717" s="16">
        <f>MONTH(tempM[[#This Row],[Date]])</f>
        <v>8</v>
      </c>
      <c r="C717" s="1">
        <v>1959.625</v>
      </c>
      <c r="D717" s="1">
        <f>tempM[[#This Row],[DecDate]]^2</f>
        <v>3840130.140625</v>
      </c>
      <c r="E717" s="1">
        <v>0.09</v>
      </c>
      <c r="F717" s="1">
        <f>$R$17+$R$18*tempM[[#This Row],[DecDate]]+$R$19*tempM[[#This Row],[DecDate2]]</f>
        <v>-1.77540600463999E-3</v>
      </c>
      <c r="G717" s="4">
        <f>tempM[[#This Row],[Temp]]-tempM[[#This Row],[Trend]]</f>
        <v>9.1775406004639987E-2</v>
      </c>
      <c r="H717" s="4">
        <f t="shared" si="11"/>
        <v>0.14099614820121167</v>
      </c>
      <c r="I717" s="4">
        <f>tempM[[#This Row],[Detrended]]-tempM[[#This Row],[Cycle]]</f>
        <v>-4.9220742196571687E-2</v>
      </c>
      <c r="J717" s="4">
        <f>AVERAGEIF(tempM[Month],tempM[Month],tempM[High Frequency])</f>
        <v>-3.7850347885051719E-2</v>
      </c>
      <c r="K717" s="4">
        <f>tempM[[#This Row],[S0]]-AVERAGE($J$2:$J$13)</f>
        <v>-3.7714886476102057E-2</v>
      </c>
    </row>
    <row r="718" spans="1:11" x14ac:dyDescent="0.3">
      <c r="A718" s="2">
        <v>21808</v>
      </c>
      <c r="B718" s="16">
        <f>MONTH(tempM[[#This Row],[Date]])</f>
        <v>9</v>
      </c>
      <c r="C718" s="1">
        <v>1959.7083333333335</v>
      </c>
      <c r="D718" s="1">
        <f>tempM[[#This Row],[DecDate]]^2</f>
        <v>3840456.7517361115</v>
      </c>
      <c r="E718" s="1">
        <v>0.13</v>
      </c>
      <c r="F718" s="1">
        <f>$R$17+$R$18*tempM[[#This Row],[DecDate]]+$R$19*tempM[[#This Row],[DecDate2]]</f>
        <v>-9.3591127370018512E-4</v>
      </c>
      <c r="G718" s="4">
        <f>tempM[[#This Row],[Temp]]-tempM[[#This Row],[Trend]]</f>
        <v>0.13093591127370019</v>
      </c>
      <c r="H718" s="4">
        <f t="shared" si="11"/>
        <v>9.7079730393396887E-2</v>
      </c>
      <c r="I718" s="4">
        <f>tempM[[#This Row],[Detrended]]-tempM[[#This Row],[Cycle]]</f>
        <v>3.3856180880303302E-2</v>
      </c>
      <c r="J718" s="4">
        <f>AVERAGEIF(tempM[Month],tempM[Month],tempM[High Frequency])</f>
        <v>-2.5516799080914528E-2</v>
      </c>
      <c r="K718" s="4">
        <f>tempM[[#This Row],[S0]]-AVERAGE($J$2:$J$13)</f>
        <v>-2.538133767196487E-2</v>
      </c>
    </row>
    <row r="719" spans="1:11" x14ac:dyDescent="0.3">
      <c r="A719" s="2">
        <v>21838</v>
      </c>
      <c r="B719" s="16">
        <f>MONTH(tempM[[#This Row],[Date]])</f>
        <v>10</v>
      </c>
      <c r="C719" s="1">
        <v>1959.7916666666667</v>
      </c>
      <c r="D719" s="1">
        <f>tempM[[#This Row],[DecDate]]^2</f>
        <v>3840783.3767361115</v>
      </c>
      <c r="E719" s="1">
        <v>-0.04</v>
      </c>
      <c r="F719" s="1">
        <f>$R$17+$R$18*tempM[[#This Row],[DecDate]]+$R$19*tempM[[#This Row],[DecDate2]]</f>
        <v>-9.4984109409779194E-5</v>
      </c>
      <c r="G719" s="4">
        <f>tempM[[#This Row],[Temp]]-tempM[[#This Row],[Trend]]</f>
        <v>-3.9905015890590222E-2</v>
      </c>
      <c r="H719" s="4">
        <f t="shared" si="11"/>
        <v>6.0854187844447377E-2</v>
      </c>
      <c r="I719" s="4">
        <f>tempM[[#This Row],[Detrended]]-tempM[[#This Row],[Cycle]]</f>
        <v>-0.10075920373503761</v>
      </c>
      <c r="J719" s="4">
        <f>AVERAGEIF(tempM[Month],tempM[Month],tempM[High Frequency])</f>
        <v>3.745669801022343E-2</v>
      </c>
      <c r="K719" s="4">
        <f>tempM[[#This Row],[S0]]-AVERAGE($J$2:$J$13)</f>
        <v>3.7592159419173092E-2</v>
      </c>
    </row>
    <row r="720" spans="1:11" x14ac:dyDescent="0.3">
      <c r="A720" s="2">
        <v>21869</v>
      </c>
      <c r="B720" s="16">
        <f>MONTH(tempM[[#This Row],[Date]])</f>
        <v>11</v>
      </c>
      <c r="C720" s="1">
        <v>1959.875</v>
      </c>
      <c r="D720" s="1">
        <f>tempM[[#This Row],[DecDate]]^2</f>
        <v>3841110.015625</v>
      </c>
      <c r="E720" s="1">
        <v>0.02</v>
      </c>
      <c r="F720" s="1">
        <f>$R$17+$R$18*tempM[[#This Row],[DecDate]]+$R$19*tempM[[#This Row],[DecDate2]]</f>
        <v>7.4737548845860147E-4</v>
      </c>
      <c r="G720" s="4">
        <f>tempM[[#This Row],[Temp]]-tempM[[#This Row],[Trend]]</f>
        <v>1.9252624511541399E-2</v>
      </c>
      <c r="H720" s="4">
        <f t="shared" si="11"/>
        <v>4.5396443631273091E-2</v>
      </c>
      <c r="I720" s="4">
        <f>tempM[[#This Row],[Detrended]]-tempM[[#This Row],[Cycle]]</f>
        <v>-2.6143819119731692E-2</v>
      </c>
      <c r="J720" s="4">
        <f>AVERAGEIF(tempM[Month],tempM[Month],tempM[High Frequency])</f>
        <v>3.5898844099438568E-2</v>
      </c>
      <c r="K720" s="4">
        <f>tempM[[#This Row],[S0]]-AVERAGE($J$2:$J$13)</f>
        <v>3.603430550838823E-2</v>
      </c>
    </row>
    <row r="721" spans="1:11" x14ac:dyDescent="0.3">
      <c r="A721" s="2">
        <v>21899</v>
      </c>
      <c r="B721" s="16">
        <f>MONTH(tempM[[#This Row],[Date]])</f>
        <v>12</v>
      </c>
      <c r="C721" s="1">
        <v>1959.9583333333335</v>
      </c>
      <c r="D721" s="1">
        <f>tempM[[#This Row],[DecDate]]^2</f>
        <v>3841436.6684027785</v>
      </c>
      <c r="E721" s="1">
        <v>0.1</v>
      </c>
      <c r="F721" s="1">
        <f>$R$17+$R$18*tempM[[#This Row],[DecDate]]+$R$19*tempM[[#This Row],[DecDate2]]</f>
        <v>1.5911675196207398E-3</v>
      </c>
      <c r="G721" s="4">
        <f>tempM[[#This Row],[Temp]]-tempM[[#This Row],[Trend]]</f>
        <v>9.8408832480379266E-2</v>
      </c>
      <c r="H721" s="4">
        <f t="shared" si="11"/>
        <v>5.5321882369271755E-2</v>
      </c>
      <c r="I721" s="4">
        <f>tempM[[#This Row],[Detrended]]-tempM[[#This Row],[Cycle]]</f>
        <v>4.3086950111107511E-2</v>
      </c>
      <c r="J721" s="4">
        <f>AVERAGEIF(tempM[Month],tempM[Month],tempM[High Frequency])</f>
        <v>-3.4305487959333747E-2</v>
      </c>
      <c r="K721" s="4">
        <f>tempM[[#This Row],[S0]]-AVERAGE($J$2:$J$13)</f>
        <v>-3.4170026550384085E-2</v>
      </c>
    </row>
    <row r="722" spans="1:11" x14ac:dyDescent="0.3">
      <c r="A722" s="2">
        <v>21930</v>
      </c>
      <c r="B722" s="16">
        <f>MONTH(tempM[[#This Row],[Date]])</f>
        <v>1</v>
      </c>
      <c r="C722" s="1">
        <v>1960.0416666666667</v>
      </c>
      <c r="D722" s="1">
        <f>tempM[[#This Row],[DecDate]]^2</f>
        <v>3841763.335069445</v>
      </c>
      <c r="E722" s="1">
        <v>0.15</v>
      </c>
      <c r="F722" s="1">
        <f>$R$17+$R$18*tempM[[#This Row],[DecDate]]+$R$19*tempM[[#This Row],[DecDate2]]</f>
        <v>2.4363919844176962E-3</v>
      </c>
      <c r="G722" s="4">
        <f>tempM[[#This Row],[Temp]]-tempM[[#This Row],[Trend]]</f>
        <v>0.1475636080155823</v>
      </c>
      <c r="H722" s="4">
        <f t="shared" si="11"/>
        <v>5.0630504058430253E-2</v>
      </c>
      <c r="I722" s="4">
        <f>tempM[[#This Row],[Detrended]]-tempM[[#This Row],[Cycle]]</f>
        <v>9.6933103957152045E-2</v>
      </c>
      <c r="J722" s="4">
        <f>AVERAGEIF(tempM[Month],tempM[Month],tempM[High Frequency])</f>
        <v>2.9521109172344157E-2</v>
      </c>
      <c r="K722" s="4">
        <f>tempM[[#This Row],[S0]]-AVERAGE($J$2:$J$13)</f>
        <v>2.9656570581293815E-2</v>
      </c>
    </row>
    <row r="723" spans="1:11" x14ac:dyDescent="0.3">
      <c r="A723" s="2">
        <v>21961</v>
      </c>
      <c r="B723" s="16">
        <f>MONTH(tempM[[#This Row],[Date]])</f>
        <v>2</v>
      </c>
      <c r="C723" s="1">
        <v>1960.125</v>
      </c>
      <c r="D723" s="1">
        <f>tempM[[#This Row],[DecDate]]^2</f>
        <v>3842090.015625</v>
      </c>
      <c r="E723" s="1">
        <v>0.42</v>
      </c>
      <c r="F723" s="1">
        <f>$R$17+$R$18*tempM[[#This Row],[DecDate]]+$R$19*tempM[[#This Row],[DecDate2]]</f>
        <v>3.2830488824515669E-3</v>
      </c>
      <c r="G723" s="4">
        <f>tempM[[#This Row],[Temp]]-tempM[[#This Row],[Trend]]</f>
        <v>0.41671695111754842</v>
      </c>
      <c r="H723" s="4">
        <f t="shared" si="11"/>
        <v>5.4399231775680429E-2</v>
      </c>
      <c r="I723" s="4">
        <f>tempM[[#This Row],[Detrended]]-tempM[[#This Row],[Cycle]]</f>
        <v>0.36231771934186796</v>
      </c>
      <c r="J723" s="4">
        <f>AVERAGEIF(tempM[Month],tempM[Month],tempM[High Frequency])</f>
        <v>3.252632429620924E-2</v>
      </c>
      <c r="K723" s="4">
        <f>tempM[[#This Row],[S0]]-AVERAGE($J$2:$J$13)</f>
        <v>3.2661785705158902E-2</v>
      </c>
    </row>
    <row r="724" spans="1:11" x14ac:dyDescent="0.3">
      <c r="A724" s="2">
        <v>21990</v>
      </c>
      <c r="B724" s="16">
        <f>MONTH(tempM[[#This Row],[Date]])</f>
        <v>3</v>
      </c>
      <c r="C724" s="1">
        <v>1960.2083333333335</v>
      </c>
      <c r="D724" s="1">
        <f>tempM[[#This Row],[DecDate]]^2</f>
        <v>3842416.710069445</v>
      </c>
      <c r="E724" s="1">
        <v>-0.4</v>
      </c>
      <c r="F724" s="1">
        <f>$R$17+$R$18*tempM[[#This Row],[DecDate]]+$R$19*tempM[[#This Row],[DecDate2]]</f>
        <v>4.1311382140634123E-3</v>
      </c>
      <c r="G724" s="4">
        <f>tempM[[#This Row],[Temp]]-tempM[[#This Row],[Trend]]</f>
        <v>-0.40413113821406343</v>
      </c>
      <c r="H724" s="4">
        <f t="shared" si="11"/>
        <v>5.58588347517784E-2</v>
      </c>
      <c r="I724" s="4">
        <f>tempM[[#This Row],[Detrended]]-tempM[[#This Row],[Cycle]]</f>
        <v>-0.45998997296584182</v>
      </c>
      <c r="J724" s="4">
        <f>AVERAGEIF(tempM[Month],tempM[Month],tempM[High Frequency])</f>
        <v>4.2467654152793903E-2</v>
      </c>
      <c r="K724" s="4">
        <f>tempM[[#This Row],[S0]]-AVERAGE($J$2:$J$13)</f>
        <v>4.2603115561743565E-2</v>
      </c>
    </row>
    <row r="725" spans="1:11" x14ac:dyDescent="0.3">
      <c r="A725" s="2">
        <v>22021</v>
      </c>
      <c r="B725" s="16">
        <f>MONTH(tempM[[#This Row],[Date]])</f>
        <v>4</v>
      </c>
      <c r="C725" s="1">
        <v>1960.2916666666667</v>
      </c>
      <c r="D725" s="1">
        <f>tempM[[#This Row],[DecDate]]^2</f>
        <v>3842743.418402778</v>
      </c>
      <c r="E725" s="1">
        <v>-0.13</v>
      </c>
      <c r="F725" s="1">
        <f>$R$17+$R$18*tempM[[#This Row],[DecDate]]+$R$19*tempM[[#This Row],[DecDate2]]</f>
        <v>4.9806599790827022E-3</v>
      </c>
      <c r="G725" s="4">
        <f>tempM[[#This Row],[Temp]]-tempM[[#This Row],[Trend]]</f>
        <v>-0.13498065997908271</v>
      </c>
      <c r="H725" s="4">
        <f t="shared" si="11"/>
        <v>4.8855466832895447E-2</v>
      </c>
      <c r="I725" s="4">
        <f>tempM[[#This Row],[Detrended]]-tempM[[#This Row],[Cycle]]</f>
        <v>-0.18383612681197814</v>
      </c>
      <c r="J725" s="4">
        <f>AVERAGEIF(tempM[Month],tempM[Month],tempM[High Frequency])</f>
        <v>-5.1148535178016012E-4</v>
      </c>
      <c r="K725" s="4">
        <f>tempM[[#This Row],[S0]]-AVERAGE($J$2:$J$13)</f>
        <v>-3.7602394283050016E-4</v>
      </c>
    </row>
    <row r="726" spans="1:11" x14ac:dyDescent="0.3">
      <c r="A726" s="2">
        <v>22051</v>
      </c>
      <c r="B726" s="16">
        <f>MONTH(tempM[[#This Row],[Date]])</f>
        <v>5</v>
      </c>
      <c r="C726" s="1">
        <v>1960.375</v>
      </c>
      <c r="D726" s="1">
        <f>tempM[[#This Row],[DecDate]]^2</f>
        <v>3843070.140625</v>
      </c>
      <c r="E726" s="1">
        <v>0.03</v>
      </c>
      <c r="F726" s="1">
        <f>$R$17+$R$18*tempM[[#This Row],[DecDate]]+$R$19*tempM[[#This Row],[DecDate2]]</f>
        <v>5.8316141776231234E-3</v>
      </c>
      <c r="G726" s="4">
        <f>tempM[[#This Row],[Temp]]-tempM[[#This Row],[Trend]]</f>
        <v>2.4168385822376875E-2</v>
      </c>
      <c r="H726" s="4">
        <f t="shared" si="11"/>
        <v>4.4927589557480059E-2</v>
      </c>
      <c r="I726" s="4">
        <f>tempM[[#This Row],[Detrended]]-tempM[[#This Row],[Cycle]]</f>
        <v>-2.0759203735103184E-2</v>
      </c>
      <c r="J726" s="4">
        <f>AVERAGEIF(tempM[Month],tempM[Month],tempM[High Frequency])</f>
        <v>-1.9768330201834865E-2</v>
      </c>
      <c r="K726" s="4">
        <f>tempM[[#This Row],[S0]]-AVERAGE($J$2:$J$13)</f>
        <v>-1.9632868792885207E-2</v>
      </c>
    </row>
    <row r="727" spans="1:11" x14ac:dyDescent="0.3">
      <c r="A727" s="2">
        <v>22082</v>
      </c>
      <c r="B727" s="16">
        <f>MONTH(tempM[[#This Row],[Date]])</f>
        <v>6</v>
      </c>
      <c r="C727" s="1">
        <v>1960.4583333333335</v>
      </c>
      <c r="D727" s="1">
        <f>tempM[[#This Row],[DecDate]]^2</f>
        <v>3843396.8767361115</v>
      </c>
      <c r="E727" s="1">
        <v>0.18</v>
      </c>
      <c r="F727" s="1">
        <f>$R$17+$R$18*tempM[[#This Row],[DecDate]]+$R$19*tempM[[#This Row],[DecDate2]]</f>
        <v>6.6840008094573022E-3</v>
      </c>
      <c r="G727" s="4">
        <f>tempM[[#This Row],[Temp]]-tempM[[#This Row],[Trend]]</f>
        <v>0.17331599919054269</v>
      </c>
      <c r="H727" s="4">
        <f t="shared" si="11"/>
        <v>7.2536741387088141E-2</v>
      </c>
      <c r="I727" s="4">
        <f>tempM[[#This Row],[Detrended]]-tempM[[#This Row],[Cycle]]</f>
        <v>0.10077925780345455</v>
      </c>
      <c r="J727" s="4">
        <f>AVERAGEIF(tempM[Month],tempM[Month],tempM[High Frequency])</f>
        <v>-2.6078630071459965E-2</v>
      </c>
      <c r="K727" s="4">
        <f>tempM[[#This Row],[S0]]-AVERAGE($J$2:$J$13)</f>
        <v>-2.5943168662510306E-2</v>
      </c>
    </row>
    <row r="728" spans="1:11" x14ac:dyDescent="0.3">
      <c r="A728" s="2">
        <v>22112</v>
      </c>
      <c r="B728" s="16">
        <f>MONTH(tempM[[#This Row],[Date]])</f>
        <v>7</v>
      </c>
      <c r="C728" s="1">
        <v>1960.5416666666667</v>
      </c>
      <c r="D728" s="1">
        <f>tempM[[#This Row],[DecDate]]^2</f>
        <v>3843723.6267361115</v>
      </c>
      <c r="E728" s="1">
        <v>0.09</v>
      </c>
      <c r="F728" s="1">
        <f>$R$17+$R$18*tempM[[#This Row],[DecDate]]+$R$19*tempM[[#This Row],[DecDate2]]</f>
        <v>7.5378198749831427E-3</v>
      </c>
      <c r="G728" s="4">
        <f>tempM[[#This Row],[Temp]]-tempM[[#This Row],[Trend]]</f>
        <v>8.2462180125016854E-2</v>
      </c>
      <c r="H728" s="4">
        <f t="shared" si="11"/>
        <v>7.7067537706313236E-2</v>
      </c>
      <c r="I728" s="4">
        <f>tempM[[#This Row],[Detrended]]-tempM[[#This Row],[Cycle]]</f>
        <v>5.3946424187036185E-3</v>
      </c>
      <c r="J728" s="4">
        <f>AVERAGEIF(tempM[Month],tempM[Month],tempM[High Frequency])</f>
        <v>-3.5465086088030215E-2</v>
      </c>
      <c r="K728" s="4">
        <f>tempM[[#This Row],[S0]]-AVERAGE($J$2:$J$13)</f>
        <v>-3.5329624679080553E-2</v>
      </c>
    </row>
    <row r="729" spans="1:11" x14ac:dyDescent="0.3">
      <c r="A729" s="2">
        <v>22143</v>
      </c>
      <c r="B729" s="16">
        <f>MONTH(tempM[[#This Row],[Date]])</f>
        <v>8</v>
      </c>
      <c r="C729" s="1">
        <v>1960.625</v>
      </c>
      <c r="D729" s="1">
        <f>tempM[[#This Row],[DecDate]]^2</f>
        <v>3844050.390625</v>
      </c>
      <c r="E729" s="1">
        <v>0.11</v>
      </c>
      <c r="F729" s="1">
        <f>$R$17+$R$18*tempM[[#This Row],[DecDate]]+$R$19*tempM[[#This Row],[DecDate2]]</f>
        <v>8.3930713737458973E-3</v>
      </c>
      <c r="G729" s="4">
        <f>tempM[[#This Row],[Temp]]-tempM[[#This Row],[Trend]]</f>
        <v>0.1016069286262541</v>
      </c>
      <c r="H729" s="4">
        <f t="shared" si="11"/>
        <v>8.6981516976715662E-2</v>
      </c>
      <c r="I729" s="4">
        <f>tempM[[#This Row],[Detrended]]-tempM[[#This Row],[Cycle]]</f>
        <v>1.4625411649538442E-2</v>
      </c>
      <c r="J729" s="4">
        <f>AVERAGEIF(tempM[Month],tempM[Month],tempM[High Frequency])</f>
        <v>-3.7850347885051719E-2</v>
      </c>
      <c r="K729" s="4">
        <f>tempM[[#This Row],[S0]]-AVERAGE($J$2:$J$13)</f>
        <v>-3.7714886476102057E-2</v>
      </c>
    </row>
    <row r="730" spans="1:11" x14ac:dyDescent="0.3">
      <c r="A730" s="2">
        <v>22174</v>
      </c>
      <c r="B730" s="16">
        <f>MONTH(tempM[[#This Row],[Date]])</f>
        <v>9</v>
      </c>
      <c r="C730" s="1">
        <v>1960.7083333333335</v>
      </c>
      <c r="D730" s="1">
        <f>tempM[[#This Row],[DecDate]]^2</f>
        <v>3844377.1684027785</v>
      </c>
      <c r="E730" s="1">
        <v>0.12</v>
      </c>
      <c r="F730" s="1">
        <f>$R$17+$R$18*tempM[[#This Row],[DecDate]]+$R$19*tempM[[#This Row],[DecDate2]]</f>
        <v>9.2497553060866267E-3</v>
      </c>
      <c r="G730" s="4">
        <f>tempM[[#This Row],[Temp]]-tempM[[#This Row],[Trend]]</f>
        <v>0.11075024469391337</v>
      </c>
      <c r="H730" s="4">
        <f t="shared" si="11"/>
        <v>7.0740217659812032E-2</v>
      </c>
      <c r="I730" s="4">
        <f>tempM[[#This Row],[Detrended]]-tempM[[#This Row],[Cycle]]</f>
        <v>4.0010027034101336E-2</v>
      </c>
      <c r="J730" s="4">
        <f>AVERAGEIF(tempM[Month],tempM[Month],tempM[High Frequency])</f>
        <v>-2.5516799080914528E-2</v>
      </c>
      <c r="K730" s="4">
        <f>tempM[[#This Row],[S0]]-AVERAGE($J$2:$J$13)</f>
        <v>-2.538133767196487E-2</v>
      </c>
    </row>
    <row r="731" spans="1:11" x14ac:dyDescent="0.3">
      <c r="A731" s="2">
        <v>22204</v>
      </c>
      <c r="B731" s="16">
        <f>MONTH(tempM[[#This Row],[Date]])</f>
        <v>10</v>
      </c>
      <c r="C731" s="1">
        <v>1960.7916666666667</v>
      </c>
      <c r="D731" s="1">
        <f>tempM[[#This Row],[DecDate]]^2</f>
        <v>3844703.960069445</v>
      </c>
      <c r="E731" s="1">
        <v>0.05</v>
      </c>
      <c r="F731" s="1">
        <f>$R$17+$R$18*tempM[[#This Row],[DecDate]]+$R$19*tempM[[#This Row],[DecDate2]]</f>
        <v>1.0107871671777957E-2</v>
      </c>
      <c r="G731" s="4">
        <f>tempM[[#This Row],[Temp]]-tempM[[#This Row],[Trend]]</f>
        <v>3.9892128328222046E-2</v>
      </c>
      <c r="H731" s="4">
        <f t="shared" si="11"/>
        <v>0.11142056283254288</v>
      </c>
      <c r="I731" s="4">
        <f>tempM[[#This Row],[Detrended]]-tempM[[#This Row],[Cycle]]</f>
        <v>-7.1528434504320837E-2</v>
      </c>
      <c r="J731" s="4">
        <f>AVERAGEIF(tempM[Month],tempM[Month],tempM[High Frequency])</f>
        <v>3.745669801022343E-2</v>
      </c>
      <c r="K731" s="4">
        <f>tempM[[#This Row],[S0]]-AVERAGE($J$2:$J$13)</f>
        <v>3.7592159419173092E-2</v>
      </c>
    </row>
    <row r="732" spans="1:11" x14ac:dyDescent="0.3">
      <c r="A732" s="2">
        <v>22235</v>
      </c>
      <c r="B732" s="16">
        <f>MONTH(tempM[[#This Row],[Date]])</f>
        <v>11</v>
      </c>
      <c r="C732" s="1">
        <v>1960.875</v>
      </c>
      <c r="D732" s="1">
        <f>tempM[[#This Row],[DecDate]]^2</f>
        <v>3845030.765625</v>
      </c>
      <c r="E732" s="1">
        <v>-0.08</v>
      </c>
      <c r="F732" s="1">
        <f>$R$17+$R$18*tempM[[#This Row],[DecDate]]+$R$19*tempM[[#This Row],[DecDate2]]</f>
        <v>1.0967420470990419E-2</v>
      </c>
      <c r="G732" s="4">
        <f>tempM[[#This Row],[Temp]]-tempM[[#This Row],[Trend]]</f>
        <v>-9.0967420470990421E-2</v>
      </c>
      <c r="H732" s="4">
        <f t="shared" si="11"/>
        <v>0.12594562941797205</v>
      </c>
      <c r="I732" s="4">
        <f>tempM[[#This Row],[Detrended]]-tempM[[#This Row],[Cycle]]</f>
        <v>-0.21691304988896248</v>
      </c>
      <c r="J732" s="4">
        <f>AVERAGEIF(tempM[Month],tempM[Month],tempM[High Frequency])</f>
        <v>3.5898844099438568E-2</v>
      </c>
      <c r="K732" s="4">
        <f>tempM[[#This Row],[S0]]-AVERAGE($J$2:$J$13)</f>
        <v>3.603430550838823E-2</v>
      </c>
    </row>
    <row r="733" spans="1:11" x14ac:dyDescent="0.3">
      <c r="A733" s="2">
        <v>22265</v>
      </c>
      <c r="B733" s="16">
        <f>MONTH(tempM[[#This Row],[Date]])</f>
        <v>12</v>
      </c>
      <c r="C733" s="1">
        <v>1960.9583333333335</v>
      </c>
      <c r="D733" s="1">
        <f>tempM[[#This Row],[DecDate]]^2</f>
        <v>3845357.585069445</v>
      </c>
      <c r="E733" s="1">
        <v>0.39</v>
      </c>
      <c r="F733" s="1">
        <f>$R$17+$R$18*tempM[[#This Row],[DecDate]]+$R$19*tempM[[#This Row],[DecDate2]]</f>
        <v>1.1828401703553482E-2</v>
      </c>
      <c r="G733" s="4">
        <f>tempM[[#This Row],[Temp]]-tempM[[#This Row],[Trend]]</f>
        <v>0.37817159829644653</v>
      </c>
      <c r="H733" s="4">
        <f t="shared" si="11"/>
        <v>0.13662310972380493</v>
      </c>
      <c r="I733" s="4">
        <f>tempM[[#This Row],[Detrended]]-tempM[[#This Row],[Cycle]]</f>
        <v>0.24154848857264161</v>
      </c>
      <c r="J733" s="4">
        <f>AVERAGEIF(tempM[Month],tempM[Month],tempM[High Frequency])</f>
        <v>-3.4305487959333747E-2</v>
      </c>
      <c r="K733" s="4">
        <f>tempM[[#This Row],[S0]]-AVERAGE($J$2:$J$13)</f>
        <v>-3.4170026550384085E-2</v>
      </c>
    </row>
    <row r="734" spans="1:11" x14ac:dyDescent="0.3">
      <c r="A734" s="2">
        <v>22296</v>
      </c>
      <c r="B734" s="16">
        <f>MONTH(tempM[[#This Row],[Date]])</f>
        <v>1</v>
      </c>
      <c r="C734" s="1">
        <v>1961.0416666666667</v>
      </c>
      <c r="D734" s="1">
        <f>tempM[[#This Row],[DecDate]]^2</f>
        <v>3845684.418402778</v>
      </c>
      <c r="E734" s="1">
        <v>0.17</v>
      </c>
      <c r="F734" s="1">
        <f>$R$17+$R$18*tempM[[#This Row],[DecDate]]+$R$19*tempM[[#This Row],[DecDate2]]</f>
        <v>1.2690815369694519E-2</v>
      </c>
      <c r="G734" s="4">
        <f>tempM[[#This Row],[Temp]]-tempM[[#This Row],[Trend]]</f>
        <v>0.15730918463030549</v>
      </c>
      <c r="H734" s="4">
        <f t="shared" si="11"/>
        <v>0.12652992682694275</v>
      </c>
      <c r="I734" s="4">
        <f>tempM[[#This Row],[Detrended]]-tempM[[#This Row],[Cycle]]</f>
        <v>3.0779257803362742E-2</v>
      </c>
      <c r="J734" s="4">
        <f>AVERAGEIF(tempM[Month],tempM[Month],tempM[High Frequency])</f>
        <v>2.9521109172344157E-2</v>
      </c>
      <c r="K734" s="4">
        <f>tempM[[#This Row],[S0]]-AVERAGE($J$2:$J$13)</f>
        <v>2.9656570581293815E-2</v>
      </c>
    </row>
    <row r="735" spans="1:11" x14ac:dyDescent="0.3">
      <c r="A735" s="2">
        <v>22327</v>
      </c>
      <c r="B735" s="16">
        <f>MONTH(tempM[[#This Row],[Date]])</f>
        <v>2</v>
      </c>
      <c r="C735" s="1">
        <v>1961.125</v>
      </c>
      <c r="D735" s="1">
        <f>tempM[[#This Row],[DecDate]]^2</f>
        <v>3846011.265625</v>
      </c>
      <c r="E735" s="1">
        <v>0.28999999999999998</v>
      </c>
      <c r="F735" s="1">
        <f>$R$17+$R$18*tempM[[#This Row],[DecDate]]+$R$19*tempM[[#This Row],[DecDate2]]</f>
        <v>1.3554661469186158E-2</v>
      </c>
      <c r="G735" s="4">
        <f>tempM[[#This Row],[Temp]]-tempM[[#This Row],[Trend]]</f>
        <v>0.27644533853081382</v>
      </c>
      <c r="H735" s="4">
        <f t="shared" si="11"/>
        <v>0.12258915765049308</v>
      </c>
      <c r="I735" s="4">
        <f>tempM[[#This Row],[Detrended]]-tempM[[#This Row],[Cycle]]</f>
        <v>0.15385618088032074</v>
      </c>
      <c r="J735" s="4">
        <f>AVERAGEIF(tempM[Month],tempM[Month],tempM[High Frequency])</f>
        <v>3.252632429620924E-2</v>
      </c>
      <c r="K735" s="4">
        <f>tempM[[#This Row],[S0]]-AVERAGE($J$2:$J$13)</f>
        <v>3.2661785705158902E-2</v>
      </c>
    </row>
    <row r="736" spans="1:11" x14ac:dyDescent="0.3">
      <c r="A736" s="2">
        <v>22355</v>
      </c>
      <c r="B736" s="16">
        <f>MONTH(tempM[[#This Row],[Date]])</f>
        <v>3</v>
      </c>
      <c r="C736" s="1">
        <v>1961.2083333333335</v>
      </c>
      <c r="D736" s="1">
        <f>tempM[[#This Row],[DecDate]]^2</f>
        <v>3846338.1267361115</v>
      </c>
      <c r="E736" s="1">
        <v>0.22</v>
      </c>
      <c r="F736" s="1">
        <f>$R$17+$R$18*tempM[[#This Row],[DecDate]]+$R$19*tempM[[#This Row],[DecDate2]]</f>
        <v>1.4419940002198928E-2</v>
      </c>
      <c r="G736" s="4">
        <f>tempM[[#This Row],[Temp]]-tempM[[#This Row],[Trend]]</f>
        <v>0.20558005999780107</v>
      </c>
      <c r="H736" s="4">
        <f t="shared" si="11"/>
        <v>0.11172387911751089</v>
      </c>
      <c r="I736" s="4">
        <f>tempM[[#This Row],[Detrended]]-tempM[[#This Row],[Cycle]]</f>
        <v>9.3856180880290185E-2</v>
      </c>
      <c r="J736" s="4">
        <f>AVERAGEIF(tempM[Month],tempM[Month],tempM[High Frequency])</f>
        <v>4.2467654152793903E-2</v>
      </c>
      <c r="K736" s="4">
        <f>tempM[[#This Row],[S0]]-AVERAGE($J$2:$J$13)</f>
        <v>4.2603115561743565E-2</v>
      </c>
    </row>
    <row r="737" spans="1:11" x14ac:dyDescent="0.3">
      <c r="A737" s="2">
        <v>22386</v>
      </c>
      <c r="B737" s="16">
        <f>MONTH(tempM[[#This Row],[Date]])</f>
        <v>4</v>
      </c>
      <c r="C737" s="1">
        <v>1961.2916666666667</v>
      </c>
      <c r="D737" s="1">
        <f>tempM[[#This Row],[DecDate]]^2</f>
        <v>3846665.0017361115</v>
      </c>
      <c r="E737" s="1">
        <v>0.14000000000000001</v>
      </c>
      <c r="F737" s="1">
        <f>$R$17+$R$18*tempM[[#This Row],[DecDate]]+$R$19*tempM[[#This Row],[DecDate2]]</f>
        <v>1.5286650968562299E-2</v>
      </c>
      <c r="G737" s="4">
        <f>tempM[[#This Row],[Temp]]-tempM[[#This Row],[Trend]]</f>
        <v>0.12471334903143771</v>
      </c>
      <c r="H737" s="4">
        <f t="shared" si="11"/>
        <v>9.8549475843394019E-2</v>
      </c>
      <c r="I737" s="4">
        <f>tempM[[#This Row],[Detrended]]-tempM[[#This Row],[Cycle]]</f>
        <v>2.6163873188043696E-2</v>
      </c>
      <c r="J737" s="4">
        <f>AVERAGEIF(tempM[Month],tempM[Month],tempM[High Frequency])</f>
        <v>-5.1148535178016012E-4</v>
      </c>
      <c r="K737" s="4">
        <f>tempM[[#This Row],[S0]]-AVERAGE($J$2:$J$13)</f>
        <v>-3.7602394283050016E-4</v>
      </c>
    </row>
    <row r="738" spans="1:11" x14ac:dyDescent="0.3">
      <c r="A738" s="2">
        <v>22416</v>
      </c>
      <c r="B738" s="16">
        <f>MONTH(tempM[[#This Row],[Date]])</f>
        <v>5</v>
      </c>
      <c r="C738" s="1">
        <v>1961.375</v>
      </c>
      <c r="D738" s="1">
        <f>tempM[[#This Row],[DecDate]]^2</f>
        <v>3846991.890625</v>
      </c>
      <c r="E738" s="1">
        <v>7.0000000000000007E-2</v>
      </c>
      <c r="F738" s="1">
        <f>$R$17+$R$18*tempM[[#This Row],[DecDate]]+$R$19*tempM[[#This Row],[DecDate2]]</f>
        <v>1.6154794368503644E-2</v>
      </c>
      <c r="G738" s="4">
        <f>tempM[[#This Row],[Temp]]-tempM[[#This Row],[Trend]]</f>
        <v>5.3845205631496362E-2</v>
      </c>
      <c r="H738" s="4">
        <f t="shared" si="11"/>
        <v>9.9219793981975418E-2</v>
      </c>
      <c r="I738" s="4">
        <f>tempM[[#This Row],[Detrended]]-tempM[[#This Row],[Cycle]]</f>
        <v>-4.5374588350479056E-2</v>
      </c>
      <c r="J738" s="4">
        <f>AVERAGEIF(tempM[Month],tempM[Month],tempM[High Frequency])</f>
        <v>-1.9768330201834865E-2</v>
      </c>
      <c r="K738" s="4">
        <f>tempM[[#This Row],[S0]]-AVERAGE($J$2:$J$13)</f>
        <v>-1.9632868792885207E-2</v>
      </c>
    </row>
    <row r="739" spans="1:11" x14ac:dyDescent="0.3">
      <c r="A739" s="2">
        <v>22447</v>
      </c>
      <c r="B739" s="16">
        <f>MONTH(tempM[[#This Row],[Date]])</f>
        <v>6</v>
      </c>
      <c r="C739" s="1">
        <v>1961.4583333333335</v>
      </c>
      <c r="D739" s="1">
        <f>tempM[[#This Row],[DecDate]]^2</f>
        <v>3847318.7934027785</v>
      </c>
      <c r="E739" s="1">
        <v>0.18</v>
      </c>
      <c r="F739" s="1">
        <f>$R$17+$R$18*tempM[[#This Row],[DecDate]]+$R$19*tempM[[#This Row],[DecDate2]]</f>
        <v>1.7024370201795591E-2</v>
      </c>
      <c r="G739" s="4">
        <f>tempM[[#This Row],[Temp]]-tempM[[#This Row],[Trend]]</f>
        <v>0.1629756297982044</v>
      </c>
      <c r="H739" s="4">
        <f t="shared" si="11"/>
        <v>9.142714122557595E-2</v>
      </c>
      <c r="I739" s="4">
        <f>tempM[[#This Row],[Detrended]]-tempM[[#This Row],[Cycle]]</f>
        <v>7.1548488572628452E-2</v>
      </c>
      <c r="J739" s="4">
        <f>AVERAGEIF(tempM[Month],tempM[Month],tempM[High Frequency])</f>
        <v>-2.6078630071459965E-2</v>
      </c>
      <c r="K739" s="4">
        <f>tempM[[#This Row],[S0]]-AVERAGE($J$2:$J$13)</f>
        <v>-2.5943168662510306E-2</v>
      </c>
    </row>
    <row r="740" spans="1:11" x14ac:dyDescent="0.3">
      <c r="A740" s="2">
        <v>22477</v>
      </c>
      <c r="B740" s="16">
        <f>MONTH(tempM[[#This Row],[Date]])</f>
        <v>7</v>
      </c>
      <c r="C740" s="1">
        <v>1961.5416666666667</v>
      </c>
      <c r="D740" s="1">
        <f>tempM[[#This Row],[DecDate]]^2</f>
        <v>3847645.710069445</v>
      </c>
      <c r="E740" s="1">
        <v>0.06</v>
      </c>
      <c r="F740" s="1">
        <f>$R$17+$R$18*tempM[[#This Row],[DecDate]]+$R$19*tempM[[#This Row],[DecDate2]]</f>
        <v>1.7895378468665513E-2</v>
      </c>
      <c r="G740" s="4">
        <f>tempM[[#This Row],[Temp]]-tempM[[#This Row],[Trend]]</f>
        <v>4.2104621531334485E-2</v>
      </c>
      <c r="H740" s="4">
        <f t="shared" si="11"/>
        <v>8.1325363728024236E-2</v>
      </c>
      <c r="I740" s="4">
        <f>tempM[[#This Row],[Detrended]]-tempM[[#This Row],[Cycle]]</f>
        <v>-3.9220742196689751E-2</v>
      </c>
      <c r="J740" s="4">
        <f>AVERAGEIF(tempM[Month],tempM[Month],tempM[High Frequency])</f>
        <v>-3.5465086088030215E-2</v>
      </c>
      <c r="K740" s="4">
        <f>tempM[[#This Row],[S0]]-AVERAGE($J$2:$J$13)</f>
        <v>-3.5329624679080553E-2</v>
      </c>
    </row>
    <row r="741" spans="1:11" x14ac:dyDescent="0.3">
      <c r="A741" s="2">
        <v>22508</v>
      </c>
      <c r="B741" s="16">
        <f>MONTH(tempM[[#This Row],[Date]])</f>
        <v>8</v>
      </c>
      <c r="C741" s="1">
        <v>1961.625</v>
      </c>
      <c r="D741" s="1">
        <f>tempM[[#This Row],[DecDate]]^2</f>
        <v>3847972.640625</v>
      </c>
      <c r="E741" s="1">
        <v>0.05</v>
      </c>
      <c r="F741" s="1">
        <f>$R$17+$R$18*tempM[[#This Row],[DecDate]]+$R$19*tempM[[#This Row],[DecDate2]]</f>
        <v>1.8767819168829192E-2</v>
      </c>
      <c r="G741" s="4">
        <f>tempM[[#This Row],[Temp]]-tempM[[#This Row],[Trend]]</f>
        <v>3.1232180831170811E-2</v>
      </c>
      <c r="H741" s="4">
        <f t="shared" si="11"/>
        <v>9.5068307643183955E-2</v>
      </c>
      <c r="I741" s="4">
        <f>tempM[[#This Row],[Detrended]]-tempM[[#This Row],[Cycle]]</f>
        <v>-6.3836126812013144E-2</v>
      </c>
      <c r="J741" s="4">
        <f>AVERAGEIF(tempM[Month],tempM[Month],tempM[High Frequency])</f>
        <v>-3.7850347885051719E-2</v>
      </c>
      <c r="K741" s="4">
        <f>tempM[[#This Row],[S0]]-AVERAGE($J$2:$J$13)</f>
        <v>-3.7714886476102057E-2</v>
      </c>
    </row>
    <row r="742" spans="1:11" x14ac:dyDescent="0.3">
      <c r="A742" s="2">
        <v>22539</v>
      </c>
      <c r="B742" s="16">
        <f>MONTH(tempM[[#This Row],[Date]])</f>
        <v>9</v>
      </c>
      <c r="C742" s="1">
        <v>1961.7083333333335</v>
      </c>
      <c r="D742" s="1">
        <f>tempM[[#This Row],[DecDate]]^2</f>
        <v>3848299.585069445</v>
      </c>
      <c r="E742" s="1">
        <v>-0.02</v>
      </c>
      <c r="F742" s="1">
        <f>$R$17+$R$18*tempM[[#This Row],[DecDate]]+$R$19*tempM[[#This Row],[DecDate2]]</f>
        <v>1.9641692302514002E-2</v>
      </c>
      <c r="G742" s="4">
        <f>tempM[[#This Row],[Temp]]-tempM[[#This Row],[Trend]]</f>
        <v>-3.9641692302514006E-2</v>
      </c>
      <c r="H742" s="4">
        <f t="shared" si="11"/>
        <v>9.4963665278734288E-2</v>
      </c>
      <c r="I742" s="4">
        <f>tempM[[#This Row],[Detrended]]-tempM[[#This Row],[Cycle]]</f>
        <v>-0.13460535758124831</v>
      </c>
      <c r="J742" s="4">
        <f>AVERAGEIF(tempM[Month],tempM[Month],tempM[High Frequency])</f>
        <v>-2.5516799080914528E-2</v>
      </c>
      <c r="K742" s="4">
        <f>tempM[[#This Row],[S0]]-AVERAGE($J$2:$J$13)</f>
        <v>-2.538133767196487E-2</v>
      </c>
    </row>
    <row r="743" spans="1:11" x14ac:dyDescent="0.3">
      <c r="A743" s="2">
        <v>22569</v>
      </c>
      <c r="B743" s="16">
        <f>MONTH(tempM[[#This Row],[Date]])</f>
        <v>10</v>
      </c>
      <c r="C743" s="1">
        <v>1961.7916666666667</v>
      </c>
      <c r="D743" s="1">
        <f>tempM[[#This Row],[DecDate]]^2</f>
        <v>3848626.543402778</v>
      </c>
      <c r="E743" s="1">
        <v>-0.04</v>
      </c>
      <c r="F743" s="1">
        <f>$R$17+$R$18*tempM[[#This Row],[DecDate]]+$R$19*tempM[[#This Row],[DecDate2]]</f>
        <v>2.0516997869606257E-2</v>
      </c>
      <c r="G743" s="4">
        <f>tempM[[#This Row],[Temp]]-tempM[[#This Row],[Trend]]</f>
        <v>-6.0516997869606258E-2</v>
      </c>
      <c r="H743" s="4">
        <f t="shared" si="11"/>
        <v>9.4857590480842191E-2</v>
      </c>
      <c r="I743" s="4">
        <f>tempM[[#This Row],[Detrended]]-tempM[[#This Row],[Cycle]]</f>
        <v>-0.15537458835044846</v>
      </c>
      <c r="J743" s="4">
        <f>AVERAGEIF(tempM[Month],tempM[Month],tempM[High Frequency])</f>
        <v>3.745669801022343E-2</v>
      </c>
      <c r="K743" s="4">
        <f>tempM[[#This Row],[S0]]-AVERAGE($J$2:$J$13)</f>
        <v>3.7592159419173092E-2</v>
      </c>
    </row>
    <row r="744" spans="1:11" x14ac:dyDescent="0.3">
      <c r="A744" s="2">
        <v>22600</v>
      </c>
      <c r="B744" s="16">
        <f>MONTH(tempM[[#This Row],[Date]])</f>
        <v>11</v>
      </c>
      <c r="C744" s="1">
        <v>1961.875</v>
      </c>
      <c r="D744" s="1">
        <f>tempM[[#This Row],[DecDate]]^2</f>
        <v>3848953.515625</v>
      </c>
      <c r="E744" s="1">
        <v>7.0000000000000007E-2</v>
      </c>
      <c r="F744" s="1">
        <f>$R$17+$R$18*tempM[[#This Row],[DecDate]]+$R$19*tempM[[#This Row],[DecDate2]]</f>
        <v>2.1393735870219643E-2</v>
      </c>
      <c r="G744" s="4">
        <f>tempM[[#This Row],[Temp]]-tempM[[#This Row],[Trend]]</f>
        <v>4.8606264129780363E-2</v>
      </c>
      <c r="H744" s="4">
        <f t="shared" si="11"/>
        <v>8.4750083249490168E-2</v>
      </c>
      <c r="I744" s="4">
        <f>tempM[[#This Row],[Detrended]]-tempM[[#This Row],[Cycle]]</f>
        <v>-3.6143819119709805E-2</v>
      </c>
      <c r="J744" s="4">
        <f>AVERAGEIF(tempM[Month],tempM[Month],tempM[High Frequency])</f>
        <v>3.5898844099438568E-2</v>
      </c>
      <c r="K744" s="4">
        <f>tempM[[#This Row],[S0]]-AVERAGE($J$2:$J$13)</f>
        <v>3.603430550838823E-2</v>
      </c>
    </row>
    <row r="745" spans="1:11" x14ac:dyDescent="0.3">
      <c r="A745" s="2">
        <v>22630</v>
      </c>
      <c r="B745" s="16">
        <f>MONTH(tempM[[#This Row],[Date]])</f>
        <v>12</v>
      </c>
      <c r="C745" s="1">
        <v>1961.9583333333335</v>
      </c>
      <c r="D745" s="1">
        <f>tempM[[#This Row],[DecDate]]^2</f>
        <v>3849280.5017361115</v>
      </c>
      <c r="E745" s="1">
        <v>-0.17</v>
      </c>
      <c r="F745" s="1">
        <f>$R$17+$R$18*tempM[[#This Row],[DecDate]]+$R$19*tempM[[#This Row],[DecDate2]]</f>
        <v>2.2271906304183631E-2</v>
      </c>
      <c r="G745" s="4">
        <f>tempM[[#This Row],[Temp]]-tempM[[#This Row],[Trend]]</f>
        <v>-0.19227190630418364</v>
      </c>
      <c r="H745" s="4">
        <f t="shared" si="11"/>
        <v>6.8487297430853966E-2</v>
      </c>
      <c r="I745" s="4">
        <f>tempM[[#This Row],[Detrended]]-tempM[[#This Row],[Cycle]]</f>
        <v>-0.26075920373503758</v>
      </c>
      <c r="J745" s="4">
        <f>AVERAGEIF(tempM[Month],tempM[Month],tempM[High Frequency])</f>
        <v>-3.4305487959333747E-2</v>
      </c>
      <c r="K745" s="4">
        <f>tempM[[#This Row],[S0]]-AVERAGE($J$2:$J$13)</f>
        <v>-3.4170026550384085E-2</v>
      </c>
    </row>
    <row r="746" spans="1:11" x14ac:dyDescent="0.3">
      <c r="A746" s="2">
        <v>22661</v>
      </c>
      <c r="B746" s="16">
        <f>MONTH(tempM[[#This Row],[Date]])</f>
        <v>1</v>
      </c>
      <c r="C746" s="1">
        <v>1962.0416666666667</v>
      </c>
      <c r="D746" s="1">
        <f>tempM[[#This Row],[DecDate]]^2</f>
        <v>3849607.5017361115</v>
      </c>
      <c r="E746" s="1">
        <v>0.27</v>
      </c>
      <c r="F746" s="1">
        <f>$R$17+$R$18*tempM[[#This Row],[DecDate]]+$R$19*tempM[[#This Row],[DecDate2]]</f>
        <v>2.3151509171725593E-2</v>
      </c>
      <c r="G746" s="4">
        <f>tempM[[#This Row],[Temp]]-tempM[[#This Row],[Trend]]</f>
        <v>0.24684849082827443</v>
      </c>
      <c r="H746" s="4">
        <f t="shared" si="11"/>
        <v>6.1453848409531428E-2</v>
      </c>
      <c r="I746" s="4">
        <f>tempM[[#This Row],[Detrended]]-tempM[[#This Row],[Cycle]]</f>
        <v>0.18539464241874298</v>
      </c>
      <c r="J746" s="4">
        <f>AVERAGEIF(tempM[Month],tempM[Month],tempM[High Frequency])</f>
        <v>2.9521109172344157E-2</v>
      </c>
      <c r="K746" s="4">
        <f>tempM[[#This Row],[S0]]-AVERAGE($J$2:$J$13)</f>
        <v>2.9656570581293815E-2</v>
      </c>
    </row>
    <row r="747" spans="1:11" x14ac:dyDescent="0.3">
      <c r="A747" s="2">
        <v>22692</v>
      </c>
      <c r="B747" s="16">
        <f>MONTH(tempM[[#This Row],[Date]])</f>
        <v>2</v>
      </c>
      <c r="C747" s="1">
        <v>1962.125</v>
      </c>
      <c r="D747" s="1">
        <f>tempM[[#This Row],[DecDate]]^2</f>
        <v>3849934.515625</v>
      </c>
      <c r="E747" s="1">
        <v>0.36</v>
      </c>
      <c r="F747" s="1">
        <f>$R$17+$R$18*tempM[[#This Row],[DecDate]]+$R$19*tempM[[#This Row],[DecDate2]]</f>
        <v>2.4032544472618156E-2</v>
      </c>
      <c r="G747" s="4">
        <f>tempM[[#This Row],[Temp]]-tempM[[#This Row],[Trend]]</f>
        <v>0.33596745552738183</v>
      </c>
      <c r="H747" s="4">
        <f t="shared" si="11"/>
        <v>5.9034351570151106E-2</v>
      </c>
      <c r="I747" s="4">
        <f>tempM[[#This Row],[Detrended]]-tempM[[#This Row],[Cycle]]</f>
        <v>0.2769331039572307</v>
      </c>
      <c r="J747" s="4">
        <f>AVERAGEIF(tempM[Month],tempM[Month],tempM[High Frequency])</f>
        <v>3.252632429620924E-2</v>
      </c>
      <c r="K747" s="4">
        <f>tempM[[#This Row],[S0]]-AVERAGE($J$2:$J$13)</f>
        <v>3.2661785705158902E-2</v>
      </c>
    </row>
    <row r="748" spans="1:11" x14ac:dyDescent="0.3">
      <c r="A748" s="2">
        <v>22720</v>
      </c>
      <c r="B748" s="16">
        <f>MONTH(tempM[[#This Row],[Date]])</f>
        <v>3</v>
      </c>
      <c r="C748" s="1">
        <v>1962.2083333333335</v>
      </c>
      <c r="D748" s="1">
        <f>tempM[[#This Row],[DecDate]]^2</f>
        <v>3850261.5434027785</v>
      </c>
      <c r="E748" s="1">
        <v>0.3</v>
      </c>
      <c r="F748" s="1">
        <f>$R$17+$R$18*tempM[[#This Row],[DecDate]]+$R$19*tempM[[#This Row],[DecDate2]]</f>
        <v>2.491501220703185E-2</v>
      </c>
      <c r="G748" s="4">
        <f>tempM[[#This Row],[Temp]]-tempM[[#This Row],[Trend]]</f>
        <v>0.27508498779296814</v>
      </c>
      <c r="H748" s="4">
        <f t="shared" si="11"/>
        <v>5.2767268451161378E-2</v>
      </c>
      <c r="I748" s="4">
        <f>tempM[[#This Row],[Detrended]]-tempM[[#This Row],[Cycle]]</f>
        <v>0.22231771934180677</v>
      </c>
      <c r="J748" s="4">
        <f>AVERAGEIF(tempM[Month],tempM[Month],tempM[High Frequency])</f>
        <v>4.2467654152793903E-2</v>
      </c>
      <c r="K748" s="4">
        <f>tempM[[#This Row],[S0]]-AVERAGE($J$2:$J$13)</f>
        <v>4.2603115561743565E-2</v>
      </c>
    </row>
    <row r="749" spans="1:11" x14ac:dyDescent="0.3">
      <c r="A749" s="2">
        <v>22751</v>
      </c>
      <c r="B749" s="16">
        <f>MONTH(tempM[[#This Row],[Date]])</f>
        <v>4</v>
      </c>
      <c r="C749" s="1">
        <v>1962.2916666666667</v>
      </c>
      <c r="D749" s="1">
        <f>tempM[[#This Row],[DecDate]]^2</f>
        <v>3850588.585069445</v>
      </c>
      <c r="E749" s="1">
        <v>0.23</v>
      </c>
      <c r="F749" s="1">
        <f>$R$17+$R$18*tempM[[#This Row],[DecDate]]+$R$19*tempM[[#This Row],[DecDate2]]</f>
        <v>2.5798912374796146E-2</v>
      </c>
      <c r="G749" s="4">
        <f>tempM[[#This Row],[Temp]]-tempM[[#This Row],[Trend]]</f>
        <v>0.20420108762520386</v>
      </c>
      <c r="H749" s="4">
        <f t="shared" si="11"/>
        <v>6.2652599052571006E-2</v>
      </c>
      <c r="I749" s="4">
        <f>tempM[[#This Row],[Detrended]]-tempM[[#This Row],[Cycle]]</f>
        <v>0.14154848857263286</v>
      </c>
      <c r="J749" s="4">
        <f>AVERAGEIF(tempM[Month],tempM[Month],tempM[High Frequency])</f>
        <v>-5.1148535178016012E-4</v>
      </c>
      <c r="K749" s="4">
        <f>tempM[[#This Row],[S0]]-AVERAGE($J$2:$J$13)</f>
        <v>-3.7602394283050016E-4</v>
      </c>
    </row>
    <row r="750" spans="1:11" x14ac:dyDescent="0.3">
      <c r="A750" s="2">
        <v>22781</v>
      </c>
      <c r="B750" s="16">
        <f>MONTH(tempM[[#This Row],[Date]])</f>
        <v>5</v>
      </c>
      <c r="C750" s="1">
        <v>1962.375</v>
      </c>
      <c r="D750" s="1">
        <f>tempM[[#This Row],[DecDate]]^2</f>
        <v>3850915.640625</v>
      </c>
      <c r="E750" s="1">
        <v>0.02</v>
      </c>
      <c r="F750" s="1">
        <f>$R$17+$R$18*tempM[[#This Row],[DecDate]]+$R$19*tempM[[#This Row],[DecDate2]]</f>
        <v>2.6684244976138416E-2</v>
      </c>
      <c r="G750" s="4">
        <f>tempM[[#This Row],[Temp]]-tempM[[#This Row],[Trend]]</f>
        <v>-6.6842449761384155E-3</v>
      </c>
      <c r="H750" s="4">
        <f t="shared" si="11"/>
        <v>7.4074958758986634E-2</v>
      </c>
      <c r="I750" s="4">
        <f>tempM[[#This Row],[Detrended]]-tempM[[#This Row],[Cycle]]</f>
        <v>-8.0759203735125046E-2</v>
      </c>
      <c r="J750" s="4">
        <f>AVERAGEIF(tempM[Month],tempM[Month],tempM[High Frequency])</f>
        <v>-1.9768330201834865E-2</v>
      </c>
      <c r="K750" s="4">
        <f>tempM[[#This Row],[S0]]-AVERAGE($J$2:$J$13)</f>
        <v>-1.9632868792885207E-2</v>
      </c>
    </row>
    <row r="751" spans="1:11" x14ac:dyDescent="0.3">
      <c r="A751" s="2">
        <v>22812</v>
      </c>
      <c r="B751" s="16">
        <f>MONTH(tempM[[#This Row],[Date]])</f>
        <v>6</v>
      </c>
      <c r="C751" s="1">
        <v>1962.4583333333335</v>
      </c>
      <c r="D751" s="1">
        <f>tempM[[#This Row],[DecDate]]^2</f>
        <v>3851242.710069445</v>
      </c>
      <c r="E751" s="1">
        <v>-0.13</v>
      </c>
      <c r="F751" s="1">
        <f>$R$17+$R$18*tempM[[#This Row],[DecDate]]+$R$19*tempM[[#This Row],[DecDate2]]</f>
        <v>2.7571010010774444E-2</v>
      </c>
      <c r="G751" s="4">
        <f>tempM[[#This Row],[Temp]]-tempM[[#This Row],[Trend]]</f>
        <v>-0.15757101001077445</v>
      </c>
      <c r="H751" s="4">
        <f t="shared" si="11"/>
        <v>7.5495886031959836E-2</v>
      </c>
      <c r="I751" s="4">
        <f>tempM[[#This Row],[Detrended]]-tempM[[#This Row],[Cycle]]</f>
        <v>-0.23306689604273428</v>
      </c>
      <c r="J751" s="4">
        <f>AVERAGEIF(tempM[Month],tempM[Month],tempM[High Frequency])</f>
        <v>-2.6078630071459965E-2</v>
      </c>
      <c r="K751" s="4">
        <f>tempM[[#This Row],[S0]]-AVERAGE($J$2:$J$13)</f>
        <v>-2.5943168662510306E-2</v>
      </c>
    </row>
    <row r="752" spans="1:11" x14ac:dyDescent="0.3">
      <c r="A752" s="2">
        <v>22842</v>
      </c>
      <c r="B752" s="16">
        <f>MONTH(tempM[[#This Row],[Date]])</f>
        <v>7</v>
      </c>
      <c r="C752" s="1">
        <v>1962.5416666666667</v>
      </c>
      <c r="D752" s="1">
        <f>tempM[[#This Row],[DecDate]]^2</f>
        <v>3851569.793402778</v>
      </c>
      <c r="E752" s="1">
        <v>0.1</v>
      </c>
      <c r="F752" s="1">
        <f>$R$17+$R$18*tempM[[#This Row],[DecDate]]+$R$19*tempM[[#This Row],[DecDate2]]</f>
        <v>2.8459207478988446E-2</v>
      </c>
      <c r="G752" s="4">
        <f>tempM[[#This Row],[Temp]]-tempM[[#This Row],[Trend]]</f>
        <v>7.1540792521011559E-2</v>
      </c>
      <c r="H752" s="4">
        <f t="shared" si="11"/>
        <v>9.3069227025319293E-2</v>
      </c>
      <c r="I752" s="4">
        <f>tempM[[#This Row],[Detrended]]-tempM[[#This Row],[Cycle]]</f>
        <v>-2.1528434504307734E-2</v>
      </c>
      <c r="J752" s="4">
        <f>AVERAGEIF(tempM[Month],tempM[Month],tempM[High Frequency])</f>
        <v>-3.5465086088030215E-2</v>
      </c>
      <c r="K752" s="4">
        <f>tempM[[#This Row],[S0]]-AVERAGE($J$2:$J$13)</f>
        <v>-3.5329624679080553E-2</v>
      </c>
    </row>
    <row r="753" spans="1:11" x14ac:dyDescent="0.3">
      <c r="A753" s="2">
        <v>22873</v>
      </c>
      <c r="B753" s="16">
        <f>MONTH(tempM[[#This Row],[Date]])</f>
        <v>8</v>
      </c>
      <c r="C753" s="1">
        <v>1962.625</v>
      </c>
      <c r="D753" s="1">
        <f>tempM[[#This Row],[DecDate]]^2</f>
        <v>3851896.890625</v>
      </c>
      <c r="E753" s="1">
        <v>0.04</v>
      </c>
      <c r="F753" s="1">
        <f>$R$17+$R$18*tempM[[#This Row],[DecDate]]+$R$19*tempM[[#This Row],[DecDate2]]</f>
        <v>2.9348837380609893E-2</v>
      </c>
      <c r="G753" s="4">
        <f>tempM[[#This Row],[Temp]]-tempM[[#This Row],[Trend]]</f>
        <v>1.0651162619390107E-2</v>
      </c>
      <c r="H753" s="4">
        <f t="shared" si="11"/>
        <v>0.10987190481600988</v>
      </c>
      <c r="I753" s="4">
        <f>tempM[[#This Row],[Detrended]]-tempM[[#This Row],[Cycle]]</f>
        <v>-9.9220742196619777E-2</v>
      </c>
      <c r="J753" s="4">
        <f>AVERAGEIF(tempM[Month],tempM[Month],tempM[High Frequency])</f>
        <v>-3.7850347885051719E-2</v>
      </c>
      <c r="K753" s="4">
        <f>tempM[[#This Row],[S0]]-AVERAGE($J$2:$J$13)</f>
        <v>-3.7714886476102057E-2</v>
      </c>
    </row>
    <row r="754" spans="1:11" x14ac:dyDescent="0.3">
      <c r="A754" s="2">
        <v>22904</v>
      </c>
      <c r="B754" s="16">
        <f>MONTH(tempM[[#This Row],[Date]])</f>
        <v>9</v>
      </c>
      <c r="C754" s="1">
        <v>1962.7083333333335</v>
      </c>
      <c r="D754" s="1">
        <f>tempM[[#This Row],[DecDate]]^2</f>
        <v>3852224.0017361119</v>
      </c>
      <c r="E754" s="1">
        <v>-0.02</v>
      </c>
      <c r="F754" s="1">
        <f>$R$17+$R$18*tempM[[#This Row],[DecDate]]+$R$19*tempM[[#This Row],[DecDate2]]</f>
        <v>3.0239899715695628E-2</v>
      </c>
      <c r="G754" s="4">
        <f>tempM[[#This Row],[Temp]]-tempM[[#This Row],[Trend]]</f>
        <v>-5.0239899715695632E-2</v>
      </c>
      <c r="H754" s="4">
        <f t="shared" si="11"/>
        <v>7.2826996327091123E-2</v>
      </c>
      <c r="I754" s="4">
        <f>tempM[[#This Row],[Detrended]]-tempM[[#This Row],[Cycle]]</f>
        <v>-0.12306689604278676</v>
      </c>
      <c r="J754" s="4">
        <f>AVERAGEIF(tempM[Month],tempM[Month],tempM[High Frequency])</f>
        <v>-2.5516799080914528E-2</v>
      </c>
      <c r="K754" s="4">
        <f>tempM[[#This Row],[S0]]-AVERAGE($J$2:$J$13)</f>
        <v>-2.538133767196487E-2</v>
      </c>
    </row>
    <row r="755" spans="1:11" x14ac:dyDescent="0.3">
      <c r="A755" s="2">
        <v>22934</v>
      </c>
      <c r="B755" s="16">
        <f>MONTH(tempM[[#This Row],[Date]])</f>
        <v>10</v>
      </c>
      <c r="C755" s="1">
        <v>1962.7916666666667</v>
      </c>
      <c r="D755" s="1">
        <f>tempM[[#This Row],[DecDate]]^2</f>
        <v>3852551.1267361115</v>
      </c>
      <c r="E755" s="1">
        <v>0.12</v>
      </c>
      <c r="F755" s="1">
        <f>$R$17+$R$18*tempM[[#This Row],[DecDate]]+$R$19*tempM[[#This Row],[DecDate2]]</f>
        <v>3.1132394484188808E-2</v>
      </c>
      <c r="G755" s="4">
        <f>tempM[[#This Row],[Temp]]-tempM[[#This Row],[Trend]]</f>
        <v>8.8867605515811188E-2</v>
      </c>
      <c r="H755" s="4">
        <f t="shared" si="11"/>
        <v>5.1934501558576075E-2</v>
      </c>
      <c r="I755" s="4">
        <f>tempM[[#This Row],[Detrended]]-tempM[[#This Row],[Cycle]]</f>
        <v>3.6933103957235112E-2</v>
      </c>
      <c r="J755" s="4">
        <f>AVERAGEIF(tempM[Month],tempM[Month],tempM[High Frequency])</f>
        <v>3.745669801022343E-2</v>
      </c>
      <c r="K755" s="4">
        <f>tempM[[#This Row],[S0]]-AVERAGE($J$2:$J$13)</f>
        <v>3.7592159419173092E-2</v>
      </c>
    </row>
    <row r="756" spans="1:11" x14ac:dyDescent="0.3">
      <c r="A756" s="2">
        <v>22965</v>
      </c>
      <c r="B756" s="16">
        <f>MONTH(tempM[[#This Row],[Date]])</f>
        <v>11</v>
      </c>
      <c r="C756" s="1">
        <v>1962.875</v>
      </c>
      <c r="D756" s="1">
        <f>tempM[[#This Row],[DecDate]]^2</f>
        <v>3852878.265625</v>
      </c>
      <c r="E756" s="1">
        <v>0.12</v>
      </c>
      <c r="F756" s="1">
        <f>$R$17+$R$18*tempM[[#This Row],[DecDate]]+$R$19*tempM[[#This Row],[DecDate2]]</f>
        <v>3.2026321686203119E-2</v>
      </c>
      <c r="G756" s="4">
        <f>tempM[[#This Row],[Temp]]-tempM[[#This Row],[Trend]]</f>
        <v>8.7973678313796877E-2</v>
      </c>
      <c r="H756" s="4">
        <f t="shared" si="11"/>
        <v>3.0271343587370356E-2</v>
      </c>
      <c r="I756" s="4">
        <f>tempM[[#This Row],[Detrended]]-tempM[[#This Row],[Cycle]]</f>
        <v>5.7702334726426524E-2</v>
      </c>
      <c r="J756" s="4">
        <f>AVERAGEIF(tempM[Month],tempM[Month],tempM[High Frequency])</f>
        <v>3.5898844099438568E-2</v>
      </c>
      <c r="K756" s="4">
        <f>tempM[[#This Row],[S0]]-AVERAGE($J$2:$J$13)</f>
        <v>3.603430550838823E-2</v>
      </c>
    </row>
    <row r="757" spans="1:11" x14ac:dyDescent="0.3">
      <c r="A757" s="2">
        <v>22995</v>
      </c>
      <c r="B757" s="16">
        <f>MONTH(tempM[[#This Row],[Date]])</f>
        <v>12</v>
      </c>
      <c r="C757" s="1">
        <v>1962.9583333333335</v>
      </c>
      <c r="D757" s="1">
        <f>tempM[[#This Row],[DecDate]]^2</f>
        <v>3853205.4184027785</v>
      </c>
      <c r="E757" s="1">
        <v>0.1</v>
      </c>
      <c r="F757" s="1">
        <f>$R$17+$R$18*tempM[[#This Row],[DecDate]]+$R$19*tempM[[#This Row],[DecDate2]]</f>
        <v>3.292168132156803E-2</v>
      </c>
      <c r="G757" s="4">
        <f>tempM[[#This Row],[Temp]]-tempM[[#This Row],[Trend]]</f>
        <v>6.7078318678431975E-2</v>
      </c>
      <c r="H757" s="4">
        <f t="shared" si="11"/>
        <v>2.4760599336572726E-2</v>
      </c>
      <c r="I757" s="4">
        <f>tempM[[#This Row],[Detrended]]-tempM[[#This Row],[Cycle]]</f>
        <v>4.2317719341859253E-2</v>
      </c>
      <c r="J757" s="4">
        <f>AVERAGEIF(tempM[Month],tempM[Month],tempM[High Frequency])</f>
        <v>-3.4305487959333747E-2</v>
      </c>
      <c r="K757" s="4">
        <f>tempM[[#This Row],[S0]]-AVERAGE($J$2:$J$13)</f>
        <v>-3.4170026550384085E-2</v>
      </c>
    </row>
    <row r="758" spans="1:11" x14ac:dyDescent="0.3">
      <c r="A758" s="2">
        <v>23026</v>
      </c>
      <c r="B758" s="16">
        <f>MONTH(tempM[[#This Row],[Date]])</f>
        <v>1</v>
      </c>
      <c r="C758" s="1">
        <v>1963.0416666666667</v>
      </c>
      <c r="D758" s="1">
        <f>tempM[[#This Row],[DecDate]]^2</f>
        <v>3853532.585069445</v>
      </c>
      <c r="E758" s="1">
        <v>7.0000000000000007E-2</v>
      </c>
      <c r="F758" s="1">
        <f>$R$17+$R$18*tempM[[#This Row],[DecDate]]+$R$19*tempM[[#This Row],[DecDate2]]</f>
        <v>3.3818473390510917E-2</v>
      </c>
      <c r="G758" s="4">
        <f>tempM[[#This Row],[Temp]]-tempM[[#This Row],[Trend]]</f>
        <v>3.618152660948909E-2</v>
      </c>
      <c r="H758" s="4">
        <f t="shared" si="11"/>
        <v>4.1556114960007488E-2</v>
      </c>
      <c r="I758" s="4">
        <f>tempM[[#This Row],[Detrended]]-tempM[[#This Row],[Cycle]]</f>
        <v>-5.3745883505183986E-3</v>
      </c>
      <c r="J758" s="4">
        <f>AVERAGEIF(tempM[Month],tempM[Month],tempM[High Frequency])</f>
        <v>2.9521109172344157E-2</v>
      </c>
      <c r="K758" s="4">
        <f>tempM[[#This Row],[S0]]-AVERAGE($J$2:$J$13)</f>
        <v>2.9656570581293815E-2</v>
      </c>
    </row>
    <row r="759" spans="1:11" x14ac:dyDescent="0.3">
      <c r="A759" s="2">
        <v>23057</v>
      </c>
      <c r="B759" s="16">
        <f>MONTH(tempM[[#This Row],[Date]])</f>
        <v>2</v>
      </c>
      <c r="C759" s="1">
        <v>1963.125</v>
      </c>
      <c r="D759" s="1">
        <f>tempM[[#This Row],[DecDate]]^2</f>
        <v>3853859.765625</v>
      </c>
      <c r="E759" s="1">
        <v>0.5</v>
      </c>
      <c r="F759" s="1">
        <f>$R$17+$R$18*tempM[[#This Row],[DecDate]]+$R$19*tempM[[#This Row],[DecDate2]]</f>
        <v>3.4716697892747561E-2</v>
      </c>
      <c r="G759" s="4">
        <f>tempM[[#This Row],[Temp]]-tempM[[#This Row],[Trend]]</f>
        <v>0.46528330210725244</v>
      </c>
      <c r="H759" s="4">
        <f t="shared" si="11"/>
        <v>4.3734813534615211E-2</v>
      </c>
      <c r="I759" s="4">
        <f>tempM[[#This Row],[Detrended]]-tempM[[#This Row],[Cycle]]</f>
        <v>0.42154848857263721</v>
      </c>
      <c r="J759" s="4">
        <f>AVERAGEIF(tempM[Month],tempM[Month],tempM[High Frequency])</f>
        <v>3.252632429620924E-2</v>
      </c>
      <c r="K759" s="4">
        <f>tempM[[#This Row],[S0]]-AVERAGE($J$2:$J$13)</f>
        <v>3.2661785705158902E-2</v>
      </c>
    </row>
    <row r="760" spans="1:11" x14ac:dyDescent="0.3">
      <c r="A760" s="2">
        <v>23085</v>
      </c>
      <c r="B760" s="16">
        <f>MONTH(tempM[[#This Row],[Date]])</f>
        <v>3</v>
      </c>
      <c r="C760" s="1">
        <v>1963.2083333333335</v>
      </c>
      <c r="D760" s="1">
        <f>tempM[[#This Row],[DecDate]]^2</f>
        <v>3854186.960069445</v>
      </c>
      <c r="E760" s="1">
        <v>-0.11</v>
      </c>
      <c r="F760" s="1">
        <f>$R$17+$R$18*tempM[[#This Row],[DecDate]]+$R$19*tempM[[#This Row],[DecDate2]]</f>
        <v>3.561635482856218E-2</v>
      </c>
      <c r="G760" s="4">
        <f>tempM[[#This Row],[Temp]]-tempM[[#This Row],[Trend]]</f>
        <v>-0.14561635482856217</v>
      </c>
      <c r="H760" s="4">
        <f t="shared" si="11"/>
        <v>4.975823352192562E-2</v>
      </c>
      <c r="I760" s="4">
        <f>tempM[[#This Row],[Detrended]]-tempM[[#This Row],[Cycle]]</f>
        <v>-0.19537458835048779</v>
      </c>
      <c r="J760" s="4">
        <f>AVERAGEIF(tempM[Month],tempM[Month],tempM[High Frequency])</f>
        <v>4.2467654152793903E-2</v>
      </c>
      <c r="K760" s="4">
        <f>tempM[[#This Row],[S0]]-AVERAGE($J$2:$J$13)</f>
        <v>4.2603115561743565E-2</v>
      </c>
    </row>
    <row r="761" spans="1:11" x14ac:dyDescent="0.3">
      <c r="A761" s="2">
        <v>23116</v>
      </c>
      <c r="B761" s="16">
        <f>MONTH(tempM[[#This Row],[Date]])</f>
        <v>4</v>
      </c>
      <c r="C761" s="1">
        <v>1963.2916666666667</v>
      </c>
      <c r="D761" s="1">
        <f>tempM[[#This Row],[DecDate]]^2</f>
        <v>3854514.168402778</v>
      </c>
      <c r="E761" s="1">
        <v>0.04</v>
      </c>
      <c r="F761" s="1">
        <f>$R$17+$R$18*tempM[[#This Row],[DecDate]]+$R$19*tempM[[#This Row],[DecDate2]]</f>
        <v>3.65174441977274E-2</v>
      </c>
      <c r="G761" s="4">
        <f>tempM[[#This Row],[Temp]]-tempM[[#This Row],[Trend]]</f>
        <v>3.4825558022726008E-3</v>
      </c>
      <c r="H761" s="4">
        <f t="shared" si="11"/>
        <v>8.2703297998866152E-2</v>
      </c>
      <c r="I761" s="4">
        <f>tempM[[#This Row],[Detrended]]-tempM[[#This Row],[Cycle]]</f>
        <v>-7.9220742196593558E-2</v>
      </c>
      <c r="J761" s="4">
        <f>AVERAGEIF(tempM[Month],tempM[Month],tempM[High Frequency])</f>
        <v>-5.1148535178016012E-4</v>
      </c>
      <c r="K761" s="4">
        <f>tempM[[#This Row],[S0]]-AVERAGE($J$2:$J$13)</f>
        <v>-3.7602394283050016E-4</v>
      </c>
    </row>
    <row r="762" spans="1:11" x14ac:dyDescent="0.3">
      <c r="A762" s="2">
        <v>23146</v>
      </c>
      <c r="B762" s="16">
        <f>MONTH(tempM[[#This Row],[Date]])</f>
        <v>5</v>
      </c>
      <c r="C762" s="1">
        <v>1963.375</v>
      </c>
      <c r="D762" s="1">
        <f>tempM[[#This Row],[DecDate]]^2</f>
        <v>3854841.390625</v>
      </c>
      <c r="E762" s="1">
        <v>-0.04</v>
      </c>
      <c r="F762" s="1">
        <f>$R$17+$R$18*tempM[[#This Row],[DecDate]]+$R$19*tempM[[#This Row],[DecDate2]]</f>
        <v>3.7419966000470595E-2</v>
      </c>
      <c r="G762" s="4">
        <f>tempM[[#This Row],[Temp]]-tempM[[#This Row],[Trend]]</f>
        <v>-7.7419966000470603E-2</v>
      </c>
      <c r="H762" s="4">
        <f t="shared" si="11"/>
        <v>0.10564693004235987</v>
      </c>
      <c r="I762" s="4">
        <f>tempM[[#This Row],[Detrended]]-tempM[[#This Row],[Cycle]]</f>
        <v>-0.18306689604283047</v>
      </c>
      <c r="J762" s="4">
        <f>AVERAGEIF(tempM[Month],tempM[Month],tempM[High Frequency])</f>
        <v>-1.9768330201834865E-2</v>
      </c>
      <c r="K762" s="4">
        <f>tempM[[#This Row],[S0]]-AVERAGE($J$2:$J$13)</f>
        <v>-1.9632868792885207E-2</v>
      </c>
    </row>
    <row r="763" spans="1:11" x14ac:dyDescent="0.3">
      <c r="A763" s="2">
        <v>23177</v>
      </c>
      <c r="B763" s="16">
        <f>MONTH(tempM[[#This Row],[Date]])</f>
        <v>6</v>
      </c>
      <c r="C763" s="1">
        <v>1963.4583333333335</v>
      </c>
      <c r="D763" s="1">
        <f>tempM[[#This Row],[DecDate]]^2</f>
        <v>3855168.6267361119</v>
      </c>
      <c r="E763" s="1">
        <v>-0.04</v>
      </c>
      <c r="F763" s="1">
        <f>$R$17+$R$18*tempM[[#This Row],[DecDate]]+$R$19*tempM[[#This Row],[DecDate2]]</f>
        <v>3.8323920236507547E-2</v>
      </c>
      <c r="G763" s="4">
        <f>tempM[[#This Row],[Temp]]-tempM[[#This Row],[Trend]]</f>
        <v>-7.8323920236507555E-2</v>
      </c>
      <c r="H763" s="4">
        <f t="shared" si="11"/>
        <v>9.7050668113945276E-2</v>
      </c>
      <c r="I763" s="4">
        <f>tempM[[#This Row],[Detrended]]-tempM[[#This Row],[Cycle]]</f>
        <v>-0.17537458835045283</v>
      </c>
      <c r="J763" s="4">
        <f>AVERAGEIF(tempM[Month],tempM[Month],tempM[High Frequency])</f>
        <v>-2.6078630071459965E-2</v>
      </c>
      <c r="K763" s="4">
        <f>tempM[[#This Row],[S0]]-AVERAGE($J$2:$J$13)</f>
        <v>-2.5943168662510306E-2</v>
      </c>
    </row>
    <row r="764" spans="1:11" x14ac:dyDescent="0.3">
      <c r="A764" s="2">
        <v>23207</v>
      </c>
      <c r="B764" s="16">
        <f>MONTH(tempM[[#This Row],[Date]])</f>
        <v>7</v>
      </c>
      <c r="C764" s="1">
        <v>1963.5416666666667</v>
      </c>
      <c r="D764" s="1">
        <f>tempM[[#This Row],[DecDate]]^2</f>
        <v>3855495.8767361115</v>
      </c>
      <c r="E764" s="1">
        <v>0.1</v>
      </c>
      <c r="F764" s="1">
        <f>$R$17+$R$18*tempM[[#This Row],[DecDate]]+$R$19*tempM[[#This Row],[DecDate2]]</f>
        <v>3.9229306906122474E-2</v>
      </c>
      <c r="G764" s="4">
        <f>tempM[[#This Row],[Temp]]-tempM[[#This Row],[Trend]]</f>
        <v>6.0770693093877531E-2</v>
      </c>
      <c r="H764" s="4">
        <f t="shared" si="11"/>
        <v>8.4606819905916911E-2</v>
      </c>
      <c r="I764" s="4">
        <f>tempM[[#This Row],[Detrended]]-tempM[[#This Row],[Cycle]]</f>
        <v>-2.3836126812039379E-2</v>
      </c>
      <c r="J764" s="4">
        <f>AVERAGEIF(tempM[Month],tempM[Month],tempM[High Frequency])</f>
        <v>-3.5465086088030215E-2</v>
      </c>
      <c r="K764" s="4">
        <f>tempM[[#This Row],[S0]]-AVERAGE($J$2:$J$13)</f>
        <v>-3.5329624679080553E-2</v>
      </c>
    </row>
    <row r="765" spans="1:11" x14ac:dyDescent="0.3">
      <c r="A765" s="2">
        <v>23238</v>
      </c>
      <c r="B765" s="16">
        <f>MONTH(tempM[[#This Row],[Date]])</f>
        <v>8</v>
      </c>
      <c r="C765" s="1">
        <v>1963.625</v>
      </c>
      <c r="D765" s="1">
        <f>tempM[[#This Row],[DecDate]]^2</f>
        <v>3855823.140625</v>
      </c>
      <c r="E765" s="1">
        <v>0.14000000000000001</v>
      </c>
      <c r="F765" s="1">
        <f>$R$17+$R$18*tempM[[#This Row],[DecDate]]+$R$19*tempM[[#This Row],[DecDate2]]</f>
        <v>4.0136126009088002E-2</v>
      </c>
      <c r="G765" s="4">
        <f>tempM[[#This Row],[Temp]]-tempM[[#This Row],[Trend]]</f>
        <v>9.9863873990912011E-2</v>
      </c>
      <c r="H765" s="4">
        <f t="shared" si="11"/>
        <v>7.6007693110599947E-2</v>
      </c>
      <c r="I765" s="4">
        <f>tempM[[#This Row],[Detrended]]-tempM[[#This Row],[Cycle]]</f>
        <v>2.3856180880312064E-2</v>
      </c>
      <c r="J765" s="4">
        <f>AVERAGEIF(tempM[Month],tempM[Month],tempM[High Frequency])</f>
        <v>-3.7850347885051719E-2</v>
      </c>
      <c r="K765" s="4">
        <f>tempM[[#This Row],[S0]]-AVERAGE($J$2:$J$13)</f>
        <v>-3.7714886476102057E-2</v>
      </c>
    </row>
    <row r="766" spans="1:11" x14ac:dyDescent="0.3">
      <c r="A766" s="2">
        <v>23269</v>
      </c>
      <c r="B766" s="16">
        <f>MONTH(tempM[[#This Row],[Date]])</f>
        <v>9</v>
      </c>
      <c r="C766" s="1">
        <v>1963.7083333333335</v>
      </c>
      <c r="D766" s="1">
        <f>tempM[[#This Row],[DecDate]]^2</f>
        <v>3856150.4184027785</v>
      </c>
      <c r="E766" s="1">
        <v>0.13</v>
      </c>
      <c r="F766" s="1">
        <f>$R$17+$R$18*tempM[[#This Row],[DecDate]]+$R$19*tempM[[#This Row],[DecDate2]]</f>
        <v>4.1044377545574662E-2</v>
      </c>
      <c r="G766" s="4">
        <f>tempM[[#This Row],[Temp]]-tempM[[#This Row],[Trend]]</f>
        <v>8.8955622454425343E-2</v>
      </c>
      <c r="H766" s="4">
        <f t="shared" si="11"/>
        <v>1.2022518497207714E-2</v>
      </c>
      <c r="I766" s="4">
        <f>tempM[[#This Row],[Detrended]]-tempM[[#This Row],[Cycle]]</f>
        <v>7.6933103957217627E-2</v>
      </c>
      <c r="J766" s="4">
        <f>AVERAGEIF(tempM[Month],tempM[Month],tempM[High Frequency])</f>
        <v>-2.5516799080914528E-2</v>
      </c>
      <c r="K766" s="4">
        <f>tempM[[#This Row],[S0]]-AVERAGE($J$2:$J$13)</f>
        <v>-2.538133767196487E-2</v>
      </c>
    </row>
    <row r="767" spans="1:11" x14ac:dyDescent="0.3">
      <c r="A767" s="2">
        <v>23299</v>
      </c>
      <c r="B767" s="16">
        <f>MONTH(tempM[[#This Row],[Date]])</f>
        <v>10</v>
      </c>
      <c r="C767" s="1">
        <v>1963.7916666666667</v>
      </c>
      <c r="D767" s="1">
        <f>tempM[[#This Row],[DecDate]]^2</f>
        <v>3856477.710069445</v>
      </c>
      <c r="E767" s="1">
        <v>0.42</v>
      </c>
      <c r="F767" s="1">
        <f>$R$17+$R$18*tempM[[#This Row],[DecDate]]+$R$19*tempM[[#This Row],[DecDate2]]</f>
        <v>4.1954061515468766E-2</v>
      </c>
      <c r="G767" s="4">
        <f>tempM[[#This Row],[Temp]]-tempM[[#This Row],[Trend]]</f>
        <v>0.37804593848453122</v>
      </c>
      <c r="H767" s="4">
        <f t="shared" si="11"/>
        <v>-3.5025500880841312E-3</v>
      </c>
      <c r="I767" s="4">
        <f>tempM[[#This Row],[Detrended]]-tempM[[#This Row],[Cycle]]</f>
        <v>0.38154848857261536</v>
      </c>
      <c r="J767" s="4">
        <f>AVERAGEIF(tempM[Month],tempM[Month],tempM[High Frequency])</f>
        <v>3.745669801022343E-2</v>
      </c>
      <c r="K767" s="4">
        <f>tempM[[#This Row],[S0]]-AVERAGE($J$2:$J$13)</f>
        <v>3.7592159419173092E-2</v>
      </c>
    </row>
    <row r="768" spans="1:11" x14ac:dyDescent="0.3">
      <c r="A768" s="2">
        <v>23330</v>
      </c>
      <c r="B768" s="16">
        <f>MONTH(tempM[[#This Row],[Date]])</f>
        <v>11</v>
      </c>
      <c r="C768" s="1">
        <v>1963.875</v>
      </c>
      <c r="D768" s="1">
        <f>tempM[[#This Row],[DecDate]]^2</f>
        <v>3856805.015625</v>
      </c>
      <c r="E768" s="1">
        <v>0.43</v>
      </c>
      <c r="F768" s="1">
        <f>$R$17+$R$18*tempM[[#This Row],[DecDate]]+$R$19*tempM[[#This Row],[DecDate2]]</f>
        <v>4.2865177918770314E-2</v>
      </c>
      <c r="G768" s="4">
        <f>tempM[[#This Row],[Temp]]-tempM[[#This Row],[Trend]]</f>
        <v>0.38713482208122968</v>
      </c>
      <c r="H768" s="4">
        <f t="shared" si="11"/>
        <v>-1.5182897260673296E-2</v>
      </c>
      <c r="I768" s="4">
        <f>tempM[[#This Row],[Detrended]]-tempM[[#This Row],[Cycle]]</f>
        <v>0.40231771934190297</v>
      </c>
      <c r="J768" s="4">
        <f>AVERAGEIF(tempM[Month],tempM[Month],tempM[High Frequency])</f>
        <v>3.5898844099438568E-2</v>
      </c>
      <c r="K768" s="4">
        <f>tempM[[#This Row],[S0]]-AVERAGE($J$2:$J$13)</f>
        <v>3.603430550838823E-2</v>
      </c>
    </row>
    <row r="769" spans="1:11" x14ac:dyDescent="0.3">
      <c r="A769" s="2">
        <v>23360</v>
      </c>
      <c r="B769" s="16">
        <f>MONTH(tempM[[#This Row],[Date]])</f>
        <v>12</v>
      </c>
      <c r="C769" s="1">
        <v>1963.9583333333335</v>
      </c>
      <c r="D769" s="1">
        <f>tempM[[#This Row],[DecDate]]^2</f>
        <v>3857132.335069445</v>
      </c>
      <c r="E769" s="1">
        <v>0.02</v>
      </c>
      <c r="F769" s="1">
        <f>$R$17+$R$18*tempM[[#This Row],[DecDate]]+$R$19*tempM[[#This Row],[DecDate2]]</f>
        <v>4.3777726755592994E-2</v>
      </c>
      <c r="G769" s="4">
        <f>tempM[[#This Row],[Temp]]-tempM[[#This Row],[Trend]]</f>
        <v>-2.3777726755592993E-2</v>
      </c>
      <c r="H769" s="4">
        <f t="shared" si="11"/>
        <v>-1.9941599943632329E-2</v>
      </c>
      <c r="I769" s="4">
        <f>tempM[[#This Row],[Detrended]]-tempM[[#This Row],[Cycle]]</f>
        <v>-3.8361268119606641E-3</v>
      </c>
      <c r="J769" s="4">
        <f>AVERAGEIF(tempM[Month],tempM[Month],tempM[High Frequency])</f>
        <v>-3.4305487959333747E-2</v>
      </c>
      <c r="K769" s="4">
        <f>tempM[[#This Row],[S0]]-AVERAGE($J$2:$J$13)</f>
        <v>-3.4170026550384085E-2</v>
      </c>
    </row>
    <row r="770" spans="1:11" x14ac:dyDescent="0.3">
      <c r="A770" s="2">
        <v>23391</v>
      </c>
      <c r="B770" s="16">
        <f>MONTH(tempM[[#This Row],[Date]])</f>
        <v>1</v>
      </c>
      <c r="C770" s="1">
        <v>1964.0416666666667</v>
      </c>
      <c r="D770" s="1">
        <f>tempM[[#This Row],[DecDate]]^2</f>
        <v>3857459.668402778</v>
      </c>
      <c r="E770" s="1">
        <v>-0.05</v>
      </c>
      <c r="F770" s="1">
        <f>$R$17+$R$18*tempM[[#This Row],[DecDate]]+$R$19*tempM[[#This Row],[DecDate2]]</f>
        <v>4.4691708025936805E-2</v>
      </c>
      <c r="G770" s="4">
        <f>tempM[[#This Row],[Temp]]-tempM[[#This Row],[Trend]]</f>
        <v>-9.4691708025936808E-2</v>
      </c>
      <c r="H770" s="4">
        <f t="shared" si="11"/>
        <v>-2.777865813696561E-2</v>
      </c>
      <c r="I770" s="4">
        <f>tempM[[#This Row],[Detrended]]-tempM[[#This Row],[Cycle]]</f>
        <v>-6.6913049888971204E-2</v>
      </c>
      <c r="J770" s="4">
        <f>AVERAGEIF(tempM[Month],tempM[Month],tempM[High Frequency])</f>
        <v>2.9521109172344157E-2</v>
      </c>
      <c r="K770" s="4">
        <f>tempM[[#This Row],[S0]]-AVERAGE($J$2:$J$13)</f>
        <v>2.9656570581293815E-2</v>
      </c>
    </row>
    <row r="771" spans="1:11" x14ac:dyDescent="0.3">
      <c r="A771" s="2">
        <v>23422</v>
      </c>
      <c r="B771" s="16">
        <f>MONTH(tempM[[#This Row],[Date]])</f>
        <v>2</v>
      </c>
      <c r="C771" s="1">
        <v>1964.125</v>
      </c>
      <c r="D771" s="1">
        <f>tempM[[#This Row],[DecDate]]^2</f>
        <v>3857787.015625</v>
      </c>
      <c r="E771" s="1">
        <v>-0.03</v>
      </c>
      <c r="F771" s="1">
        <f>$R$17+$R$18*tempM[[#This Row],[DecDate]]+$R$19*tempM[[#This Row],[DecDate2]]</f>
        <v>4.5607121729631217E-2</v>
      </c>
      <c r="G771" s="4">
        <f>tempM[[#This Row],[Temp]]-tempM[[#This Row],[Trend]]</f>
        <v>-7.5607121729631216E-2</v>
      </c>
      <c r="H771" s="4">
        <f t="shared" si="11"/>
        <v>-5.4078687225288524E-2</v>
      </c>
      <c r="I771" s="4">
        <f>tempM[[#This Row],[Detrended]]-tempM[[#This Row],[Cycle]]</f>
        <v>-2.1528434504342692E-2</v>
      </c>
      <c r="J771" s="4">
        <f>AVERAGEIF(tempM[Month],tempM[Month],tempM[High Frequency])</f>
        <v>3.252632429620924E-2</v>
      </c>
      <c r="K771" s="4">
        <f>tempM[[#This Row],[S0]]-AVERAGE($J$2:$J$13)</f>
        <v>3.2661785705158902E-2</v>
      </c>
    </row>
    <row r="772" spans="1:11" x14ac:dyDescent="0.3">
      <c r="A772" s="2">
        <v>23451</v>
      </c>
      <c r="B772" s="16">
        <f>MONTH(tempM[[#This Row],[Date]])</f>
        <v>3</v>
      </c>
      <c r="C772" s="1">
        <v>1964.2083333333335</v>
      </c>
      <c r="D772" s="1">
        <f>tempM[[#This Row],[DecDate]]^2</f>
        <v>3858114.3767361119</v>
      </c>
      <c r="E772" s="1">
        <v>-0.32</v>
      </c>
      <c r="F772" s="1">
        <f>$R$17+$R$18*tempM[[#This Row],[DecDate]]+$R$19*tempM[[#This Row],[DecDate2]]</f>
        <v>4.652396786684676E-2</v>
      </c>
      <c r="G772" s="4">
        <f>tempM[[#This Row],[Temp]]-tempM[[#This Row],[Trend]]</f>
        <v>-0.36652396786684677</v>
      </c>
      <c r="H772" s="4">
        <f t="shared" si="11"/>
        <v>-8.7303225670143897E-2</v>
      </c>
      <c r="I772" s="4">
        <f>tempM[[#This Row],[Detrended]]-tempM[[#This Row],[Cycle]]</f>
        <v>-0.2792207421967029</v>
      </c>
      <c r="J772" s="4">
        <f>AVERAGEIF(tempM[Month],tempM[Month],tempM[High Frequency])</f>
        <v>4.2467654152793903E-2</v>
      </c>
      <c r="K772" s="4">
        <f>tempM[[#This Row],[S0]]-AVERAGE($J$2:$J$13)</f>
        <v>4.2603115561743565E-2</v>
      </c>
    </row>
    <row r="773" spans="1:11" x14ac:dyDescent="0.3">
      <c r="A773" s="2">
        <v>23482</v>
      </c>
      <c r="B773" s="16">
        <f>MONTH(tempM[[#This Row],[Date]])</f>
        <v>4</v>
      </c>
      <c r="C773" s="1">
        <v>1964.2916666666667</v>
      </c>
      <c r="D773" s="1">
        <f>tempM[[#This Row],[DecDate]]^2</f>
        <v>3858441.7517361115</v>
      </c>
      <c r="E773" s="1">
        <v>-0.3</v>
      </c>
      <c r="F773" s="1">
        <f>$R$17+$R$18*tempM[[#This Row],[DecDate]]+$R$19*tempM[[#This Row],[DecDate2]]</f>
        <v>4.7442246437356062E-2</v>
      </c>
      <c r="G773" s="4">
        <f>tempM[[#This Row],[Temp]]-tempM[[#This Row],[Trend]]</f>
        <v>-0.34744224643735605</v>
      </c>
      <c r="H773" s="4">
        <f t="shared" si="11"/>
        <v>-0.12206765808690326</v>
      </c>
      <c r="I773" s="4">
        <f>tempM[[#This Row],[Detrended]]-tempM[[#This Row],[Cycle]]</f>
        <v>-0.22537458835045279</v>
      </c>
      <c r="J773" s="4">
        <f>AVERAGEIF(tempM[Month],tempM[Month],tempM[High Frequency])</f>
        <v>-5.1148535178016012E-4</v>
      </c>
      <c r="K773" s="4">
        <f>tempM[[#This Row],[S0]]-AVERAGE($J$2:$J$13)</f>
        <v>-3.7602394283050016E-4</v>
      </c>
    </row>
    <row r="774" spans="1:11" x14ac:dyDescent="0.3">
      <c r="A774" s="2">
        <v>23512</v>
      </c>
      <c r="B774" s="16">
        <f>MONTH(tempM[[#This Row],[Date]])</f>
        <v>5</v>
      </c>
      <c r="C774" s="1">
        <v>1964.375</v>
      </c>
      <c r="D774" s="1">
        <f>tempM[[#This Row],[DecDate]]^2</f>
        <v>3858769.140625</v>
      </c>
      <c r="E774" s="1">
        <v>-0.1</v>
      </c>
      <c r="F774" s="1">
        <f>$R$17+$R$18*tempM[[#This Row],[DecDate]]+$R$19*tempM[[#This Row],[DecDate2]]</f>
        <v>4.8361957441386494E-2</v>
      </c>
      <c r="G774" s="4">
        <f>tempM[[#This Row],[Temp]]-tempM[[#This Row],[Trend]]</f>
        <v>-0.1483619574413865</v>
      </c>
      <c r="H774" s="4">
        <f t="shared" si="11"/>
        <v>-0.17144890755249398</v>
      </c>
      <c r="I774" s="4">
        <f>tempM[[#This Row],[Detrended]]-tempM[[#This Row],[Cycle]]</f>
        <v>2.3086950111107479E-2</v>
      </c>
      <c r="J774" s="4">
        <f>AVERAGEIF(tempM[Month],tempM[Month],tempM[High Frequency])</f>
        <v>-1.9768330201834865E-2</v>
      </c>
      <c r="K774" s="4">
        <f>tempM[[#This Row],[S0]]-AVERAGE($J$2:$J$13)</f>
        <v>-1.9632868792885207E-2</v>
      </c>
    </row>
    <row r="775" spans="1:11" x14ac:dyDescent="0.3">
      <c r="A775" s="2">
        <v>23543</v>
      </c>
      <c r="B775" s="16">
        <f>MONTH(tempM[[#This Row],[Date]])</f>
        <v>6</v>
      </c>
      <c r="C775" s="1">
        <v>1964.4583333333335</v>
      </c>
      <c r="D775" s="1">
        <f>tempM[[#This Row],[DecDate]]^2</f>
        <v>3859096.5434027785</v>
      </c>
      <c r="E775" s="1">
        <v>-0.09</v>
      </c>
      <c r="F775" s="1">
        <f>$R$17+$R$18*tempM[[#This Row],[DecDate]]+$R$19*tempM[[#This Row],[DecDate2]]</f>
        <v>4.9283100878938058E-2</v>
      </c>
      <c r="G775" s="4">
        <f>tempM[[#This Row],[Temp]]-tempM[[#This Row],[Trend]]</f>
        <v>-0.13928310087893805</v>
      </c>
      <c r="H775" s="4">
        <f t="shared" si="11"/>
        <v>-0.22621620483616003</v>
      </c>
      <c r="I775" s="4">
        <f>tempM[[#This Row],[Detrended]]-tempM[[#This Row],[Cycle]]</f>
        <v>8.693310395722198E-2</v>
      </c>
      <c r="J775" s="4">
        <f>AVERAGEIF(tempM[Month],tempM[Month],tempM[High Frequency])</f>
        <v>-2.6078630071459965E-2</v>
      </c>
      <c r="K775" s="4">
        <f>tempM[[#This Row],[S0]]-AVERAGE($J$2:$J$13)</f>
        <v>-2.5943168662510306E-2</v>
      </c>
    </row>
    <row r="776" spans="1:11" x14ac:dyDescent="0.3">
      <c r="A776" s="2">
        <v>23573</v>
      </c>
      <c r="B776" s="16">
        <f>MONTH(tempM[[#This Row],[Date]])</f>
        <v>7</v>
      </c>
      <c r="C776" s="1">
        <v>1964.5416666666667</v>
      </c>
      <c r="D776" s="1">
        <f>tempM[[#This Row],[DecDate]]^2</f>
        <v>3859423.960069445</v>
      </c>
      <c r="E776" s="1">
        <v>-0.13</v>
      </c>
      <c r="F776" s="1">
        <f>$R$17+$R$18*tempM[[#This Row],[DecDate]]+$R$19*tempM[[#This Row],[DecDate2]]</f>
        <v>5.0205676749840222E-2</v>
      </c>
      <c r="G776" s="4">
        <f>tempM[[#This Row],[Temp]]-tempM[[#This Row],[Trend]]</f>
        <v>-0.18020567674984023</v>
      </c>
      <c r="H776" s="4">
        <f t="shared" si="11"/>
        <v>-0.23021570378403775</v>
      </c>
      <c r="I776" s="4">
        <f>tempM[[#This Row],[Detrended]]-tempM[[#This Row],[Cycle]]</f>
        <v>5.0010027034197518E-2</v>
      </c>
      <c r="J776" s="4">
        <f>AVERAGEIF(tempM[Month],tempM[Month],tempM[High Frequency])</f>
        <v>-3.5465086088030215E-2</v>
      </c>
      <c r="K776" s="4">
        <f>tempM[[#This Row],[S0]]-AVERAGE($J$2:$J$13)</f>
        <v>-3.5329624679080553E-2</v>
      </c>
    </row>
    <row r="777" spans="1:11" x14ac:dyDescent="0.3">
      <c r="A777" s="2">
        <v>23604</v>
      </c>
      <c r="B777" s="16">
        <f>MONTH(tempM[[#This Row],[Date]])</f>
        <v>8</v>
      </c>
      <c r="C777" s="1">
        <v>1964.625</v>
      </c>
      <c r="D777" s="1">
        <f>tempM[[#This Row],[DecDate]]^2</f>
        <v>3859751.390625</v>
      </c>
      <c r="E777" s="1">
        <v>-0.23</v>
      </c>
      <c r="F777" s="1">
        <f>$R$17+$R$18*tempM[[#This Row],[DecDate]]+$R$19*tempM[[#This Row],[DecDate2]]</f>
        <v>5.1129685054320362E-2</v>
      </c>
      <c r="G777" s="4">
        <f>tempM[[#This Row],[Temp]]-tempM[[#This Row],[Trend]]</f>
        <v>-0.28112968505432034</v>
      </c>
      <c r="H777" s="4">
        <f t="shared" ref="H777:H840" si="12">AVERAGE(G771:G783)</f>
        <v>-0.25575509670382818</v>
      </c>
      <c r="I777" s="4">
        <f>tempM[[#This Row],[Detrended]]-tempM[[#This Row],[Cycle]]</f>
        <v>-2.5374588350492167E-2</v>
      </c>
      <c r="J777" s="4">
        <f>AVERAGEIF(tempM[Month],tempM[Month],tempM[High Frequency])</f>
        <v>-3.7850347885051719E-2</v>
      </c>
      <c r="K777" s="4">
        <f>tempM[[#This Row],[S0]]-AVERAGE($J$2:$J$13)</f>
        <v>-3.7714886476102057E-2</v>
      </c>
    </row>
    <row r="778" spans="1:11" x14ac:dyDescent="0.3">
      <c r="A778" s="2">
        <v>23635</v>
      </c>
      <c r="B778" s="16">
        <f>MONTH(tempM[[#This Row],[Date]])</f>
        <v>9</v>
      </c>
      <c r="C778" s="1">
        <v>1964.7083333333335</v>
      </c>
      <c r="D778" s="1">
        <f>tempM[[#This Row],[DecDate]]^2</f>
        <v>3860078.835069445</v>
      </c>
      <c r="E778" s="1">
        <v>-0.28000000000000003</v>
      </c>
      <c r="F778" s="1">
        <f>$R$17+$R$18*tempM[[#This Row],[DecDate]]+$R$19*tempM[[#This Row],[DecDate2]]</f>
        <v>5.2055125792207946E-2</v>
      </c>
      <c r="G778" s="4">
        <f>tempM[[#This Row],[Temp]]-tempM[[#This Row],[Trend]]</f>
        <v>-0.33205512579220797</v>
      </c>
      <c r="H778" s="4">
        <f t="shared" si="12"/>
        <v>-0.26206515282629178</v>
      </c>
      <c r="I778" s="4">
        <f>tempM[[#This Row],[Detrended]]-tempM[[#This Row],[Cycle]]</f>
        <v>-6.9989972965916192E-2</v>
      </c>
      <c r="J778" s="4">
        <f>AVERAGEIF(tempM[Month],tempM[Month],tempM[High Frequency])</f>
        <v>-2.5516799080914528E-2</v>
      </c>
      <c r="K778" s="4">
        <f>tempM[[#This Row],[S0]]-AVERAGE($J$2:$J$13)</f>
        <v>-2.538133767196487E-2</v>
      </c>
    </row>
    <row r="779" spans="1:11" x14ac:dyDescent="0.3">
      <c r="A779" s="2">
        <v>23665</v>
      </c>
      <c r="B779" s="16">
        <f>MONTH(tempM[[#This Row],[Date]])</f>
        <v>10</v>
      </c>
      <c r="C779" s="1">
        <v>1964.7916666666667</v>
      </c>
      <c r="D779" s="1">
        <f>tempM[[#This Row],[DecDate]]^2</f>
        <v>3860406.293402778</v>
      </c>
      <c r="E779" s="1">
        <v>-0.31</v>
      </c>
      <c r="F779" s="1">
        <f>$R$17+$R$18*tempM[[#This Row],[DecDate]]+$R$19*tempM[[#This Row],[DecDate2]]</f>
        <v>5.2981998963446131E-2</v>
      </c>
      <c r="G779" s="4">
        <f>tempM[[#This Row],[Temp]]-tempM[[#This Row],[Trend]]</f>
        <v>-0.36298199896344613</v>
      </c>
      <c r="H779" s="4">
        <f t="shared" si="12"/>
        <v>-0.25837664138220667</v>
      </c>
      <c r="I779" s="4">
        <f>tempM[[#This Row],[Detrended]]-tempM[[#This Row],[Cycle]]</f>
        <v>-0.10460535758123946</v>
      </c>
      <c r="J779" s="4">
        <f>AVERAGEIF(tempM[Month],tempM[Month],tempM[High Frequency])</f>
        <v>3.745669801022343E-2</v>
      </c>
      <c r="K779" s="4">
        <f>tempM[[#This Row],[S0]]-AVERAGE($J$2:$J$13)</f>
        <v>3.7592159419173092E-2</v>
      </c>
    </row>
    <row r="780" spans="1:11" x14ac:dyDescent="0.3">
      <c r="A780" s="2">
        <v>23696</v>
      </c>
      <c r="B780" s="16">
        <f>MONTH(tempM[[#This Row],[Date]])</f>
        <v>11</v>
      </c>
      <c r="C780" s="1">
        <v>1964.875</v>
      </c>
      <c r="D780" s="1">
        <f>tempM[[#This Row],[DecDate]]^2</f>
        <v>3860733.765625</v>
      </c>
      <c r="E780" s="1">
        <v>-0.21</v>
      </c>
      <c r="F780" s="1">
        <f>$R$17+$R$18*tempM[[#This Row],[DecDate]]+$R$19*tempM[[#This Row],[DecDate2]]</f>
        <v>5.3910304568148604E-2</v>
      </c>
      <c r="G780" s="4">
        <f>tempM[[#This Row],[Temp]]-tempM[[#This Row],[Trend]]</f>
        <v>-0.26391030456814857</v>
      </c>
      <c r="H780" s="4">
        <f t="shared" si="12"/>
        <v>-0.24699725467926487</v>
      </c>
      <c r="I780" s="4">
        <f>tempM[[#This Row],[Detrended]]-tempM[[#This Row],[Cycle]]</f>
        <v>-1.6913049888883702E-2</v>
      </c>
      <c r="J780" s="4">
        <f>AVERAGEIF(tempM[Month],tempM[Month],tempM[High Frequency])</f>
        <v>3.5898844099438568E-2</v>
      </c>
      <c r="K780" s="4">
        <f>tempM[[#This Row],[S0]]-AVERAGE($J$2:$J$13)</f>
        <v>3.603430550838823E-2</v>
      </c>
    </row>
    <row r="781" spans="1:11" x14ac:dyDescent="0.3">
      <c r="A781" s="2">
        <v>23726</v>
      </c>
      <c r="B781" s="16">
        <f>MONTH(tempM[[#This Row],[Date]])</f>
        <v>12</v>
      </c>
      <c r="C781" s="1">
        <v>1964.9583333333335</v>
      </c>
      <c r="D781" s="1">
        <f>tempM[[#This Row],[DecDate]]^2</f>
        <v>3861061.2517361119</v>
      </c>
      <c r="E781" s="1">
        <v>-0.27</v>
      </c>
      <c r="F781" s="1">
        <f>$R$17+$R$18*tempM[[#This Row],[DecDate]]+$R$19*tempM[[#This Row],[DecDate2]]</f>
        <v>5.4840042606429051E-2</v>
      </c>
      <c r="G781" s="4">
        <f>tempM[[#This Row],[Temp]]-tempM[[#This Row],[Trend]]</f>
        <v>-0.32484004260642907</v>
      </c>
      <c r="H781" s="4">
        <f t="shared" si="12"/>
        <v>-0.2556193004097787</v>
      </c>
      <c r="I781" s="4">
        <f>tempM[[#This Row],[Detrended]]-tempM[[#This Row],[Cycle]]</f>
        <v>-6.9220742196650364E-2</v>
      </c>
      <c r="J781" s="4">
        <f>AVERAGEIF(tempM[Month],tempM[Month],tempM[High Frequency])</f>
        <v>-3.4305487959333747E-2</v>
      </c>
      <c r="K781" s="4">
        <f>tempM[[#This Row],[S0]]-AVERAGE($J$2:$J$13)</f>
        <v>-3.4170026550384085E-2</v>
      </c>
    </row>
    <row r="782" spans="1:11" x14ac:dyDescent="0.3">
      <c r="A782" s="2">
        <v>23757</v>
      </c>
      <c r="B782" s="16">
        <f>MONTH(tempM[[#This Row],[Date]])</f>
        <v>1</v>
      </c>
      <c r="C782" s="1">
        <v>1965.0416666666667</v>
      </c>
      <c r="D782" s="1">
        <f>tempM[[#This Row],[DecDate]]^2</f>
        <v>3861388.7517361115</v>
      </c>
      <c r="E782" s="1">
        <v>-0.02</v>
      </c>
      <c r="F782" s="1">
        <f>$R$17+$R$18*tempM[[#This Row],[DecDate]]+$R$19*tempM[[#This Row],[DecDate2]]</f>
        <v>5.5771213078003257E-2</v>
      </c>
      <c r="G782" s="4">
        <f>tempM[[#This Row],[Temp]]-tempM[[#This Row],[Trend]]</f>
        <v>-7.5771213078003261E-2</v>
      </c>
      <c r="H782" s="4">
        <f t="shared" si="12"/>
        <v>-0.26347354780450416</v>
      </c>
      <c r="I782" s="4">
        <f>tempM[[#This Row],[Detrended]]-tempM[[#This Row],[Cycle]]</f>
        <v>0.18770233472650089</v>
      </c>
      <c r="J782" s="4">
        <f>AVERAGEIF(tempM[Month],tempM[Month],tempM[High Frequency])</f>
        <v>2.9521109172344157E-2</v>
      </c>
      <c r="K782" s="4">
        <f>tempM[[#This Row],[S0]]-AVERAGE($J$2:$J$13)</f>
        <v>2.9656570581293815E-2</v>
      </c>
    </row>
    <row r="783" spans="1:11" x14ac:dyDescent="0.3">
      <c r="A783" s="2">
        <v>23788</v>
      </c>
      <c r="B783" s="16">
        <f>MONTH(tempM[[#This Row],[Date]])</f>
        <v>2</v>
      </c>
      <c r="C783" s="1">
        <v>1965.125</v>
      </c>
      <c r="D783" s="1">
        <f>tempM[[#This Row],[DecDate]]^2</f>
        <v>3861716.265625</v>
      </c>
      <c r="E783" s="1">
        <v>-0.37</v>
      </c>
      <c r="F783" s="1">
        <f>$R$17+$R$18*tempM[[#This Row],[DecDate]]+$R$19*tempM[[#This Row],[DecDate2]]</f>
        <v>5.670381598321228E-2</v>
      </c>
      <c r="G783" s="4">
        <f>tempM[[#This Row],[Temp]]-tempM[[#This Row],[Trend]]</f>
        <v>-0.42670381598321228</v>
      </c>
      <c r="H783" s="4">
        <f t="shared" si="12"/>
        <v>-0.26979076609422797</v>
      </c>
      <c r="I783" s="4">
        <f>tempM[[#This Row],[Detrended]]-tempM[[#This Row],[Cycle]]</f>
        <v>-0.1569130498889843</v>
      </c>
      <c r="J783" s="4">
        <f>AVERAGEIF(tempM[Month],tempM[Month],tempM[High Frequency])</f>
        <v>3.252632429620924E-2</v>
      </c>
      <c r="K783" s="4">
        <f>tempM[[#This Row],[S0]]-AVERAGE($J$2:$J$13)</f>
        <v>3.2661785705158902E-2</v>
      </c>
    </row>
    <row r="784" spans="1:11" x14ac:dyDescent="0.3">
      <c r="A784" s="2">
        <v>23816</v>
      </c>
      <c r="B784" s="16">
        <f>MONTH(tempM[[#This Row],[Date]])</f>
        <v>3</v>
      </c>
      <c r="C784" s="1">
        <v>1965.2083333333335</v>
      </c>
      <c r="D784" s="1">
        <f>tempM[[#This Row],[DecDate]]^2</f>
        <v>3862043.7934027785</v>
      </c>
      <c r="E784" s="1">
        <v>-0.1</v>
      </c>
      <c r="F784" s="1">
        <f>$R$17+$R$18*tempM[[#This Row],[DecDate]]+$R$19*tempM[[#This Row],[DecDate2]]</f>
        <v>5.7637851321658218E-2</v>
      </c>
      <c r="G784" s="4">
        <f>tempM[[#This Row],[Temp]]-tempM[[#This Row],[Trend]]</f>
        <v>-0.15763785132165822</v>
      </c>
      <c r="H784" s="4">
        <f t="shared" si="12"/>
        <v>-0.26841710912508226</v>
      </c>
      <c r="I784" s="4">
        <f>tempM[[#This Row],[Detrended]]-tempM[[#This Row],[Cycle]]</f>
        <v>0.11077925780342404</v>
      </c>
      <c r="J784" s="4">
        <f>AVERAGEIF(tempM[Month],tempM[Month],tempM[High Frequency])</f>
        <v>4.2467654152793903E-2</v>
      </c>
      <c r="K784" s="4">
        <f>tempM[[#This Row],[S0]]-AVERAGE($J$2:$J$13)</f>
        <v>4.2603115561743565E-2</v>
      </c>
    </row>
    <row r="785" spans="1:11" x14ac:dyDescent="0.3">
      <c r="A785" s="2">
        <v>23847</v>
      </c>
      <c r="B785" s="16">
        <f>MONTH(tempM[[#This Row],[Date]])</f>
        <v>4</v>
      </c>
      <c r="C785" s="1">
        <v>1965.2916666666667</v>
      </c>
      <c r="D785" s="1">
        <f>tempM[[#This Row],[DecDate]]^2</f>
        <v>3862371.335069445</v>
      </c>
      <c r="E785" s="1">
        <v>-0.26</v>
      </c>
      <c r="F785" s="1">
        <f>$R$17+$R$18*tempM[[#This Row],[DecDate]]+$R$19*tempM[[#This Row],[DecDate2]]</f>
        <v>5.8573319093738974E-2</v>
      </c>
      <c r="G785" s="4">
        <f>tempM[[#This Row],[Temp]]-tempM[[#This Row],[Trend]]</f>
        <v>-0.31857331909373898</v>
      </c>
      <c r="H785" s="4">
        <f t="shared" si="12"/>
        <v>-0.2493525768970799</v>
      </c>
      <c r="I785" s="4">
        <f>tempM[[#This Row],[Detrended]]-tempM[[#This Row],[Cycle]]</f>
        <v>-6.922074219665908E-2</v>
      </c>
      <c r="J785" s="4">
        <f>AVERAGEIF(tempM[Month],tempM[Month],tempM[High Frequency])</f>
        <v>-5.1148535178016012E-4</v>
      </c>
      <c r="K785" s="4">
        <f>tempM[[#This Row],[S0]]-AVERAGE($J$2:$J$13)</f>
        <v>-3.7602394283050016E-4</v>
      </c>
    </row>
    <row r="786" spans="1:11" x14ac:dyDescent="0.3">
      <c r="A786" s="2">
        <v>23877</v>
      </c>
      <c r="B786" s="16">
        <f>MONTH(tempM[[#This Row],[Date]])</f>
        <v>5</v>
      </c>
      <c r="C786" s="1">
        <v>1965.375</v>
      </c>
      <c r="D786" s="1">
        <f>tempM[[#This Row],[DecDate]]^2</f>
        <v>3862698.890625</v>
      </c>
      <c r="E786" s="1">
        <v>-0.14000000000000001</v>
      </c>
      <c r="F786" s="1">
        <f>$R$17+$R$18*tempM[[#This Row],[DecDate]]+$R$19*tempM[[#This Row],[DecDate2]]</f>
        <v>5.9510219299113487E-2</v>
      </c>
      <c r="G786" s="4">
        <f>tempM[[#This Row],[Temp]]-tempM[[#This Row],[Trend]]</f>
        <v>-0.1995102192991135</v>
      </c>
      <c r="H786" s="4">
        <f t="shared" si="12"/>
        <v>-0.22259716941022106</v>
      </c>
      <c r="I786" s="4">
        <f>tempM[[#This Row],[Detrended]]-tempM[[#This Row],[Cycle]]</f>
        <v>2.3086950111107563E-2</v>
      </c>
      <c r="J786" s="4">
        <f>AVERAGEIF(tempM[Month],tempM[Month],tempM[High Frequency])</f>
        <v>-1.9768330201834865E-2</v>
      </c>
      <c r="K786" s="4">
        <f>tempM[[#This Row],[S0]]-AVERAGE($J$2:$J$13)</f>
        <v>-1.9632868792885207E-2</v>
      </c>
    </row>
    <row r="787" spans="1:11" x14ac:dyDescent="0.3">
      <c r="A787" s="2">
        <v>23908</v>
      </c>
      <c r="B787" s="16">
        <f>MONTH(tempM[[#This Row],[Date]])</f>
        <v>6</v>
      </c>
      <c r="C787" s="1">
        <v>1965.4583333333335</v>
      </c>
      <c r="D787" s="1">
        <f>tempM[[#This Row],[DecDate]]^2</f>
        <v>3863026.460069445</v>
      </c>
      <c r="E787" s="1">
        <v>-0.2</v>
      </c>
      <c r="F787" s="1">
        <f>$R$17+$R$18*tempM[[#This Row],[DecDate]]+$R$19*tempM[[#This Row],[DecDate2]]</f>
        <v>6.0448551938065975E-2</v>
      </c>
      <c r="G787" s="4">
        <f>tempM[[#This Row],[Temp]]-tempM[[#This Row],[Trend]]</f>
        <v>-0.26044855193806599</v>
      </c>
      <c r="H787" s="4">
        <f t="shared" si="12"/>
        <v>-0.21353550204912544</v>
      </c>
      <c r="I787" s="4">
        <f>tempM[[#This Row],[Detrended]]-tempM[[#This Row],[Cycle]]</f>
        <v>-4.6913049888940545E-2</v>
      </c>
      <c r="J787" s="4">
        <f>AVERAGEIF(tempM[Month],tempM[Month],tempM[High Frequency])</f>
        <v>-2.6078630071459965E-2</v>
      </c>
      <c r="K787" s="4">
        <f>tempM[[#This Row],[S0]]-AVERAGE($J$2:$J$13)</f>
        <v>-2.5943168662510306E-2</v>
      </c>
    </row>
    <row r="788" spans="1:11" x14ac:dyDescent="0.3">
      <c r="A788" s="2">
        <v>23938</v>
      </c>
      <c r="B788" s="16">
        <f>MONTH(tempM[[#This Row],[Date]])</f>
        <v>7</v>
      </c>
      <c r="C788" s="1">
        <v>1965.5416666666667</v>
      </c>
      <c r="D788" s="1">
        <f>tempM[[#This Row],[DecDate]]^2</f>
        <v>3863354.043402778</v>
      </c>
      <c r="E788" s="1">
        <v>-0.18</v>
      </c>
      <c r="F788" s="1">
        <f>$R$17+$R$18*tempM[[#This Row],[DecDate]]+$R$19*tempM[[#This Row],[DecDate2]]</f>
        <v>6.1388317010369065E-2</v>
      </c>
      <c r="G788" s="4">
        <f>tempM[[#This Row],[Temp]]-tempM[[#This Row],[Trend]]</f>
        <v>-0.24138831701036906</v>
      </c>
      <c r="H788" s="4">
        <f t="shared" si="12"/>
        <v>-0.21293680558301067</v>
      </c>
      <c r="I788" s="4">
        <f>tempM[[#This Row],[Detrended]]-tempM[[#This Row],[Cycle]]</f>
        <v>-2.8451511427358384E-2</v>
      </c>
      <c r="J788" s="4">
        <f>AVERAGEIF(tempM[Month],tempM[Month],tempM[High Frequency])</f>
        <v>-3.5465086088030215E-2</v>
      </c>
      <c r="K788" s="4">
        <f>tempM[[#This Row],[S0]]-AVERAGE($J$2:$J$13)</f>
        <v>-3.5329624679080553E-2</v>
      </c>
    </row>
    <row r="789" spans="1:11" x14ac:dyDescent="0.3">
      <c r="A789" s="2">
        <v>23969</v>
      </c>
      <c r="B789" s="16">
        <f>MONTH(tempM[[#This Row],[Date]])</f>
        <v>8</v>
      </c>
      <c r="C789" s="1">
        <v>1965.625</v>
      </c>
      <c r="D789" s="1">
        <f>tempM[[#This Row],[DecDate]]^2</f>
        <v>3863681.640625</v>
      </c>
      <c r="E789" s="1">
        <v>-0.2</v>
      </c>
      <c r="F789" s="1">
        <f>$R$17+$R$18*tempM[[#This Row],[DecDate]]+$R$19*tempM[[#This Row],[DecDate2]]</f>
        <v>6.2329514516250129E-2</v>
      </c>
      <c r="G789" s="4">
        <f>tempM[[#This Row],[Temp]]-tempM[[#This Row],[Trend]]</f>
        <v>-0.26232951451625014</v>
      </c>
      <c r="H789" s="4">
        <f t="shared" si="12"/>
        <v>-0.21003184924266358</v>
      </c>
      <c r="I789" s="4">
        <f>tempM[[#This Row],[Detrended]]-tempM[[#This Row],[Cycle]]</f>
        <v>-5.2297665273586563E-2</v>
      </c>
      <c r="J789" s="4">
        <f>AVERAGEIF(tempM[Month],tempM[Month],tempM[High Frequency])</f>
        <v>-3.7850347885051719E-2</v>
      </c>
      <c r="K789" s="4">
        <f>tempM[[#This Row],[S0]]-AVERAGE($J$2:$J$13)</f>
        <v>-3.7714886476102057E-2</v>
      </c>
    </row>
    <row r="790" spans="1:11" x14ac:dyDescent="0.3">
      <c r="A790" s="2">
        <v>24000</v>
      </c>
      <c r="B790" s="16">
        <f>MONTH(tempM[[#This Row],[Date]])</f>
        <v>9</v>
      </c>
      <c r="C790" s="1">
        <v>1965.7083333333335</v>
      </c>
      <c r="D790" s="1">
        <f>tempM[[#This Row],[DecDate]]^2</f>
        <v>3864009.2517361119</v>
      </c>
      <c r="E790" s="1">
        <v>-0.2</v>
      </c>
      <c r="F790" s="1">
        <f>$R$17+$R$18*tempM[[#This Row],[DecDate]]+$R$19*tempM[[#This Row],[DecDate2]]</f>
        <v>6.327214445542495E-2</v>
      </c>
      <c r="G790" s="4">
        <f>tempM[[#This Row],[Temp]]-tempM[[#This Row],[Trend]]</f>
        <v>-0.26327214445542496</v>
      </c>
      <c r="H790" s="4">
        <f t="shared" si="12"/>
        <v>-0.1825129407203655</v>
      </c>
      <c r="I790" s="4">
        <f>tempM[[#This Row],[Detrended]]-tempM[[#This Row],[Cycle]]</f>
        <v>-8.0759203735059459E-2</v>
      </c>
      <c r="J790" s="4">
        <f>AVERAGEIF(tempM[Month],tempM[Month],tempM[High Frequency])</f>
        <v>-2.5516799080914528E-2</v>
      </c>
      <c r="K790" s="4">
        <f>tempM[[#This Row],[S0]]-AVERAGE($J$2:$J$13)</f>
        <v>-2.538133767196487E-2</v>
      </c>
    </row>
    <row r="791" spans="1:11" x14ac:dyDescent="0.3">
      <c r="A791" s="2">
        <v>24030</v>
      </c>
      <c r="B791" s="16">
        <f>MONTH(tempM[[#This Row],[Date]])</f>
        <v>10</v>
      </c>
      <c r="C791" s="1">
        <v>1965.7916666666667</v>
      </c>
      <c r="D791" s="1">
        <f>tempM[[#This Row],[DecDate]]^2</f>
        <v>3864336.8767361115</v>
      </c>
      <c r="E791" s="1">
        <v>-0.02</v>
      </c>
      <c r="F791" s="1">
        <f>$R$17+$R$18*tempM[[#This Row],[DecDate]]+$R$19*tempM[[#This Row],[DecDate2]]</f>
        <v>6.4216206828177747E-2</v>
      </c>
      <c r="G791" s="4">
        <f>tempM[[#This Row],[Temp]]-tempM[[#This Row],[Trend]]</f>
        <v>-8.421620682817775E-2</v>
      </c>
      <c r="H791" s="4">
        <f t="shared" si="12"/>
        <v>-0.19268777232383941</v>
      </c>
      <c r="I791" s="4">
        <f>tempM[[#This Row],[Detrended]]-tempM[[#This Row],[Cycle]]</f>
        <v>0.10847156549566166</v>
      </c>
      <c r="J791" s="4">
        <f>AVERAGEIF(tempM[Month],tempM[Month],tempM[High Frequency])</f>
        <v>3.745669801022343E-2</v>
      </c>
      <c r="K791" s="4">
        <f>tempM[[#This Row],[S0]]-AVERAGE($J$2:$J$13)</f>
        <v>3.7592159419173092E-2</v>
      </c>
    </row>
    <row r="792" spans="1:11" x14ac:dyDescent="0.3">
      <c r="A792" s="2">
        <v>24061</v>
      </c>
      <c r="B792" s="16">
        <f>MONTH(tempM[[#This Row],[Date]])</f>
        <v>11</v>
      </c>
      <c r="C792" s="1">
        <v>1965.875</v>
      </c>
      <c r="D792" s="1">
        <f>tempM[[#This Row],[DecDate]]^2</f>
        <v>3864664.515625</v>
      </c>
      <c r="E792" s="1">
        <v>0.05</v>
      </c>
      <c r="F792" s="1">
        <f>$R$17+$R$18*tempM[[#This Row],[DecDate]]+$R$19*tempM[[#This Row],[DecDate2]]</f>
        <v>6.5161701634281144E-2</v>
      </c>
      <c r="G792" s="4">
        <f>tempM[[#This Row],[Temp]]-tempM[[#This Row],[Trend]]</f>
        <v>-1.5161701634281141E-2</v>
      </c>
      <c r="H792" s="4">
        <f t="shared" si="12"/>
        <v>-0.177479420976136</v>
      </c>
      <c r="I792" s="4">
        <f>tempM[[#This Row],[Detrended]]-tempM[[#This Row],[Cycle]]</f>
        <v>0.16231771934185485</v>
      </c>
      <c r="J792" s="4">
        <f>AVERAGEIF(tempM[Month],tempM[Month],tempM[High Frequency])</f>
        <v>3.5898844099438568E-2</v>
      </c>
      <c r="K792" s="4">
        <f>tempM[[#This Row],[S0]]-AVERAGE($J$2:$J$13)</f>
        <v>3.603430550838823E-2</v>
      </c>
    </row>
    <row r="793" spans="1:11" x14ac:dyDescent="0.3">
      <c r="A793" s="2">
        <v>24091</v>
      </c>
      <c r="B793" s="16">
        <f>MONTH(tempM[[#This Row],[Date]])</f>
        <v>12</v>
      </c>
      <c r="C793" s="1">
        <v>1965.9583333333335</v>
      </c>
      <c r="D793" s="1">
        <f>tempM[[#This Row],[DecDate]]^2</f>
        <v>3864992.1684027785</v>
      </c>
      <c r="E793" s="1">
        <v>-0.08</v>
      </c>
      <c r="F793" s="1">
        <f>$R$17+$R$18*tempM[[#This Row],[DecDate]]+$R$19*tempM[[#This Row],[DecDate2]]</f>
        <v>6.6108628873905673E-2</v>
      </c>
      <c r="G793" s="4">
        <f>tempM[[#This Row],[Temp]]-tempM[[#This Row],[Trend]]</f>
        <v>-0.14610862887390569</v>
      </c>
      <c r="H793" s="4">
        <f t="shared" si="12"/>
        <v>-0.16227250206189253</v>
      </c>
      <c r="I793" s="4">
        <f>tempM[[#This Row],[Detrended]]-tempM[[#This Row],[Cycle]]</f>
        <v>1.6163873187986844E-2</v>
      </c>
      <c r="J793" s="4">
        <f>AVERAGEIF(tempM[Month],tempM[Month],tempM[High Frequency])</f>
        <v>-3.4305487959333747E-2</v>
      </c>
      <c r="K793" s="4">
        <f>tempM[[#This Row],[S0]]-AVERAGE($J$2:$J$13)</f>
        <v>-3.4170026550384085E-2</v>
      </c>
    </row>
    <row r="794" spans="1:11" x14ac:dyDescent="0.3">
      <c r="A794" s="2">
        <v>24122</v>
      </c>
      <c r="B794" s="16">
        <f>MONTH(tempM[[#This Row],[Date]])</f>
        <v>1</v>
      </c>
      <c r="C794" s="1">
        <v>1966.0416666666667</v>
      </c>
      <c r="D794" s="1">
        <f>tempM[[#This Row],[DecDate]]^2</f>
        <v>3865319.835069445</v>
      </c>
      <c r="E794" s="1">
        <v>-0.25</v>
      </c>
      <c r="F794" s="1">
        <f>$R$17+$R$18*tempM[[#This Row],[DecDate]]+$R$19*tempM[[#This Row],[DecDate2]]</f>
        <v>6.7056988546937646E-2</v>
      </c>
      <c r="G794" s="4">
        <f>tempM[[#This Row],[Temp]]-tempM[[#This Row],[Trend]]</f>
        <v>-0.31705698854693765</v>
      </c>
      <c r="H794" s="4">
        <f t="shared" si="12"/>
        <v>-0.13937470788878376</v>
      </c>
      <c r="I794" s="4">
        <f>tempM[[#This Row],[Detrended]]-tempM[[#This Row],[Cycle]]</f>
        <v>-0.17768228065815389</v>
      </c>
      <c r="J794" s="4">
        <f>AVERAGEIF(tempM[Month],tempM[Month],tempM[High Frequency])</f>
        <v>2.9521109172344157E-2</v>
      </c>
      <c r="K794" s="4">
        <f>tempM[[#This Row],[S0]]-AVERAGE($J$2:$J$13)</f>
        <v>2.9656570581293815E-2</v>
      </c>
    </row>
    <row r="795" spans="1:11" x14ac:dyDescent="0.3">
      <c r="A795" s="2">
        <v>24153</v>
      </c>
      <c r="B795" s="16">
        <f>MONTH(tempM[[#This Row],[Date]])</f>
        <v>2</v>
      </c>
      <c r="C795" s="1">
        <v>1966.125</v>
      </c>
      <c r="D795" s="1">
        <f>tempM[[#This Row],[DecDate]]^2</f>
        <v>3865647.515625</v>
      </c>
      <c r="E795" s="1">
        <v>0.03</v>
      </c>
      <c r="F795" s="1">
        <f>$R$17+$R$18*tempM[[#This Row],[DecDate]]+$R$19*tempM[[#This Row],[DecDate2]]</f>
        <v>6.800678065349075E-2</v>
      </c>
      <c r="G795" s="4">
        <f>tempM[[#This Row],[Temp]]-tempM[[#This Row],[Trend]]</f>
        <v>-3.8006780653490752E-2</v>
      </c>
      <c r="H795" s="4">
        <f t="shared" si="12"/>
        <v>-0.11570911537989977</v>
      </c>
      <c r="I795" s="4">
        <f>tempM[[#This Row],[Detrended]]-tempM[[#This Row],[Cycle]]</f>
        <v>7.7702334726409014E-2</v>
      </c>
      <c r="J795" s="4">
        <f>AVERAGEIF(tempM[Month],tempM[Month],tempM[High Frequency])</f>
        <v>3.252632429620924E-2</v>
      </c>
      <c r="K795" s="4">
        <f>tempM[[#This Row],[S0]]-AVERAGE($J$2:$J$13)</f>
        <v>3.2661785705158902E-2</v>
      </c>
    </row>
    <row r="796" spans="1:11" x14ac:dyDescent="0.3">
      <c r="A796" s="2">
        <v>24181</v>
      </c>
      <c r="B796" s="16">
        <f>MONTH(tempM[[#This Row],[Date]])</f>
        <v>3</v>
      </c>
      <c r="C796" s="1">
        <v>1966.2083333333335</v>
      </c>
      <c r="D796" s="1">
        <f>tempM[[#This Row],[DecDate]]^2</f>
        <v>3865975.210069445</v>
      </c>
      <c r="E796" s="1">
        <v>0</v>
      </c>
      <c r="F796" s="1">
        <f>$R$17+$R$18*tempM[[#This Row],[DecDate]]+$R$19*tempM[[#This Row],[DecDate2]]</f>
        <v>6.8958005193337613E-2</v>
      </c>
      <c r="G796" s="4">
        <f>tempM[[#This Row],[Temp]]-tempM[[#This Row],[Trend]]</f>
        <v>-6.8958005193337613E-2</v>
      </c>
      <c r="H796" s="4">
        <f t="shared" si="12"/>
        <v>-9.6660339919838467E-2</v>
      </c>
      <c r="I796" s="4">
        <f>tempM[[#This Row],[Detrended]]-tempM[[#This Row],[Cycle]]</f>
        <v>2.7702334726500855E-2</v>
      </c>
      <c r="J796" s="4">
        <f>AVERAGEIF(tempM[Month],tempM[Month],tempM[High Frequency])</f>
        <v>4.2467654152793903E-2</v>
      </c>
      <c r="K796" s="4">
        <f>tempM[[#This Row],[S0]]-AVERAGE($J$2:$J$13)</f>
        <v>4.2603115561743565E-2</v>
      </c>
    </row>
    <row r="797" spans="1:11" x14ac:dyDescent="0.3">
      <c r="A797" s="2">
        <v>24212</v>
      </c>
      <c r="B797" s="16">
        <f>MONTH(tempM[[#This Row],[Date]])</f>
        <v>4</v>
      </c>
      <c r="C797" s="1">
        <v>1966.2916666666667</v>
      </c>
      <c r="D797" s="1">
        <f>tempM[[#This Row],[DecDate]]^2</f>
        <v>3866302.918402778</v>
      </c>
      <c r="E797" s="1">
        <v>-0.22</v>
      </c>
      <c r="F797" s="1">
        <f>$R$17+$R$18*tempM[[#This Row],[DecDate]]+$R$19*tempM[[#This Row],[DecDate2]]</f>
        <v>6.9910662166819293E-2</v>
      </c>
      <c r="G797" s="4">
        <f>tempM[[#This Row],[Temp]]-tempM[[#This Row],[Trend]]</f>
        <v>-0.28991066216681927</v>
      </c>
      <c r="H797" s="4">
        <f t="shared" si="12"/>
        <v>-8.9920689200933754E-2</v>
      </c>
      <c r="I797" s="4">
        <f>tempM[[#This Row],[Detrended]]-tempM[[#This Row],[Cycle]]</f>
        <v>-0.1999899729658855</v>
      </c>
      <c r="J797" s="4">
        <f>AVERAGEIF(tempM[Month],tempM[Month],tempM[High Frequency])</f>
        <v>-5.1148535178016012E-4</v>
      </c>
      <c r="K797" s="4">
        <f>tempM[[#This Row],[S0]]-AVERAGE($J$2:$J$13)</f>
        <v>-3.7602394283050016E-4</v>
      </c>
    </row>
    <row r="798" spans="1:11" x14ac:dyDescent="0.3">
      <c r="A798" s="2">
        <v>24242</v>
      </c>
      <c r="B798" s="16">
        <f>MONTH(tempM[[#This Row],[Date]])</f>
        <v>5</v>
      </c>
      <c r="C798" s="1">
        <v>1966.375</v>
      </c>
      <c r="D798" s="1">
        <f>tempM[[#This Row],[DecDate]]^2</f>
        <v>3866630.640625</v>
      </c>
      <c r="E798" s="1">
        <v>-0.05</v>
      </c>
      <c r="F798" s="1">
        <f>$R$17+$R$18*tempM[[#This Row],[DecDate]]+$R$19*tempM[[#This Row],[DecDate2]]</f>
        <v>7.0864751573594731E-2</v>
      </c>
      <c r="G798" s="4">
        <f>tempM[[#This Row],[Temp]]-tempM[[#This Row],[Trend]]</f>
        <v>-0.12086475157359473</v>
      </c>
      <c r="H798" s="4">
        <f t="shared" si="12"/>
        <v>-8.7797855530851704E-2</v>
      </c>
      <c r="I798" s="4">
        <f>tempM[[#This Row],[Detrended]]-tempM[[#This Row],[Cycle]]</f>
        <v>-3.306689604274303E-2</v>
      </c>
      <c r="J798" s="4">
        <f>AVERAGEIF(tempM[Month],tempM[Month],tempM[High Frequency])</f>
        <v>-1.9768330201834865E-2</v>
      </c>
      <c r="K798" s="4">
        <f>tempM[[#This Row],[S0]]-AVERAGE($J$2:$J$13)</f>
        <v>-1.9632868792885207E-2</v>
      </c>
    </row>
    <row r="799" spans="1:11" x14ac:dyDescent="0.3">
      <c r="A799" s="2">
        <v>24273</v>
      </c>
      <c r="B799" s="16">
        <f>MONTH(tempM[[#This Row],[Date]])</f>
        <v>6</v>
      </c>
      <c r="C799" s="1">
        <v>1966.4583333333335</v>
      </c>
      <c r="D799" s="1">
        <f>tempM[[#This Row],[DecDate]]^2</f>
        <v>3866958.3767361119</v>
      </c>
      <c r="E799" s="1">
        <v>7.0000000000000007E-2</v>
      </c>
      <c r="F799" s="1">
        <f>$R$17+$R$18*tempM[[#This Row],[DecDate]]+$R$19*tempM[[#This Row],[DecDate2]]</f>
        <v>7.1820273413948144E-2</v>
      </c>
      <c r="G799" s="4">
        <f>tempM[[#This Row],[Temp]]-tempM[[#This Row],[Trend]]</f>
        <v>-1.8202734139481369E-3</v>
      </c>
      <c r="H799" s="4">
        <f t="shared" si="12"/>
        <v>-9.4907223524994436E-2</v>
      </c>
      <c r="I799" s="4">
        <f>tempM[[#This Row],[Detrended]]-tempM[[#This Row],[Cycle]]</f>
        <v>9.3086950111046299E-2</v>
      </c>
      <c r="J799" s="4">
        <f>AVERAGEIF(tempM[Month],tempM[Month],tempM[High Frequency])</f>
        <v>-2.6078630071459965E-2</v>
      </c>
      <c r="K799" s="4">
        <f>tempM[[#This Row],[S0]]-AVERAGE($J$2:$J$13)</f>
        <v>-2.5943168662510306E-2</v>
      </c>
    </row>
    <row r="800" spans="1:11" x14ac:dyDescent="0.3">
      <c r="A800" s="2">
        <v>24303</v>
      </c>
      <c r="B800" s="16">
        <f>MONTH(tempM[[#This Row],[Date]])</f>
        <v>7</v>
      </c>
      <c r="C800" s="1">
        <v>1966.5416666666667</v>
      </c>
      <c r="D800" s="1">
        <f>tempM[[#This Row],[DecDate]]^2</f>
        <v>3867286.1267361115</v>
      </c>
      <c r="E800" s="1">
        <v>0.11</v>
      </c>
      <c r="F800" s="1">
        <f>$R$17+$R$18*tempM[[#This Row],[DecDate]]+$R$19*tempM[[#This Row],[DecDate2]]</f>
        <v>7.2777227687652157E-2</v>
      </c>
      <c r="G800" s="4">
        <f>tempM[[#This Row],[Temp]]-tempM[[#This Row],[Trend]]</f>
        <v>3.7222772312347843E-2</v>
      </c>
      <c r="H800" s="4">
        <f t="shared" si="12"/>
        <v>-0.10278725472181033</v>
      </c>
      <c r="I800" s="4">
        <f>tempM[[#This Row],[Detrended]]-tempM[[#This Row],[Cycle]]</f>
        <v>0.14001002703415816</v>
      </c>
      <c r="J800" s="4">
        <f>AVERAGEIF(tempM[Month],tempM[Month],tempM[High Frequency])</f>
        <v>-3.5465086088030215E-2</v>
      </c>
      <c r="K800" s="4">
        <f>tempM[[#This Row],[S0]]-AVERAGE($J$2:$J$13)</f>
        <v>-3.5329624679080553E-2</v>
      </c>
    </row>
    <row r="801" spans="1:11" x14ac:dyDescent="0.3">
      <c r="A801" s="2">
        <v>24334</v>
      </c>
      <c r="B801" s="16">
        <f>MONTH(tempM[[#This Row],[Date]])</f>
        <v>8</v>
      </c>
      <c r="C801" s="1">
        <v>1966.625</v>
      </c>
      <c r="D801" s="1">
        <f>tempM[[#This Row],[DecDate]]^2</f>
        <v>3867613.890625</v>
      </c>
      <c r="E801" s="1">
        <v>0.14000000000000001</v>
      </c>
      <c r="F801" s="1">
        <f>$R$17+$R$18*tempM[[#This Row],[DecDate]]+$R$19*tempM[[#This Row],[DecDate2]]</f>
        <v>7.3735614394877302E-2</v>
      </c>
      <c r="G801" s="4">
        <f>tempM[[#This Row],[Temp]]-tempM[[#This Row],[Trend]]</f>
        <v>6.6264385605122711E-2</v>
      </c>
      <c r="H801" s="4">
        <f t="shared" si="12"/>
        <v>-0.1129764106597741</v>
      </c>
      <c r="I801" s="4">
        <f>tempM[[#This Row],[Detrended]]-tempM[[#This Row],[Cycle]]</f>
        <v>0.17924079626489681</v>
      </c>
      <c r="J801" s="4">
        <f>AVERAGEIF(tempM[Month],tempM[Month],tempM[High Frequency])</f>
        <v>-3.7850347885051719E-2</v>
      </c>
      <c r="K801" s="4">
        <f>tempM[[#This Row],[S0]]-AVERAGE($J$2:$J$13)</f>
        <v>-3.7714886476102057E-2</v>
      </c>
    </row>
    <row r="802" spans="1:11" x14ac:dyDescent="0.3">
      <c r="A802" s="2">
        <v>24365</v>
      </c>
      <c r="B802" s="16">
        <f>MONTH(tempM[[#This Row],[Date]])</f>
        <v>9</v>
      </c>
      <c r="C802" s="1">
        <v>1966.7083333333335</v>
      </c>
      <c r="D802" s="1">
        <f>tempM[[#This Row],[DecDate]]^2</f>
        <v>3867941.6684027785</v>
      </c>
      <c r="E802" s="1">
        <v>0.06</v>
      </c>
      <c r="F802" s="1">
        <f>$R$17+$R$18*tempM[[#This Row],[DecDate]]+$R$19*tempM[[#This Row],[DecDate2]]</f>
        <v>7.4695433535453049E-2</v>
      </c>
      <c r="G802" s="4">
        <f>tempM[[#This Row],[Temp]]-tempM[[#This Row],[Trend]]</f>
        <v>-1.4695433535453051E-2</v>
      </c>
      <c r="H802" s="4">
        <f t="shared" si="12"/>
        <v>-9.8551614415795699E-2</v>
      </c>
      <c r="I802" s="4">
        <f>tempM[[#This Row],[Detrended]]-tempM[[#This Row],[Cycle]]</f>
        <v>8.3856180880342648E-2</v>
      </c>
      <c r="J802" s="4">
        <f>AVERAGEIF(tempM[Month],tempM[Month],tempM[High Frequency])</f>
        <v>-2.5516799080914528E-2</v>
      </c>
      <c r="K802" s="4">
        <f>tempM[[#This Row],[S0]]-AVERAGE($J$2:$J$13)</f>
        <v>-2.538133767196487E-2</v>
      </c>
    </row>
    <row r="803" spans="1:11" x14ac:dyDescent="0.3">
      <c r="A803" s="2">
        <v>24395</v>
      </c>
      <c r="B803" s="16">
        <f>MONTH(tempM[[#This Row],[Date]])</f>
        <v>10</v>
      </c>
      <c r="C803" s="1">
        <v>1966.7916666666667</v>
      </c>
      <c r="D803" s="1">
        <f>tempM[[#This Row],[DecDate]]^2</f>
        <v>3868269.460069445</v>
      </c>
      <c r="E803" s="1">
        <v>-0.1</v>
      </c>
      <c r="F803" s="1">
        <f>$R$17+$R$18*tempM[[#This Row],[DecDate]]+$R$19*tempM[[#This Row],[DecDate2]]</f>
        <v>7.5656685109663613E-2</v>
      </c>
      <c r="G803" s="4">
        <f>tempM[[#This Row],[Temp]]-tempM[[#This Row],[Trend]]</f>
        <v>-0.17565668510966362</v>
      </c>
      <c r="H803" s="4">
        <f t="shared" si="12"/>
        <v>-9.566671214373873E-2</v>
      </c>
      <c r="I803" s="4">
        <f>tempM[[#This Row],[Detrended]]-tempM[[#This Row],[Cycle]]</f>
        <v>-7.9989972965924888E-2</v>
      </c>
      <c r="J803" s="4">
        <f>AVERAGEIF(tempM[Month],tempM[Month],tempM[High Frequency])</f>
        <v>3.745669801022343E-2</v>
      </c>
      <c r="K803" s="4">
        <f>tempM[[#This Row],[S0]]-AVERAGE($J$2:$J$13)</f>
        <v>3.7592159419173092E-2</v>
      </c>
    </row>
    <row r="804" spans="1:11" x14ac:dyDescent="0.3">
      <c r="A804" s="2">
        <v>24426</v>
      </c>
      <c r="B804" s="16">
        <f>MONTH(tempM[[#This Row],[Date]])</f>
        <v>11</v>
      </c>
      <c r="C804" s="1">
        <v>1966.875</v>
      </c>
      <c r="D804" s="1">
        <f>tempM[[#This Row],[DecDate]]^2</f>
        <v>3868597.265625</v>
      </c>
      <c r="E804" s="1">
        <v>0.02</v>
      </c>
      <c r="F804" s="1">
        <f>$R$17+$R$18*tempM[[#This Row],[DecDate]]+$R$19*tempM[[#This Row],[DecDate2]]</f>
        <v>7.6619369117111091E-2</v>
      </c>
      <c r="G804" s="4">
        <f>tempM[[#This Row],[Temp]]-tempM[[#This Row],[Trend]]</f>
        <v>-5.6619369117111087E-2</v>
      </c>
      <c r="H804" s="4">
        <f t="shared" si="12"/>
        <v>-6.3552473074350579E-2</v>
      </c>
      <c r="I804" s="4">
        <f>tempM[[#This Row],[Detrended]]-tempM[[#This Row],[Cycle]]</f>
        <v>6.933103957239492E-3</v>
      </c>
      <c r="J804" s="4">
        <f>AVERAGEIF(tempM[Month],tempM[Month],tempM[High Frequency])</f>
        <v>3.5898844099438568E-2</v>
      </c>
      <c r="K804" s="4">
        <f>tempM[[#This Row],[S0]]-AVERAGE($J$2:$J$13)</f>
        <v>3.603430550838823E-2</v>
      </c>
    </row>
    <row r="805" spans="1:11" x14ac:dyDescent="0.3">
      <c r="A805" s="2">
        <v>24456</v>
      </c>
      <c r="B805" s="16">
        <f>MONTH(tempM[[#This Row],[Date]])</f>
        <v>12</v>
      </c>
      <c r="C805" s="1">
        <v>1966.9583333333335</v>
      </c>
      <c r="D805" s="1">
        <f>tempM[[#This Row],[DecDate]]^2</f>
        <v>3868925.085069445</v>
      </c>
      <c r="E805" s="1">
        <v>-0.03</v>
      </c>
      <c r="F805" s="1">
        <f>$R$17+$R$18*tempM[[#This Row],[DecDate]]+$R$19*tempM[[#This Row],[DecDate2]]</f>
        <v>7.7583485558136545E-2</v>
      </c>
      <c r="G805" s="4">
        <f>tempM[[#This Row],[Temp]]-tempM[[#This Row],[Trend]]</f>
        <v>-0.10758348555813654</v>
      </c>
      <c r="H805" s="4">
        <f t="shared" si="12"/>
        <v>-6.5285820284576204E-2</v>
      </c>
      <c r="I805" s="4">
        <f>tempM[[#This Row],[Detrended]]-tempM[[#This Row],[Cycle]]</f>
        <v>-4.2297665273560339E-2</v>
      </c>
      <c r="J805" s="4">
        <f>AVERAGEIF(tempM[Month],tempM[Month],tempM[High Frequency])</f>
        <v>-3.4305487959333747E-2</v>
      </c>
      <c r="K805" s="4">
        <f>tempM[[#This Row],[S0]]-AVERAGE($J$2:$J$13)</f>
        <v>-3.4170026550384085E-2</v>
      </c>
    </row>
    <row r="806" spans="1:11" x14ac:dyDescent="0.3">
      <c r="A806" s="2">
        <v>24487</v>
      </c>
      <c r="B806" s="16">
        <f>MONTH(tempM[[#This Row],[Date]])</f>
        <v>1</v>
      </c>
      <c r="C806" s="1">
        <v>1967.0416666666667</v>
      </c>
      <c r="D806" s="1">
        <f>tempM[[#This Row],[DecDate]]^2</f>
        <v>3869252.918402778</v>
      </c>
      <c r="E806" s="1">
        <v>-0.17</v>
      </c>
      <c r="F806" s="1">
        <f>$R$17+$R$18*tempM[[#This Row],[DecDate]]+$R$19*tempM[[#This Row],[DecDate2]]</f>
        <v>7.8549034432512599E-2</v>
      </c>
      <c r="G806" s="4">
        <f>tempM[[#This Row],[Temp]]-tempM[[#This Row],[Trend]]</f>
        <v>-0.24854903443251261</v>
      </c>
      <c r="H806" s="4">
        <f t="shared" si="12"/>
        <v>-6.778983069747499E-2</v>
      </c>
      <c r="I806" s="4">
        <f>tempM[[#This Row],[Detrended]]-tempM[[#This Row],[Cycle]]</f>
        <v>-0.18075920373503762</v>
      </c>
      <c r="J806" s="4">
        <f>AVERAGEIF(tempM[Month],tempM[Month],tempM[High Frequency])</f>
        <v>2.9521109172344157E-2</v>
      </c>
      <c r="K806" s="4">
        <f>tempM[[#This Row],[S0]]-AVERAGE($J$2:$J$13)</f>
        <v>2.9656570581293815E-2</v>
      </c>
    </row>
    <row r="807" spans="1:11" x14ac:dyDescent="0.3">
      <c r="A807" s="2">
        <v>24518</v>
      </c>
      <c r="B807" s="16">
        <f>MONTH(tempM[[#This Row],[Date]])</f>
        <v>2</v>
      </c>
      <c r="C807" s="1">
        <v>1967.125</v>
      </c>
      <c r="D807" s="1">
        <f>tempM[[#This Row],[DecDate]]^2</f>
        <v>3869580.765625</v>
      </c>
      <c r="E807" s="1">
        <v>-0.37</v>
      </c>
      <c r="F807" s="1">
        <f>$R$17+$R$18*tempM[[#This Row],[DecDate]]+$R$19*tempM[[#This Row],[DecDate2]]</f>
        <v>7.9516015740466628E-2</v>
      </c>
      <c r="G807" s="4">
        <f>tempM[[#This Row],[Temp]]-tempM[[#This Row],[Trend]]</f>
        <v>-0.44951601574046662</v>
      </c>
      <c r="H807" s="4">
        <f t="shared" si="12"/>
        <v>-7.1833735082290878E-2</v>
      </c>
      <c r="I807" s="4">
        <f>tempM[[#This Row],[Detrended]]-tempM[[#This Row],[Cycle]]</f>
        <v>-0.37768228065817577</v>
      </c>
      <c r="J807" s="4">
        <f>AVERAGEIF(tempM[Month],tempM[Month],tempM[High Frequency])</f>
        <v>3.252632429620924E-2</v>
      </c>
      <c r="K807" s="4">
        <f>tempM[[#This Row],[S0]]-AVERAGE($J$2:$J$13)</f>
        <v>3.2661785705158902E-2</v>
      </c>
    </row>
    <row r="808" spans="1:11" x14ac:dyDescent="0.3">
      <c r="A808" s="2">
        <v>24546</v>
      </c>
      <c r="B808" s="16">
        <f>MONTH(tempM[[#This Row],[Date]])</f>
        <v>3</v>
      </c>
      <c r="C808" s="1">
        <v>1967.2083333333335</v>
      </c>
      <c r="D808" s="1">
        <f>tempM[[#This Row],[DecDate]]^2</f>
        <v>3869908.6267361119</v>
      </c>
      <c r="E808" s="1">
        <v>0.23</v>
      </c>
      <c r="F808" s="1">
        <f>$R$17+$R$18*tempM[[#This Row],[DecDate]]+$R$19*tempM[[#This Row],[DecDate2]]</f>
        <v>8.0484429481771258E-2</v>
      </c>
      <c r="G808" s="4">
        <f>tempM[[#This Row],[Temp]]-tempM[[#This Row],[Trend]]</f>
        <v>0.14951557051822875</v>
      </c>
      <c r="H808" s="4">
        <f t="shared" si="12"/>
        <v>-8.5879071900549206E-2</v>
      </c>
      <c r="I808" s="4">
        <f>tempM[[#This Row],[Detrended]]-tempM[[#This Row],[Cycle]]</f>
        <v>0.23539464241877794</v>
      </c>
      <c r="J808" s="4">
        <f>AVERAGEIF(tempM[Month],tempM[Month],tempM[High Frequency])</f>
        <v>4.2467654152793903E-2</v>
      </c>
      <c r="K808" s="4">
        <f>tempM[[#This Row],[S0]]-AVERAGE($J$2:$J$13)</f>
        <v>4.2603115561743565E-2</v>
      </c>
    </row>
    <row r="809" spans="1:11" x14ac:dyDescent="0.3">
      <c r="A809" s="2">
        <v>24577</v>
      </c>
      <c r="B809" s="16">
        <f>MONTH(tempM[[#This Row],[Date]])</f>
        <v>4</v>
      </c>
      <c r="C809" s="1">
        <v>1967.2916666666667</v>
      </c>
      <c r="D809" s="1">
        <f>tempM[[#This Row],[DecDate]]^2</f>
        <v>3870236.5017361115</v>
      </c>
      <c r="E809" s="1">
        <v>0.05</v>
      </c>
      <c r="F809" s="1">
        <f>$R$17+$R$18*tempM[[#This Row],[DecDate]]+$R$19*tempM[[#This Row],[DecDate2]]</f>
        <v>8.1454275656597019E-2</v>
      </c>
      <c r="G809" s="4">
        <f>tempM[[#This Row],[Temp]]-tempM[[#This Row],[Trend]]</f>
        <v>-3.1454275656597017E-2</v>
      </c>
      <c r="H809" s="4">
        <f t="shared" si="12"/>
        <v>-6.8387379613805893E-2</v>
      </c>
      <c r="I809" s="4">
        <f>tempM[[#This Row],[Detrended]]-tempM[[#This Row],[Cycle]]</f>
        <v>3.6933103957208877E-2</v>
      </c>
      <c r="J809" s="4">
        <f>AVERAGEIF(tempM[Month],tempM[Month],tempM[High Frequency])</f>
        <v>-5.1148535178016012E-4</v>
      </c>
      <c r="K809" s="4">
        <f>tempM[[#This Row],[S0]]-AVERAGE($J$2:$J$13)</f>
        <v>-3.7602394283050016E-4</v>
      </c>
    </row>
    <row r="810" spans="1:11" x14ac:dyDescent="0.3">
      <c r="A810" s="2">
        <v>24607</v>
      </c>
      <c r="B810" s="16">
        <f>MONTH(tempM[[#This Row],[Date]])</f>
        <v>5</v>
      </c>
      <c r="C810" s="1">
        <v>1967.375</v>
      </c>
      <c r="D810" s="1">
        <f>tempM[[#This Row],[DecDate]]^2</f>
        <v>3870564.390625</v>
      </c>
      <c r="E810" s="1">
        <v>0.21</v>
      </c>
      <c r="F810" s="1">
        <f>$R$17+$R$18*tempM[[#This Row],[DecDate]]+$R$19*tempM[[#This Row],[DecDate2]]</f>
        <v>8.2425554264773382E-2</v>
      </c>
      <c r="G810" s="4">
        <f>tempM[[#This Row],[Temp]]-tempM[[#This Row],[Trend]]</f>
        <v>0.12757444573522661</v>
      </c>
      <c r="H810" s="4">
        <f t="shared" si="12"/>
        <v>-5.858942745280396E-2</v>
      </c>
      <c r="I810" s="4">
        <f>tempM[[#This Row],[Detrended]]-tempM[[#This Row],[Cycle]]</f>
        <v>0.18616387318803057</v>
      </c>
      <c r="J810" s="4">
        <f>AVERAGEIF(tempM[Month],tempM[Month],tempM[High Frequency])</f>
        <v>-1.9768330201834865E-2</v>
      </c>
      <c r="K810" s="4">
        <f>tempM[[#This Row],[S0]]-AVERAGE($J$2:$J$13)</f>
        <v>-1.9632868792885207E-2</v>
      </c>
    </row>
    <row r="811" spans="1:11" x14ac:dyDescent="0.3">
      <c r="A811" s="2">
        <v>24638</v>
      </c>
      <c r="B811" s="16">
        <f>MONTH(tempM[[#This Row],[Date]])</f>
        <v>6</v>
      </c>
      <c r="C811" s="1">
        <v>1967.4583333333335</v>
      </c>
      <c r="D811" s="1">
        <f>tempM[[#This Row],[DecDate]]^2</f>
        <v>3870892.2934027785</v>
      </c>
      <c r="E811" s="1">
        <v>-0.06</v>
      </c>
      <c r="F811" s="1">
        <f>$R$17+$R$18*tempM[[#This Row],[DecDate]]+$R$19*tempM[[#This Row],[DecDate2]]</f>
        <v>8.3398265306527719E-2</v>
      </c>
      <c r="G811" s="4">
        <f>tempM[[#This Row],[Temp]]-tempM[[#This Row],[Trend]]</f>
        <v>-0.14339826530652772</v>
      </c>
      <c r="H811" s="4">
        <f t="shared" si="12"/>
        <v>-5.9562138494497083E-2</v>
      </c>
      <c r="I811" s="4">
        <f>tempM[[#This Row],[Detrended]]-tempM[[#This Row],[Cycle]]</f>
        <v>-8.3836126812030634E-2</v>
      </c>
      <c r="J811" s="4">
        <f>AVERAGEIF(tempM[Month],tempM[Month],tempM[High Frequency])</f>
        <v>-2.6078630071459965E-2</v>
      </c>
      <c r="K811" s="4">
        <f>tempM[[#This Row],[S0]]-AVERAGE($J$2:$J$13)</f>
        <v>-2.5943168662510306E-2</v>
      </c>
    </row>
    <row r="812" spans="1:11" x14ac:dyDescent="0.3">
      <c r="A812" s="2">
        <v>24668</v>
      </c>
      <c r="B812" s="16">
        <f>MONTH(tempM[[#This Row],[Date]])</f>
        <v>7</v>
      </c>
      <c r="C812" s="1">
        <v>1967.5416666666667</v>
      </c>
      <c r="D812" s="1">
        <f>tempM[[#This Row],[DecDate]]^2</f>
        <v>3871220.210069445</v>
      </c>
      <c r="E812" s="1">
        <v>0.05</v>
      </c>
      <c r="F812" s="1">
        <f>$R$17+$R$18*tempM[[#This Row],[DecDate]]+$R$19*tempM[[#This Row],[DecDate2]]</f>
        <v>8.4372408781632657E-2</v>
      </c>
      <c r="G812" s="4">
        <f>tempM[[#This Row],[Temp]]-tempM[[#This Row],[Trend]]</f>
        <v>-3.4372408781632655E-2</v>
      </c>
      <c r="H812" s="4">
        <f t="shared" si="12"/>
        <v>-8.0536281969632625E-2</v>
      </c>
      <c r="I812" s="4">
        <f>tempM[[#This Row],[Detrended]]-tempM[[#This Row],[Cycle]]</f>
        <v>4.6163873187999971E-2</v>
      </c>
      <c r="J812" s="4">
        <f>AVERAGEIF(tempM[Month],tempM[Month],tempM[High Frequency])</f>
        <v>-3.5465086088030215E-2</v>
      </c>
      <c r="K812" s="4">
        <f>tempM[[#This Row],[S0]]-AVERAGE($J$2:$J$13)</f>
        <v>-3.5329624679080553E-2</v>
      </c>
    </row>
    <row r="813" spans="1:11" x14ac:dyDescent="0.3">
      <c r="A813" s="2">
        <v>24699</v>
      </c>
      <c r="B813" s="16">
        <f>MONTH(tempM[[#This Row],[Date]])</f>
        <v>8</v>
      </c>
      <c r="C813" s="1">
        <v>1967.625</v>
      </c>
      <c r="D813" s="1">
        <f>tempM[[#This Row],[DecDate]]^2</f>
        <v>3871548.140625</v>
      </c>
      <c r="E813" s="1">
        <v>7.0000000000000007E-2</v>
      </c>
      <c r="F813" s="1">
        <f>$R$17+$R$18*tempM[[#This Row],[DecDate]]+$R$19*tempM[[#This Row],[DecDate2]]</f>
        <v>8.5347984690258727E-2</v>
      </c>
      <c r="G813" s="4">
        <f>tempM[[#This Row],[Temp]]-tempM[[#This Row],[Trend]]</f>
        <v>-1.534798469025872E-2</v>
      </c>
      <c r="H813" s="4">
        <f t="shared" si="12"/>
        <v>-8.0742627108992951E-2</v>
      </c>
      <c r="I813" s="4">
        <f>tempM[[#This Row],[Detrended]]-tempM[[#This Row],[Cycle]]</f>
        <v>6.5394642418734231E-2</v>
      </c>
      <c r="J813" s="4">
        <f>AVERAGEIF(tempM[Month],tempM[Month],tempM[High Frequency])</f>
        <v>-3.7850347885051719E-2</v>
      </c>
      <c r="K813" s="4">
        <f>tempM[[#This Row],[S0]]-AVERAGE($J$2:$J$13)</f>
        <v>-3.7714886476102057E-2</v>
      </c>
    </row>
    <row r="814" spans="1:11" x14ac:dyDescent="0.3">
      <c r="A814" s="2">
        <v>24730</v>
      </c>
      <c r="B814" s="16">
        <f>MONTH(tempM[[#This Row],[Date]])</f>
        <v>9</v>
      </c>
      <c r="C814" s="1">
        <v>1967.7083333333335</v>
      </c>
      <c r="D814" s="1">
        <f>tempM[[#This Row],[DecDate]]^2</f>
        <v>3871876.085069445</v>
      </c>
      <c r="E814" s="1">
        <v>-0.03</v>
      </c>
      <c r="F814" s="1">
        <f>$R$17+$R$18*tempM[[#This Row],[DecDate]]+$R$19*tempM[[#This Row],[DecDate2]]</f>
        <v>8.6324993032235398E-2</v>
      </c>
      <c r="G814" s="4">
        <f>tempM[[#This Row],[Temp]]-tempM[[#This Row],[Trend]]</f>
        <v>-0.1163249930322354</v>
      </c>
      <c r="H814" s="4">
        <f t="shared" si="12"/>
        <v>-1.9411943143334161E-2</v>
      </c>
      <c r="I814" s="4">
        <f>tempM[[#This Row],[Detrended]]-tempM[[#This Row],[Cycle]]</f>
        <v>-9.6913049888901232E-2</v>
      </c>
      <c r="J814" s="4">
        <f>AVERAGEIF(tempM[Month],tempM[Month],tempM[High Frequency])</f>
        <v>-2.5516799080914528E-2</v>
      </c>
      <c r="K814" s="4">
        <f>tempM[[#This Row],[S0]]-AVERAGE($J$2:$J$13)</f>
        <v>-2.538133767196487E-2</v>
      </c>
    </row>
    <row r="815" spans="1:11" x14ac:dyDescent="0.3">
      <c r="A815" s="2">
        <v>24760</v>
      </c>
      <c r="B815" s="16">
        <f>MONTH(tempM[[#This Row],[Date]])</f>
        <v>10</v>
      </c>
      <c r="C815" s="1">
        <v>1967.7916666666667</v>
      </c>
      <c r="D815" s="1">
        <f>tempM[[#This Row],[DecDate]]^2</f>
        <v>3872204.043402778</v>
      </c>
      <c r="E815" s="1">
        <v>0.3</v>
      </c>
      <c r="F815" s="1">
        <f>$R$17+$R$18*tempM[[#This Row],[DecDate]]+$R$19*tempM[[#This Row],[DecDate2]]</f>
        <v>8.7303433807790043E-2</v>
      </c>
      <c r="G815" s="4">
        <f>tempM[[#This Row],[Temp]]-tempM[[#This Row],[Trend]]</f>
        <v>0.21269656619220995</v>
      </c>
      <c r="H815" s="4">
        <f t="shared" si="12"/>
        <v>-3.8082691611130912E-2</v>
      </c>
      <c r="I815" s="4">
        <f>tempM[[#This Row],[Detrended]]-tempM[[#This Row],[Cycle]]</f>
        <v>0.25077925780334087</v>
      </c>
      <c r="J815" s="4">
        <f>AVERAGEIF(tempM[Month],tempM[Month],tempM[High Frequency])</f>
        <v>3.745669801022343E-2</v>
      </c>
      <c r="K815" s="4">
        <f>tempM[[#This Row],[S0]]-AVERAGE($J$2:$J$13)</f>
        <v>3.7592159419173092E-2</v>
      </c>
    </row>
    <row r="816" spans="1:11" x14ac:dyDescent="0.3">
      <c r="A816" s="2">
        <v>24791</v>
      </c>
      <c r="B816" s="16">
        <f>MONTH(tempM[[#This Row],[Date]])</f>
        <v>11</v>
      </c>
      <c r="C816" s="1">
        <v>1967.875</v>
      </c>
      <c r="D816" s="1">
        <f>tempM[[#This Row],[DecDate]]^2</f>
        <v>3872532.015625</v>
      </c>
      <c r="E816" s="1">
        <v>0.04</v>
      </c>
      <c r="F816" s="1">
        <f>$R$17+$R$18*tempM[[#This Row],[DecDate]]+$R$19*tempM[[#This Row],[DecDate2]]</f>
        <v>8.8283307016638446E-2</v>
      </c>
      <c r="G816" s="4">
        <f>tempM[[#This Row],[Temp]]-tempM[[#This Row],[Trend]]</f>
        <v>-4.8283307016638445E-2</v>
      </c>
      <c r="H816" s="4">
        <f t="shared" si="12"/>
        <v>-4.7524103281600852E-2</v>
      </c>
      <c r="I816" s="4">
        <f>tempM[[#This Row],[Detrended]]-tempM[[#This Row],[Cycle]]</f>
        <v>-7.5920373503759325E-4</v>
      </c>
      <c r="J816" s="4">
        <f>AVERAGEIF(tempM[Month],tempM[Month],tempM[High Frequency])</f>
        <v>3.5898844099438568E-2</v>
      </c>
      <c r="K816" s="4">
        <f>tempM[[#This Row],[S0]]-AVERAGE($J$2:$J$13)</f>
        <v>3.603430550838823E-2</v>
      </c>
    </row>
    <row r="817" spans="1:11" x14ac:dyDescent="0.3">
      <c r="A817" s="2">
        <v>24821</v>
      </c>
      <c r="B817" s="16">
        <f>MONTH(tempM[[#This Row],[Date]])</f>
        <v>12</v>
      </c>
      <c r="C817" s="1">
        <v>1967.9583333333335</v>
      </c>
      <c r="D817" s="1">
        <f>tempM[[#This Row],[DecDate]]^2</f>
        <v>3872860.0017361119</v>
      </c>
      <c r="E817" s="1">
        <v>0.02</v>
      </c>
      <c r="F817" s="1">
        <f>$R$17+$R$18*tempM[[#This Row],[DecDate]]+$R$19*tempM[[#This Row],[DecDate2]]</f>
        <v>8.9264612659121667E-2</v>
      </c>
      <c r="G817" s="4">
        <f>tempM[[#This Row],[Temp]]-tempM[[#This Row],[Trend]]</f>
        <v>-6.9264612659121663E-2</v>
      </c>
      <c r="H817" s="4">
        <f t="shared" si="12"/>
        <v>-6.7736178154757104E-2</v>
      </c>
      <c r="I817" s="4">
        <f>tempM[[#This Row],[Detrended]]-tempM[[#This Row],[Cycle]]</f>
        <v>-1.5284345043645592E-3</v>
      </c>
      <c r="J817" s="4">
        <f>AVERAGEIF(tempM[Month],tempM[Month],tempM[High Frequency])</f>
        <v>-3.4305487959333747E-2</v>
      </c>
      <c r="K817" s="4">
        <f>tempM[[#This Row],[S0]]-AVERAGE($J$2:$J$13)</f>
        <v>-3.4170026550384085E-2</v>
      </c>
    </row>
    <row r="818" spans="1:11" x14ac:dyDescent="0.3">
      <c r="A818" s="2">
        <v>24852</v>
      </c>
      <c r="B818" s="16">
        <f>MONTH(tempM[[#This Row],[Date]])</f>
        <v>1</v>
      </c>
      <c r="C818" s="1">
        <v>1968.0416666666667</v>
      </c>
      <c r="D818" s="1">
        <f>tempM[[#This Row],[DecDate]]^2</f>
        <v>3873188.0017361115</v>
      </c>
      <c r="E818" s="1">
        <v>-0.28999999999999998</v>
      </c>
      <c r="F818" s="1">
        <f>$R$17+$R$18*tempM[[#This Row],[DecDate]]+$R$19*tempM[[#This Row],[DecDate2]]</f>
        <v>9.0247350734898646E-2</v>
      </c>
      <c r="G818" s="4">
        <f>tempM[[#This Row],[Temp]]-tempM[[#This Row],[Trend]]</f>
        <v>-0.38024735073489863</v>
      </c>
      <c r="H818" s="4">
        <f t="shared" si="12"/>
        <v>-7.0257377769048085E-2</v>
      </c>
      <c r="I818" s="4">
        <f>tempM[[#This Row],[Detrended]]-tempM[[#This Row],[Cycle]]</f>
        <v>-0.30998997296585051</v>
      </c>
      <c r="J818" s="4">
        <f>AVERAGEIF(tempM[Month],tempM[Month],tempM[High Frequency])</f>
        <v>2.9521109172344157E-2</v>
      </c>
      <c r="K818" s="4">
        <f>tempM[[#This Row],[S0]]-AVERAGE($J$2:$J$13)</f>
        <v>2.9656570581293815E-2</v>
      </c>
    </row>
    <row r="819" spans="1:11" x14ac:dyDescent="0.3">
      <c r="A819" s="2">
        <v>24883</v>
      </c>
      <c r="B819" s="16">
        <f>MONTH(tempM[[#This Row],[Date]])</f>
        <v>2</v>
      </c>
      <c r="C819" s="1">
        <v>1968.125</v>
      </c>
      <c r="D819" s="1">
        <f>tempM[[#This Row],[DecDate]]^2</f>
        <v>3873516.015625</v>
      </c>
      <c r="E819" s="1">
        <v>-0.16</v>
      </c>
      <c r="F819" s="1">
        <f>$R$17+$R$18*tempM[[#This Row],[DecDate]]+$R$19*tempM[[#This Row],[DecDate2]]</f>
        <v>9.1231521244196756E-2</v>
      </c>
      <c r="G819" s="4">
        <f>tempM[[#This Row],[Temp]]-tempM[[#This Row],[Trend]]</f>
        <v>-0.25123152124419679</v>
      </c>
      <c r="H819" s="4">
        <f t="shared" si="12"/>
        <v>-8.1241548278333089E-2</v>
      </c>
      <c r="I819" s="4">
        <f>tempM[[#This Row],[Detrended]]-tempM[[#This Row],[Cycle]]</f>
        <v>-0.16998997296586371</v>
      </c>
      <c r="J819" s="4">
        <f>AVERAGEIF(tempM[Month],tempM[Month],tempM[High Frequency])</f>
        <v>3.252632429620924E-2</v>
      </c>
      <c r="K819" s="4">
        <f>tempM[[#This Row],[S0]]-AVERAGE($J$2:$J$13)</f>
        <v>3.2661785705158902E-2</v>
      </c>
    </row>
    <row r="820" spans="1:11" x14ac:dyDescent="0.3">
      <c r="A820" s="2">
        <v>24912</v>
      </c>
      <c r="B820" s="16">
        <f>MONTH(tempM[[#This Row],[Date]])</f>
        <v>3</v>
      </c>
      <c r="C820" s="1">
        <v>1968.2083333333335</v>
      </c>
      <c r="D820" s="1">
        <f>tempM[[#This Row],[DecDate]]^2</f>
        <v>3873844.0434027785</v>
      </c>
      <c r="E820" s="1">
        <v>0.44</v>
      </c>
      <c r="F820" s="1">
        <f>$R$17+$R$18*tempM[[#This Row],[DecDate]]+$R$19*tempM[[#This Row],[DecDate2]]</f>
        <v>9.2217124186902311E-2</v>
      </c>
      <c r="G820" s="4">
        <f>tempM[[#This Row],[Temp]]-tempM[[#This Row],[Trend]]</f>
        <v>0.34778287581309769</v>
      </c>
      <c r="H820" s="4">
        <f t="shared" si="12"/>
        <v>-9.1457920451829752E-2</v>
      </c>
      <c r="I820" s="4">
        <f>tempM[[#This Row],[Detrended]]-tempM[[#This Row],[Cycle]]</f>
        <v>0.43924079626492746</v>
      </c>
      <c r="J820" s="4">
        <f>AVERAGEIF(tempM[Month],tempM[Month],tempM[High Frequency])</f>
        <v>4.2467654152793903E-2</v>
      </c>
      <c r="K820" s="4">
        <f>tempM[[#This Row],[S0]]-AVERAGE($J$2:$J$13)</f>
        <v>4.2603115561743565E-2</v>
      </c>
    </row>
    <row r="821" spans="1:11" x14ac:dyDescent="0.3">
      <c r="A821" s="2">
        <v>24943</v>
      </c>
      <c r="B821" s="16">
        <f>MONTH(tempM[[#This Row],[Date]])</f>
        <v>4</v>
      </c>
      <c r="C821" s="1">
        <v>1968.2916666666667</v>
      </c>
      <c r="D821" s="1">
        <f>tempM[[#This Row],[DecDate]]^2</f>
        <v>3874172.085069445</v>
      </c>
      <c r="E821" s="1">
        <v>0</v>
      </c>
      <c r="F821" s="1">
        <f>$R$17+$R$18*tempM[[#This Row],[DecDate]]+$R$19*tempM[[#This Row],[DecDate2]]</f>
        <v>9.3204159563128997E-2</v>
      </c>
      <c r="G821" s="4">
        <f>tempM[[#This Row],[Temp]]-tempM[[#This Row],[Trend]]</f>
        <v>-9.3204159563128997E-2</v>
      </c>
      <c r="H821" s="4">
        <f t="shared" si="12"/>
        <v>-9.0137263520324779E-2</v>
      </c>
      <c r="I821" s="4">
        <f>tempM[[#This Row],[Detrended]]-tempM[[#This Row],[Cycle]]</f>
        <v>-3.066896042804218E-3</v>
      </c>
      <c r="J821" s="4">
        <f>AVERAGEIF(tempM[Month],tempM[Month],tempM[High Frequency])</f>
        <v>-5.1148535178016012E-4</v>
      </c>
      <c r="K821" s="4">
        <f>tempM[[#This Row],[S0]]-AVERAGE($J$2:$J$13)</f>
        <v>-3.7602394283050016E-4</v>
      </c>
    </row>
    <row r="822" spans="1:11" x14ac:dyDescent="0.3">
      <c r="A822" s="2">
        <v>24973</v>
      </c>
      <c r="B822" s="16">
        <f>MONTH(tempM[[#This Row],[Date]])</f>
        <v>5</v>
      </c>
      <c r="C822" s="1">
        <v>1968.375</v>
      </c>
      <c r="D822" s="1">
        <f>tempM[[#This Row],[DecDate]]^2</f>
        <v>3874500.140625</v>
      </c>
      <c r="E822" s="1">
        <v>-0.06</v>
      </c>
      <c r="F822" s="1">
        <f>$R$17+$R$18*tempM[[#This Row],[DecDate]]+$R$19*tempM[[#This Row],[DecDate2]]</f>
        <v>9.4192627372706283E-2</v>
      </c>
      <c r="G822" s="4">
        <f>tempM[[#This Row],[Temp]]-tempM[[#This Row],[Trend]]</f>
        <v>-0.15419262737270628</v>
      </c>
      <c r="H822" s="4">
        <f t="shared" si="12"/>
        <v>-0.13112573132995015</v>
      </c>
      <c r="I822" s="4">
        <f>tempM[[#This Row],[Detrended]]-tempM[[#This Row],[Cycle]]</f>
        <v>-2.3066896042756135E-2</v>
      </c>
      <c r="J822" s="4">
        <f>AVERAGEIF(tempM[Month],tempM[Month],tempM[High Frequency])</f>
        <v>-1.9768330201834865E-2</v>
      </c>
      <c r="K822" s="4">
        <f>tempM[[#This Row],[S0]]-AVERAGE($J$2:$J$13)</f>
        <v>-1.9632868792885207E-2</v>
      </c>
    </row>
    <row r="823" spans="1:11" x14ac:dyDescent="0.3">
      <c r="A823" s="2">
        <v>25004</v>
      </c>
      <c r="B823" s="16">
        <f>MONTH(tempM[[#This Row],[Date]])</f>
        <v>6</v>
      </c>
      <c r="C823" s="1">
        <v>1968.4583333333335</v>
      </c>
      <c r="D823" s="1">
        <f>tempM[[#This Row],[DecDate]]^2</f>
        <v>3874828.210069445</v>
      </c>
      <c r="E823" s="1">
        <v>-0.04</v>
      </c>
      <c r="F823" s="1">
        <f>$R$17+$R$18*tempM[[#This Row],[DecDate]]+$R$19*tempM[[#This Row],[DecDate2]]</f>
        <v>9.5182527615804702E-2</v>
      </c>
      <c r="G823" s="4">
        <f>tempM[[#This Row],[Temp]]-tempM[[#This Row],[Trend]]</f>
        <v>-0.13518252761580471</v>
      </c>
      <c r="H823" s="4">
        <f t="shared" si="12"/>
        <v>-0.16057717003457392</v>
      </c>
      <c r="I823" s="4">
        <f>tempM[[#This Row],[Detrended]]-tempM[[#This Row],[Cycle]]</f>
        <v>2.5394642418769209E-2</v>
      </c>
      <c r="J823" s="4">
        <f>AVERAGEIF(tempM[Month],tempM[Month],tempM[High Frequency])</f>
        <v>-2.6078630071459965E-2</v>
      </c>
      <c r="K823" s="4">
        <f>tempM[[#This Row],[S0]]-AVERAGE($J$2:$J$13)</f>
        <v>-2.5943168662510306E-2</v>
      </c>
    </row>
    <row r="824" spans="1:11" x14ac:dyDescent="0.3">
      <c r="A824" s="2">
        <v>25034</v>
      </c>
      <c r="B824" s="16">
        <f>MONTH(tempM[[#This Row],[Date]])</f>
        <v>7</v>
      </c>
      <c r="C824" s="1">
        <v>1968.5416666666667</v>
      </c>
      <c r="D824" s="1">
        <f>tempM[[#This Row],[DecDate]]^2</f>
        <v>3875156.293402778</v>
      </c>
      <c r="E824" s="1">
        <v>-0.08</v>
      </c>
      <c r="F824" s="1">
        <f>$R$17+$R$18*tempM[[#This Row],[DecDate]]+$R$19*tempM[[#This Row],[DecDate2]]</f>
        <v>9.6173860292310565E-2</v>
      </c>
      <c r="G824" s="4">
        <f>tempM[[#This Row],[Temp]]-tempM[[#This Row],[Trend]]</f>
        <v>-0.17617386029231058</v>
      </c>
      <c r="H824" s="4">
        <f t="shared" si="12"/>
        <v>-0.19618388732648187</v>
      </c>
      <c r="I824" s="4">
        <f>tempM[[#This Row],[Detrended]]-tempM[[#This Row],[Cycle]]</f>
        <v>2.001002703417129E-2</v>
      </c>
      <c r="J824" s="4">
        <f>AVERAGEIF(tempM[Month],tempM[Month],tempM[High Frequency])</f>
        <v>-3.5465086088030215E-2</v>
      </c>
      <c r="K824" s="4">
        <f>tempM[[#This Row],[S0]]-AVERAGE($J$2:$J$13)</f>
        <v>-3.5329624679080553E-2</v>
      </c>
    </row>
    <row r="825" spans="1:11" x14ac:dyDescent="0.3">
      <c r="A825" s="2">
        <v>25065</v>
      </c>
      <c r="B825" s="16">
        <f>MONTH(tempM[[#This Row],[Date]])</f>
        <v>8</v>
      </c>
      <c r="C825" s="1">
        <v>1968.625</v>
      </c>
      <c r="D825" s="1">
        <f>tempM[[#This Row],[DecDate]]^2</f>
        <v>3875484.390625</v>
      </c>
      <c r="E825" s="1">
        <v>-0.08</v>
      </c>
      <c r="F825" s="1">
        <f>$R$17+$R$18*tempM[[#This Row],[DecDate]]+$R$19*tempM[[#This Row],[DecDate2]]</f>
        <v>9.7166625402337559E-2</v>
      </c>
      <c r="G825" s="4">
        <f>tempM[[#This Row],[Temp]]-tempM[[#This Row],[Trend]]</f>
        <v>-0.17716662540233757</v>
      </c>
      <c r="H825" s="4">
        <f t="shared" si="12"/>
        <v>-0.21025357551337945</v>
      </c>
      <c r="I825" s="4">
        <f>tempM[[#This Row],[Detrended]]-tempM[[#This Row],[Cycle]]</f>
        <v>3.3086950111041874E-2</v>
      </c>
      <c r="J825" s="4">
        <f>AVERAGEIF(tempM[Month],tempM[Month],tempM[High Frequency])</f>
        <v>-3.7850347885051719E-2</v>
      </c>
      <c r="K825" s="4">
        <f>tempM[[#This Row],[S0]]-AVERAGE($J$2:$J$13)</f>
        <v>-3.7714886476102057E-2</v>
      </c>
    </row>
    <row r="826" spans="1:11" x14ac:dyDescent="0.3">
      <c r="A826" s="2">
        <v>25096</v>
      </c>
      <c r="B826" s="16">
        <f>MONTH(tempM[[#This Row],[Date]])</f>
        <v>9</v>
      </c>
      <c r="C826" s="1">
        <v>1968.7083333333335</v>
      </c>
      <c r="D826" s="1">
        <f>tempM[[#This Row],[DecDate]]^2</f>
        <v>3875812.5017361119</v>
      </c>
      <c r="E826" s="1">
        <v>-0.05</v>
      </c>
      <c r="F826" s="1">
        <f>$R$17+$R$18*tempM[[#This Row],[DecDate]]+$R$19*tempM[[#This Row],[DecDate2]]</f>
        <v>9.8160822945715154E-2</v>
      </c>
      <c r="G826" s="4">
        <f>tempM[[#This Row],[Temp]]-tempM[[#This Row],[Trend]]</f>
        <v>-0.14816082294571514</v>
      </c>
      <c r="H826" s="4">
        <f t="shared" si="12"/>
        <v>-0.21432469613372826</v>
      </c>
      <c r="I826" s="4">
        <f>tempM[[#This Row],[Detrended]]-tempM[[#This Row],[Cycle]]</f>
        <v>6.6163873188013117E-2</v>
      </c>
      <c r="J826" s="4">
        <f>AVERAGEIF(tempM[Month],tempM[Month],tempM[High Frequency])</f>
        <v>-2.5516799080914528E-2</v>
      </c>
      <c r="K826" s="4">
        <f>tempM[[#This Row],[S0]]-AVERAGE($J$2:$J$13)</f>
        <v>-2.538133767196487E-2</v>
      </c>
    </row>
    <row r="827" spans="1:11" x14ac:dyDescent="0.3">
      <c r="A827" s="2">
        <v>25126</v>
      </c>
      <c r="B827" s="16">
        <f>MONTH(tempM[[#This Row],[Date]])</f>
        <v>10</v>
      </c>
      <c r="C827" s="1">
        <v>1968.7916666666667</v>
      </c>
      <c r="D827" s="1">
        <f>tempM[[#This Row],[DecDate]]^2</f>
        <v>3876140.6267361115</v>
      </c>
      <c r="E827" s="1">
        <v>0</v>
      </c>
      <c r="F827" s="1">
        <f>$R$17+$R$18*tempM[[#This Row],[DecDate]]+$R$19*tempM[[#This Row],[DecDate2]]</f>
        <v>9.9156452922670724E-2</v>
      </c>
      <c r="G827" s="4">
        <f>tempM[[#This Row],[Temp]]-tempM[[#This Row],[Trend]]</f>
        <v>-9.9156452922670724E-2</v>
      </c>
      <c r="H827" s="4">
        <f t="shared" si="12"/>
        <v>-0.24685878764907104</v>
      </c>
      <c r="I827" s="4">
        <f>tempM[[#This Row],[Detrended]]-tempM[[#This Row],[Cycle]]</f>
        <v>0.14770233472640032</v>
      </c>
      <c r="J827" s="4">
        <f>AVERAGEIF(tempM[Month],tempM[Month],tempM[High Frequency])</f>
        <v>3.745669801022343E-2</v>
      </c>
      <c r="K827" s="4">
        <f>tempM[[#This Row],[S0]]-AVERAGE($J$2:$J$13)</f>
        <v>3.7592159419173092E-2</v>
      </c>
    </row>
    <row r="828" spans="1:11" x14ac:dyDescent="0.3">
      <c r="A828" s="2">
        <v>25157</v>
      </c>
      <c r="B828" s="16">
        <f>MONTH(tempM[[#This Row],[Date]])</f>
        <v>11</v>
      </c>
      <c r="C828" s="1">
        <v>1968.875</v>
      </c>
      <c r="D828" s="1">
        <f>tempM[[#This Row],[DecDate]]^2</f>
        <v>3876468.765625</v>
      </c>
      <c r="E828" s="1">
        <v>-0.22</v>
      </c>
      <c r="F828" s="1">
        <f>$R$17+$R$18*tempM[[#This Row],[DecDate]]+$R$19*tempM[[#This Row],[DecDate2]]</f>
        <v>0.10015351533292005</v>
      </c>
      <c r="G828" s="4">
        <f>tempM[[#This Row],[Temp]]-tempM[[#This Row],[Trend]]</f>
        <v>-0.32015351533292002</v>
      </c>
      <c r="H828" s="4">
        <f t="shared" si="12"/>
        <v>-0.23939431159785626</v>
      </c>
      <c r="I828" s="4">
        <f>tempM[[#This Row],[Detrended]]-tempM[[#This Row],[Cycle]]</f>
        <v>-8.0759203735063761E-2</v>
      </c>
      <c r="J828" s="4">
        <f>AVERAGEIF(tempM[Month],tempM[Month],tempM[High Frequency])</f>
        <v>3.5898844099438568E-2</v>
      </c>
      <c r="K828" s="4">
        <f>tempM[[#This Row],[S0]]-AVERAGE($J$2:$J$13)</f>
        <v>3.603430550838823E-2</v>
      </c>
    </row>
    <row r="829" spans="1:11" x14ac:dyDescent="0.3">
      <c r="A829" s="2">
        <v>25187</v>
      </c>
      <c r="B829" s="16">
        <f>MONTH(tempM[[#This Row],[Date]])</f>
        <v>12</v>
      </c>
      <c r="C829" s="1">
        <v>1968.9583333333335</v>
      </c>
      <c r="D829" s="1">
        <f>tempM[[#This Row],[DecDate]]^2</f>
        <v>3876796.9184027785</v>
      </c>
      <c r="E829" s="1">
        <v>-0.33</v>
      </c>
      <c r="F829" s="1">
        <f>$R$17+$R$18*tempM[[#This Row],[DecDate]]+$R$19*tempM[[#This Row],[DecDate2]]</f>
        <v>0.10115201017674735</v>
      </c>
      <c r="G829" s="4">
        <f>tempM[[#This Row],[Temp]]-tempM[[#This Row],[Trend]]</f>
        <v>-0.43115201017674737</v>
      </c>
      <c r="H829" s="4">
        <f t="shared" si="12"/>
        <v>-0.23885434490317831</v>
      </c>
      <c r="I829" s="4">
        <f>tempM[[#This Row],[Detrended]]-tempM[[#This Row],[Cycle]]</f>
        <v>-0.19229766527356906</v>
      </c>
      <c r="J829" s="4">
        <f>AVERAGEIF(tempM[Month],tempM[Month],tempM[High Frequency])</f>
        <v>-3.4305487959333747E-2</v>
      </c>
      <c r="K829" s="4">
        <f>tempM[[#This Row],[S0]]-AVERAGE($J$2:$J$13)</f>
        <v>-3.4170026550384085E-2</v>
      </c>
    </row>
    <row r="830" spans="1:11" x14ac:dyDescent="0.3">
      <c r="A830" s="2">
        <v>25218</v>
      </c>
      <c r="B830" s="16">
        <f>MONTH(tempM[[#This Row],[Date]])</f>
        <v>1</v>
      </c>
      <c r="C830" s="1">
        <v>1969.0416666666667</v>
      </c>
      <c r="D830" s="1">
        <f>tempM[[#This Row],[DecDate]]^2</f>
        <v>3877125.085069445</v>
      </c>
      <c r="E830" s="1">
        <v>-0.43</v>
      </c>
      <c r="F830" s="1">
        <f>$R$17+$R$18*tempM[[#This Row],[DecDate]]+$R$19*tempM[[#This Row],[DecDate2]]</f>
        <v>0.10215193745392526</v>
      </c>
      <c r="G830" s="4">
        <f>tempM[[#This Row],[Temp]]-tempM[[#This Row],[Trend]]</f>
        <v>-0.53215193745392519</v>
      </c>
      <c r="H830" s="4">
        <f t="shared" si="12"/>
        <v>-0.23216196448809659</v>
      </c>
      <c r="I830" s="4">
        <f>tempM[[#This Row],[Detrended]]-tempM[[#This Row],[Cycle]]</f>
        <v>-0.29998997296582863</v>
      </c>
      <c r="J830" s="4">
        <f>AVERAGEIF(tempM[Month],tempM[Month],tempM[High Frequency])</f>
        <v>2.9521109172344157E-2</v>
      </c>
      <c r="K830" s="4">
        <f>tempM[[#This Row],[S0]]-AVERAGE($J$2:$J$13)</f>
        <v>2.9656570581293815E-2</v>
      </c>
    </row>
    <row r="831" spans="1:11" x14ac:dyDescent="0.3">
      <c r="A831" s="2">
        <v>25249</v>
      </c>
      <c r="B831" s="16">
        <f>MONTH(tempM[[#This Row],[Date]])</f>
        <v>2</v>
      </c>
      <c r="C831" s="1">
        <v>1969.125</v>
      </c>
      <c r="D831" s="1">
        <f>tempM[[#This Row],[DecDate]]^2</f>
        <v>3877453.265625</v>
      </c>
      <c r="E831" s="1">
        <v>-0.46</v>
      </c>
      <c r="F831" s="1">
        <f>$R$17+$R$18*tempM[[#This Row],[DecDate]]+$R$19*tempM[[#This Row],[DecDate2]]</f>
        <v>0.10315329716456745</v>
      </c>
      <c r="G831" s="4">
        <f>tempM[[#This Row],[Temp]]-tempM[[#This Row],[Trend]]</f>
        <v>-0.56315329716456741</v>
      </c>
      <c r="H831" s="4">
        <f t="shared" si="12"/>
        <v>-0.22316332419876941</v>
      </c>
      <c r="I831" s="4">
        <f>tempM[[#This Row],[Detrended]]-tempM[[#This Row],[Cycle]]</f>
        <v>-0.33998997296579803</v>
      </c>
      <c r="J831" s="4">
        <f>AVERAGEIF(tempM[Month],tempM[Month],tempM[High Frequency])</f>
        <v>3.252632429620924E-2</v>
      </c>
      <c r="K831" s="4">
        <f>tempM[[#This Row],[S0]]-AVERAGE($J$2:$J$13)</f>
        <v>3.2661785705158902E-2</v>
      </c>
    </row>
    <row r="832" spans="1:11" x14ac:dyDescent="0.3">
      <c r="A832" s="2">
        <v>25277</v>
      </c>
      <c r="B832" s="16">
        <f>MONTH(tempM[[#This Row],[Date]])</f>
        <v>3</v>
      </c>
      <c r="C832" s="1">
        <v>1969.2083333333335</v>
      </c>
      <c r="D832" s="1">
        <f>tempM[[#This Row],[DecDate]]^2</f>
        <v>3877781.460069445</v>
      </c>
      <c r="E832" s="1">
        <v>-0.2</v>
      </c>
      <c r="F832" s="1">
        <f>$R$17+$R$18*tempM[[#This Row],[DecDate]]+$R$19*tempM[[#This Row],[DecDate2]]</f>
        <v>0.10415608930873077</v>
      </c>
      <c r="G832" s="4">
        <f>tempM[[#This Row],[Temp]]-tempM[[#This Row],[Trend]]</f>
        <v>-0.30415608930873078</v>
      </c>
      <c r="H832" s="4">
        <f t="shared" si="12"/>
        <v>-0.21493534711211978</v>
      </c>
      <c r="I832" s="4">
        <f>tempM[[#This Row],[Detrended]]-tempM[[#This Row],[Cycle]]</f>
        <v>-8.9220742196610997E-2</v>
      </c>
      <c r="J832" s="4">
        <f>AVERAGEIF(tempM[Month],tempM[Month],tempM[High Frequency])</f>
        <v>4.2467654152793903E-2</v>
      </c>
      <c r="K832" s="4">
        <f>tempM[[#This Row],[S0]]-AVERAGE($J$2:$J$13)</f>
        <v>4.2603115561743565E-2</v>
      </c>
    </row>
    <row r="833" spans="1:11" x14ac:dyDescent="0.3">
      <c r="A833" s="2">
        <v>25308</v>
      </c>
      <c r="B833" s="16">
        <f>MONTH(tempM[[#This Row],[Date]])</f>
        <v>4</v>
      </c>
      <c r="C833" s="1">
        <v>1969.2916666666667</v>
      </c>
      <c r="D833" s="1">
        <f>tempM[[#This Row],[DecDate]]^2</f>
        <v>3878109.668402778</v>
      </c>
      <c r="E833" s="1">
        <v>0.03</v>
      </c>
      <c r="F833" s="1">
        <f>$R$17+$R$18*tempM[[#This Row],[DecDate]]+$R$19*tempM[[#This Row],[DecDate2]]</f>
        <v>0.10516031388635838</v>
      </c>
      <c r="G833" s="4">
        <f>tempM[[#This Row],[Temp]]-tempM[[#This Row],[Trend]]</f>
        <v>-7.5160313886358382E-2</v>
      </c>
      <c r="H833" s="4">
        <f t="shared" si="12"/>
        <v>-0.2097857255358444</v>
      </c>
      <c r="I833" s="4">
        <f>tempM[[#This Row],[Detrended]]-tempM[[#This Row],[Cycle]]</f>
        <v>0.13462541164948602</v>
      </c>
      <c r="J833" s="4">
        <f>AVERAGEIF(tempM[Month],tempM[Month],tempM[High Frequency])</f>
        <v>-5.1148535178016012E-4</v>
      </c>
      <c r="K833" s="4">
        <f>tempM[[#This Row],[S0]]-AVERAGE($J$2:$J$13)</f>
        <v>-3.7602394283050016E-4</v>
      </c>
    </row>
    <row r="834" spans="1:11" x14ac:dyDescent="0.3">
      <c r="A834" s="2">
        <v>25338</v>
      </c>
      <c r="B834" s="16">
        <f>MONTH(tempM[[#This Row],[Date]])</f>
        <v>5</v>
      </c>
      <c r="C834" s="1">
        <v>1969.375</v>
      </c>
      <c r="D834" s="1">
        <f>tempM[[#This Row],[DecDate]]^2</f>
        <v>3878437.890625</v>
      </c>
      <c r="E834" s="1">
        <v>0.11</v>
      </c>
      <c r="F834" s="1">
        <f>$R$17+$R$18*tempM[[#This Row],[DecDate]]+$R$19*tempM[[#This Row],[DecDate2]]</f>
        <v>0.10616597089733659</v>
      </c>
      <c r="G834" s="4">
        <f>tempM[[#This Row],[Temp]]-tempM[[#This Row],[Trend]]</f>
        <v>3.8340291026634082E-3</v>
      </c>
      <c r="H834" s="4">
        <f t="shared" si="12"/>
        <v>-0.19925292100840045</v>
      </c>
      <c r="I834" s="4">
        <f>tempM[[#This Row],[Detrended]]-tempM[[#This Row],[Cycle]]</f>
        <v>0.20308695011106387</v>
      </c>
      <c r="J834" s="4">
        <f>AVERAGEIF(tempM[Month],tempM[Month],tempM[High Frequency])</f>
        <v>-1.9768330201834865E-2</v>
      </c>
      <c r="K834" s="4">
        <f>tempM[[#This Row],[S0]]-AVERAGE($J$2:$J$13)</f>
        <v>-1.9632868792885207E-2</v>
      </c>
    </row>
    <row r="835" spans="1:11" x14ac:dyDescent="0.3">
      <c r="A835" s="2">
        <v>25369</v>
      </c>
      <c r="B835" s="16">
        <f>MONTH(tempM[[#This Row],[Date]])</f>
        <v>6</v>
      </c>
      <c r="C835" s="1">
        <v>1969.4583333333335</v>
      </c>
      <c r="D835" s="1">
        <f>tempM[[#This Row],[DecDate]]^2</f>
        <v>3878766.1267361119</v>
      </c>
      <c r="E835" s="1">
        <v>-0.04</v>
      </c>
      <c r="F835" s="1">
        <f>$R$17+$R$18*tempM[[#This Row],[DecDate]]+$R$19*tempM[[#This Row],[DecDate2]]</f>
        <v>0.10717306034189278</v>
      </c>
      <c r="G835" s="4">
        <f>tempM[[#This Row],[Temp]]-tempM[[#This Row],[Trend]]</f>
        <v>-0.14717306034189279</v>
      </c>
      <c r="H835" s="4">
        <f t="shared" si="12"/>
        <v>-0.16026001045287788</v>
      </c>
      <c r="I835" s="4">
        <f>tempM[[#This Row],[Detrended]]-tempM[[#This Row],[Cycle]]</f>
        <v>1.3086950110985096E-2</v>
      </c>
      <c r="J835" s="4">
        <f>AVERAGEIF(tempM[Month],tempM[Month],tempM[High Frequency])</f>
        <v>-2.6078630071459965E-2</v>
      </c>
      <c r="K835" s="4">
        <f>tempM[[#This Row],[S0]]-AVERAGE($J$2:$J$13)</f>
        <v>-2.5943168662510306E-2</v>
      </c>
    </row>
    <row r="836" spans="1:11" x14ac:dyDescent="0.3">
      <c r="A836" s="2">
        <v>25399</v>
      </c>
      <c r="B836" s="16">
        <f>MONTH(tempM[[#This Row],[Date]])</f>
        <v>7</v>
      </c>
      <c r="C836" s="1">
        <v>1969.5416666666667</v>
      </c>
      <c r="D836" s="1">
        <f>tempM[[#This Row],[DecDate]]^2</f>
        <v>3879094.3767361115</v>
      </c>
      <c r="E836" s="1">
        <v>0.06</v>
      </c>
      <c r="F836" s="1">
        <f>$R$17+$R$18*tempM[[#This Row],[DecDate]]+$R$19*tempM[[#This Row],[DecDate2]]</f>
        <v>0.10818158221974272</v>
      </c>
      <c r="G836" s="4">
        <f>tempM[[#This Row],[Temp]]-tempM[[#This Row],[Trend]]</f>
        <v>-4.8181582219742725E-2</v>
      </c>
      <c r="H836" s="4">
        <f t="shared" si="12"/>
        <v>-0.13742237848464389</v>
      </c>
      <c r="I836" s="4">
        <f>tempM[[#This Row],[Detrended]]-tempM[[#This Row],[Cycle]]</f>
        <v>8.9240796264901168E-2</v>
      </c>
      <c r="J836" s="4">
        <f>AVERAGEIF(tempM[Month],tempM[Month],tempM[High Frequency])</f>
        <v>-3.5465086088030215E-2</v>
      </c>
      <c r="K836" s="4">
        <f>tempM[[#This Row],[S0]]-AVERAGE($J$2:$J$13)</f>
        <v>-3.5329624679080553E-2</v>
      </c>
    </row>
    <row r="837" spans="1:11" x14ac:dyDescent="0.3">
      <c r="A837" s="2">
        <v>25430</v>
      </c>
      <c r="B837" s="16">
        <f>MONTH(tempM[[#This Row],[Date]])</f>
        <v>8</v>
      </c>
      <c r="C837" s="1">
        <v>1969.625</v>
      </c>
      <c r="D837" s="1">
        <f>tempM[[#This Row],[DecDate]]^2</f>
        <v>3879422.640625</v>
      </c>
      <c r="E837" s="1">
        <v>0.05</v>
      </c>
      <c r="F837" s="1">
        <f>$R$17+$R$18*tempM[[#This Row],[DecDate]]+$R$19*tempM[[#This Row],[DecDate2]]</f>
        <v>0.10919153653105695</v>
      </c>
      <c r="G837" s="4">
        <f>tempM[[#This Row],[Temp]]-tempM[[#This Row],[Trend]]</f>
        <v>-5.9191536531056951E-2</v>
      </c>
      <c r="H837" s="4">
        <f t="shared" si="12"/>
        <v>-8.4586178949856747E-2</v>
      </c>
      <c r="I837" s="4">
        <f>tempM[[#This Row],[Detrended]]-tempM[[#This Row],[Cycle]]</f>
        <v>2.5394642418799795E-2</v>
      </c>
      <c r="J837" s="4">
        <f>AVERAGEIF(tempM[Month],tempM[Month],tempM[High Frequency])</f>
        <v>-3.7850347885051719E-2</v>
      </c>
      <c r="K837" s="4">
        <f>tempM[[#This Row],[S0]]-AVERAGE($J$2:$J$13)</f>
        <v>-3.7714886476102057E-2</v>
      </c>
    </row>
    <row r="838" spans="1:11" x14ac:dyDescent="0.3">
      <c r="A838" s="2">
        <v>25461</v>
      </c>
      <c r="B838" s="16">
        <f>MONTH(tempM[[#This Row],[Date]])</f>
        <v>9</v>
      </c>
      <c r="C838" s="1">
        <v>1969.7083333333335</v>
      </c>
      <c r="D838" s="1">
        <f>tempM[[#This Row],[DecDate]]^2</f>
        <v>3879750.9184027785</v>
      </c>
      <c r="E838" s="1">
        <v>0.04</v>
      </c>
      <c r="F838" s="1">
        <f>$R$17+$R$18*tempM[[#This Row],[DecDate]]+$R$19*tempM[[#This Row],[DecDate2]]</f>
        <v>0.11020292327589232</v>
      </c>
      <c r="G838" s="4">
        <f>tempM[[#This Row],[Temp]]-tempM[[#This Row],[Trend]]</f>
        <v>-7.0202923275892309E-2</v>
      </c>
      <c r="H838" s="4">
        <f t="shared" si="12"/>
        <v>-5.5597565694683389E-2</v>
      </c>
      <c r="I838" s="4">
        <f>tempM[[#This Row],[Detrended]]-tempM[[#This Row],[Cycle]]</f>
        <v>-1.4605357581208921E-2</v>
      </c>
      <c r="J838" s="4">
        <f>AVERAGEIF(tempM[Month],tempM[Month],tempM[High Frequency])</f>
        <v>-2.5516799080914528E-2</v>
      </c>
      <c r="K838" s="4">
        <f>tempM[[#This Row],[S0]]-AVERAGE($J$2:$J$13)</f>
        <v>-2.538133767196487E-2</v>
      </c>
    </row>
    <row r="839" spans="1:11" x14ac:dyDescent="0.3">
      <c r="A839" s="2">
        <v>25491</v>
      </c>
      <c r="B839" s="16">
        <f>MONTH(tempM[[#This Row],[Date]])</f>
        <v>10</v>
      </c>
      <c r="C839" s="1">
        <v>1969.7916666666667</v>
      </c>
      <c r="D839" s="1">
        <f>tempM[[#This Row],[DecDate]]^2</f>
        <v>3880079.210069445</v>
      </c>
      <c r="E839" s="1">
        <v>0.03</v>
      </c>
      <c r="F839" s="1">
        <f>$R$17+$R$18*tempM[[#This Row],[DecDate]]+$R$19*tempM[[#This Row],[DecDate2]]</f>
        <v>0.11121574245413512</v>
      </c>
      <c r="G839" s="4">
        <f>tempM[[#This Row],[Temp]]-tempM[[#This Row],[Trend]]</f>
        <v>-8.1215742454135126E-2</v>
      </c>
      <c r="H839" s="4">
        <f t="shared" si="12"/>
        <v>-4.276423102679857E-2</v>
      </c>
      <c r="I839" s="4">
        <f>tempM[[#This Row],[Detrended]]-tempM[[#This Row],[Cycle]]</f>
        <v>-3.8451511427336556E-2</v>
      </c>
      <c r="J839" s="4">
        <f>AVERAGEIF(tempM[Month],tempM[Month],tempM[High Frequency])</f>
        <v>3.745669801022343E-2</v>
      </c>
      <c r="K839" s="4">
        <f>tempM[[#This Row],[S0]]-AVERAGE($J$2:$J$13)</f>
        <v>3.7592159419173092E-2</v>
      </c>
    </row>
    <row r="840" spans="1:11" x14ac:dyDescent="0.3">
      <c r="A840" s="2">
        <v>25522</v>
      </c>
      <c r="B840" s="16">
        <f>MONTH(tempM[[#This Row],[Date]])</f>
        <v>11</v>
      </c>
      <c r="C840" s="1">
        <v>1969.875</v>
      </c>
      <c r="D840" s="1">
        <f>tempM[[#This Row],[DecDate]]^2</f>
        <v>3880407.515625</v>
      </c>
      <c r="E840" s="1">
        <v>0.15</v>
      </c>
      <c r="F840" s="1">
        <f>$R$17+$R$18*tempM[[#This Row],[DecDate]]+$R$19*tempM[[#This Row],[DecDate2]]</f>
        <v>0.11222999406589906</v>
      </c>
      <c r="G840" s="4">
        <f>tempM[[#This Row],[Temp]]-tempM[[#This Row],[Trend]]</f>
        <v>3.7770005934100931E-2</v>
      </c>
      <c r="H840" s="4">
        <f t="shared" si="12"/>
        <v>-4.6086174946206718E-2</v>
      </c>
      <c r="I840" s="4">
        <f>tempM[[#This Row],[Detrended]]-tempM[[#This Row],[Cycle]]</f>
        <v>8.3856180880307649E-2</v>
      </c>
      <c r="J840" s="4">
        <f>AVERAGEIF(tempM[Month],tempM[Month],tempM[High Frequency])</f>
        <v>3.5898844099438568E-2</v>
      </c>
      <c r="K840" s="4">
        <f>tempM[[#This Row],[S0]]-AVERAGE($J$2:$J$13)</f>
        <v>3.603430550838823E-2</v>
      </c>
    </row>
    <row r="841" spans="1:11" x14ac:dyDescent="0.3">
      <c r="A841" s="2">
        <v>25552</v>
      </c>
      <c r="B841" s="16">
        <f>MONTH(tempM[[#This Row],[Date]])</f>
        <v>12</v>
      </c>
      <c r="C841" s="1">
        <v>1969.9583333333335</v>
      </c>
      <c r="D841" s="1">
        <f>tempM[[#This Row],[DecDate]]^2</f>
        <v>3880735.835069445</v>
      </c>
      <c r="E841" s="1">
        <v>0.3</v>
      </c>
      <c r="F841" s="1">
        <f>$R$17+$R$18*tempM[[#This Row],[DecDate]]+$R$19*tempM[[#This Row],[DecDate2]]</f>
        <v>0.11324567811112729</v>
      </c>
      <c r="G841" s="4">
        <f>tempM[[#This Row],[Temp]]-tempM[[#This Row],[Trend]]</f>
        <v>0.1867543218888727</v>
      </c>
      <c r="H841" s="4">
        <f t="shared" ref="H841:H904" si="13">AVERAGE(G835:G847)</f>
        <v>-5.4024935914446279E-2</v>
      </c>
      <c r="I841" s="4">
        <f>tempM[[#This Row],[Detrended]]-tempM[[#This Row],[Cycle]]</f>
        <v>0.24077925780331899</v>
      </c>
      <c r="J841" s="4">
        <f>AVERAGEIF(tempM[Month],tempM[Month],tempM[High Frequency])</f>
        <v>-3.4305487959333747E-2</v>
      </c>
      <c r="K841" s="4">
        <f>tempM[[#This Row],[S0]]-AVERAGE($J$2:$J$13)</f>
        <v>-3.4170026550384085E-2</v>
      </c>
    </row>
    <row r="842" spans="1:11" x14ac:dyDescent="0.3">
      <c r="A842" s="2">
        <v>25583</v>
      </c>
      <c r="B842" s="16">
        <f>MONTH(tempM[[#This Row],[Date]])</f>
        <v>1</v>
      </c>
      <c r="C842" s="1">
        <v>1970.0416666666667</v>
      </c>
      <c r="D842" s="1">
        <f>tempM[[#This Row],[DecDate]]^2</f>
        <v>3881064.168402778</v>
      </c>
      <c r="E842" s="1">
        <v>-0.02</v>
      </c>
      <c r="F842" s="1">
        <f>$R$17+$R$18*tempM[[#This Row],[DecDate]]+$R$19*tempM[[#This Row],[DecDate2]]</f>
        <v>0.11426279458970612</v>
      </c>
      <c r="G842" s="4">
        <f>tempM[[#This Row],[Temp]]-tempM[[#This Row],[Trend]]</f>
        <v>-0.13426279458970611</v>
      </c>
      <c r="H842" s="4">
        <f t="shared" si="13"/>
        <v>-5.5042052393060099E-2</v>
      </c>
      <c r="I842" s="4">
        <f>tempM[[#This Row],[Detrended]]-tempM[[#This Row],[Cycle]]</f>
        <v>-7.9220742196646016E-2</v>
      </c>
      <c r="J842" s="4">
        <f>AVERAGEIF(tempM[Month],tempM[Month],tempM[High Frequency])</f>
        <v>2.9521109172344157E-2</v>
      </c>
      <c r="K842" s="4">
        <f>tempM[[#This Row],[S0]]-AVERAGE($J$2:$J$13)</f>
        <v>2.9656570581293815E-2</v>
      </c>
    </row>
    <row r="843" spans="1:11" x14ac:dyDescent="0.3">
      <c r="A843" s="2">
        <v>25614</v>
      </c>
      <c r="B843" s="16">
        <f>MONTH(tempM[[#This Row],[Date]])</f>
        <v>2</v>
      </c>
      <c r="C843" s="1">
        <v>1970.125</v>
      </c>
      <c r="D843" s="1">
        <f>tempM[[#This Row],[DecDate]]^2</f>
        <v>3881392.515625</v>
      </c>
      <c r="E843" s="1">
        <v>0.27</v>
      </c>
      <c r="F843" s="1">
        <f>$R$17+$R$18*tempM[[#This Row],[DecDate]]+$R$19*tempM[[#This Row],[DecDate2]]</f>
        <v>0.11528134350169239</v>
      </c>
      <c r="G843" s="4">
        <f>tempM[[#This Row],[Temp]]-tempM[[#This Row],[Trend]]</f>
        <v>0.15471865649830763</v>
      </c>
      <c r="H843" s="4">
        <f t="shared" si="13"/>
        <v>-6.4522139766663544E-2</v>
      </c>
      <c r="I843" s="4">
        <f>tempM[[#This Row],[Detrended]]-tempM[[#This Row],[Cycle]]</f>
        <v>0.21924079626497117</v>
      </c>
      <c r="J843" s="4">
        <f>AVERAGEIF(tempM[Month],tempM[Month],tempM[High Frequency])</f>
        <v>3.252632429620924E-2</v>
      </c>
      <c r="K843" s="4">
        <f>tempM[[#This Row],[S0]]-AVERAGE($J$2:$J$13)</f>
        <v>3.2661785705158902E-2</v>
      </c>
    </row>
    <row r="844" spans="1:11" x14ac:dyDescent="0.3">
      <c r="A844" s="2">
        <v>25642</v>
      </c>
      <c r="B844" s="16">
        <f>MONTH(tempM[[#This Row],[Date]])</f>
        <v>3</v>
      </c>
      <c r="C844" s="1">
        <v>1970.2083333333335</v>
      </c>
      <c r="D844" s="1">
        <f>tempM[[#This Row],[DecDate]]^2</f>
        <v>3881720.8767361119</v>
      </c>
      <c r="E844" s="1">
        <v>-7.0000000000000007E-2</v>
      </c>
      <c r="F844" s="1">
        <f>$R$17+$R$18*tempM[[#This Row],[DecDate]]+$R$19*tempM[[#This Row],[DecDate2]]</f>
        <v>0.11630132484731348</v>
      </c>
      <c r="G844" s="4">
        <f>tempM[[#This Row],[Temp]]-tempM[[#This Row],[Trend]]</f>
        <v>-0.18630132484731349</v>
      </c>
      <c r="H844" s="4">
        <f t="shared" si="13"/>
        <v>-7.3234428804491741E-2</v>
      </c>
      <c r="I844" s="4">
        <f>tempM[[#This Row],[Detrended]]-tempM[[#This Row],[Cycle]]</f>
        <v>-0.11306689604282175</v>
      </c>
      <c r="J844" s="4">
        <f>AVERAGEIF(tempM[Month],tempM[Month],tempM[High Frequency])</f>
        <v>4.2467654152793903E-2</v>
      </c>
      <c r="K844" s="4">
        <f>tempM[[#This Row],[S0]]-AVERAGE($J$2:$J$13)</f>
        <v>4.2603115561743565E-2</v>
      </c>
    </row>
    <row r="845" spans="1:11" x14ac:dyDescent="0.3">
      <c r="A845" s="2">
        <v>25673</v>
      </c>
      <c r="B845" s="16">
        <f>MONTH(tempM[[#This Row],[Date]])</f>
        <v>4</v>
      </c>
      <c r="C845" s="1">
        <v>1970.2916666666667</v>
      </c>
      <c r="D845" s="1">
        <f>tempM[[#This Row],[DecDate]]^2</f>
        <v>3882049.2517361115</v>
      </c>
      <c r="E845" s="1">
        <v>-0.02</v>
      </c>
      <c r="F845" s="1">
        <f>$R$17+$R$18*tempM[[#This Row],[DecDate]]+$R$19*tempM[[#This Row],[DecDate2]]</f>
        <v>0.11732273862622833</v>
      </c>
      <c r="G845" s="4">
        <f>tempM[[#This Row],[Temp]]-tempM[[#This Row],[Trend]]</f>
        <v>-0.13732273862622832</v>
      </c>
      <c r="H845" s="4">
        <f t="shared" si="13"/>
        <v>-9.271738104499315E-2</v>
      </c>
      <c r="I845" s="4">
        <f>tempM[[#This Row],[Detrended]]-tempM[[#This Row],[Cycle]]</f>
        <v>-4.4605357581235169E-2</v>
      </c>
      <c r="J845" s="4">
        <f>AVERAGEIF(tempM[Month],tempM[Month],tempM[High Frequency])</f>
        <v>-5.1148535178016012E-4</v>
      </c>
      <c r="K845" s="4">
        <f>tempM[[#This Row],[S0]]-AVERAGE($J$2:$J$13)</f>
        <v>-3.7602394283050016E-4</v>
      </c>
    </row>
    <row r="846" spans="1:11" x14ac:dyDescent="0.3">
      <c r="A846" s="2">
        <v>25703</v>
      </c>
      <c r="B846" s="16">
        <f>MONTH(tempM[[#This Row],[Date]])</f>
        <v>5</v>
      </c>
      <c r="C846" s="1">
        <v>1970.375</v>
      </c>
      <c r="D846" s="1">
        <f>tempM[[#This Row],[DecDate]]^2</f>
        <v>3882377.640625</v>
      </c>
      <c r="E846" s="1">
        <v>0</v>
      </c>
      <c r="F846" s="1">
        <f>$R$17+$R$18*tempM[[#This Row],[DecDate]]+$R$19*tempM[[#This Row],[DecDate2]]</f>
        <v>0.11834558483866431</v>
      </c>
      <c r="G846" s="4">
        <f>tempM[[#This Row],[Temp]]-tempM[[#This Row],[Trend]]</f>
        <v>-0.11834558483866431</v>
      </c>
      <c r="H846" s="4">
        <f t="shared" si="13"/>
        <v>-9.5278688795877559E-2</v>
      </c>
      <c r="I846" s="4">
        <f>tempM[[#This Row],[Detrended]]-tempM[[#This Row],[Cycle]]</f>
        <v>-2.306689604278675E-2</v>
      </c>
      <c r="J846" s="4">
        <f>AVERAGEIF(tempM[Month],tempM[Month],tempM[High Frequency])</f>
        <v>-1.9768330201834865E-2</v>
      </c>
      <c r="K846" s="4">
        <f>tempM[[#This Row],[S0]]-AVERAGE($J$2:$J$13)</f>
        <v>-1.9632868792885207E-2</v>
      </c>
    </row>
    <row r="847" spans="1:11" x14ac:dyDescent="0.3">
      <c r="A847" s="2">
        <v>25734</v>
      </c>
      <c r="B847" s="16">
        <f>MONTH(tempM[[#This Row],[Date]])</f>
        <v>6</v>
      </c>
      <c r="C847" s="1">
        <v>1970.4583333333335</v>
      </c>
      <c r="D847" s="1">
        <f>tempM[[#This Row],[DecDate]]^2</f>
        <v>3882706.0434027785</v>
      </c>
      <c r="E847" s="1">
        <v>0.02</v>
      </c>
      <c r="F847" s="1">
        <f>$R$17+$R$18*tempM[[#This Row],[DecDate]]+$R$19*tempM[[#This Row],[DecDate2]]</f>
        <v>0.11936986348445089</v>
      </c>
      <c r="G847" s="4">
        <f>tempM[[#This Row],[Temp]]-tempM[[#This Row],[Trend]]</f>
        <v>-9.9369863484450885E-2</v>
      </c>
      <c r="H847" s="4">
        <f t="shared" si="13"/>
        <v>-0.13168758282635823</v>
      </c>
      <c r="I847" s="4">
        <f>tempM[[#This Row],[Detrended]]-tempM[[#This Row],[Cycle]]</f>
        <v>3.2317719341907344E-2</v>
      </c>
      <c r="J847" s="4">
        <f>AVERAGEIF(tempM[Month],tempM[Month],tempM[High Frequency])</f>
        <v>-2.6078630071459965E-2</v>
      </c>
      <c r="K847" s="4">
        <f>tempM[[#This Row],[S0]]-AVERAGE($J$2:$J$13)</f>
        <v>-2.5943168662510306E-2</v>
      </c>
    </row>
    <row r="848" spans="1:11" x14ac:dyDescent="0.3">
      <c r="A848" s="2">
        <v>25764</v>
      </c>
      <c r="B848" s="16">
        <f>MONTH(tempM[[#This Row],[Date]])</f>
        <v>7</v>
      </c>
      <c r="C848" s="1">
        <v>1970.5416666666667</v>
      </c>
      <c r="D848" s="1">
        <f>tempM[[#This Row],[DecDate]]^2</f>
        <v>3883034.460069445</v>
      </c>
      <c r="E848" s="1">
        <v>-0.04</v>
      </c>
      <c r="F848" s="1">
        <f>$R$17+$R$18*tempM[[#This Row],[DecDate]]+$R$19*tempM[[#This Row],[DecDate2]]</f>
        <v>0.12039557456387229</v>
      </c>
      <c r="G848" s="4">
        <f>tempM[[#This Row],[Temp]]-tempM[[#This Row],[Trend]]</f>
        <v>-0.1603955745638723</v>
      </c>
      <c r="H848" s="4">
        <f t="shared" si="13"/>
        <v>-0.16655944775182416</v>
      </c>
      <c r="I848" s="4">
        <f>tempM[[#This Row],[Detrended]]-tempM[[#This Row],[Cycle]]</f>
        <v>6.1638731879518627E-3</v>
      </c>
      <c r="J848" s="4">
        <f>AVERAGEIF(tempM[Month],tempM[Month],tempM[High Frequency])</f>
        <v>-3.5465086088030215E-2</v>
      </c>
      <c r="K848" s="4">
        <f>tempM[[#This Row],[S0]]-AVERAGE($J$2:$J$13)</f>
        <v>-3.5329624679080553E-2</v>
      </c>
    </row>
    <row r="849" spans="1:11" x14ac:dyDescent="0.3">
      <c r="A849" s="2">
        <v>25795</v>
      </c>
      <c r="B849" s="16">
        <f>MONTH(tempM[[#This Row],[Date]])</f>
        <v>8</v>
      </c>
      <c r="C849" s="1">
        <v>1970.625</v>
      </c>
      <c r="D849" s="1">
        <f>tempM[[#This Row],[DecDate]]^2</f>
        <v>3883362.890625</v>
      </c>
      <c r="E849" s="1">
        <v>-0.05</v>
      </c>
      <c r="F849" s="1">
        <f>$R$17+$R$18*tempM[[#This Row],[DecDate]]+$R$19*tempM[[#This Row],[DecDate2]]</f>
        <v>0.12142271807658744</v>
      </c>
      <c r="G849" s="4">
        <f>tempM[[#This Row],[Temp]]-tempM[[#This Row],[Trend]]</f>
        <v>-0.17142271807658743</v>
      </c>
      <c r="H849" s="4">
        <f t="shared" si="13"/>
        <v>-0.18220197587996767</v>
      </c>
      <c r="I849" s="4">
        <f>tempM[[#This Row],[Detrended]]-tempM[[#This Row],[Cycle]]</f>
        <v>1.0779257803380238E-2</v>
      </c>
      <c r="J849" s="4">
        <f>AVERAGEIF(tempM[Month],tempM[Month],tempM[High Frequency])</f>
        <v>-3.7850347885051719E-2</v>
      </c>
      <c r="K849" s="4">
        <f>tempM[[#This Row],[S0]]-AVERAGE($J$2:$J$13)</f>
        <v>-3.7714886476102057E-2</v>
      </c>
    </row>
    <row r="850" spans="1:11" x14ac:dyDescent="0.3">
      <c r="A850" s="2">
        <v>25826</v>
      </c>
      <c r="B850" s="16">
        <f>MONTH(tempM[[#This Row],[Date]])</f>
        <v>9</v>
      </c>
      <c r="C850" s="1">
        <v>1970.7083333333335</v>
      </c>
      <c r="D850" s="1">
        <f>tempM[[#This Row],[DecDate]]^2</f>
        <v>3883691.335069445</v>
      </c>
      <c r="E850" s="1">
        <v>-0.05</v>
      </c>
      <c r="F850" s="1">
        <f>$R$17+$R$18*tempM[[#This Row],[DecDate]]+$R$19*tempM[[#This Row],[DecDate2]]</f>
        <v>0.12245129402282373</v>
      </c>
      <c r="G850" s="4">
        <f>tempM[[#This Row],[Temp]]-tempM[[#This Row],[Trend]]</f>
        <v>-0.17245129402282372</v>
      </c>
      <c r="H850" s="4">
        <f t="shared" si="13"/>
        <v>-0.22553824413387874</v>
      </c>
      <c r="I850" s="4">
        <f>tempM[[#This Row],[Detrended]]-tempM[[#This Row],[Cycle]]</f>
        <v>5.308695011105502E-2</v>
      </c>
      <c r="J850" s="4">
        <f>AVERAGEIF(tempM[Month],tempM[Month],tempM[High Frequency])</f>
        <v>-2.5516799080914528E-2</v>
      </c>
      <c r="K850" s="4">
        <f>tempM[[#This Row],[S0]]-AVERAGE($J$2:$J$13)</f>
        <v>-2.538133767196487E-2</v>
      </c>
    </row>
    <row r="851" spans="1:11" x14ac:dyDescent="0.3">
      <c r="A851" s="2">
        <v>25856</v>
      </c>
      <c r="B851" s="16">
        <f>MONTH(tempM[[#This Row],[Date]])</f>
        <v>10</v>
      </c>
      <c r="C851" s="1">
        <v>1970.7916666666667</v>
      </c>
      <c r="D851" s="1">
        <f>tempM[[#This Row],[DecDate]]^2</f>
        <v>3884019.793402778</v>
      </c>
      <c r="E851" s="1">
        <v>-0.2</v>
      </c>
      <c r="F851" s="1">
        <f>$R$17+$R$18*tempM[[#This Row],[DecDate]]+$R$19*tempM[[#This Row],[DecDate2]]</f>
        <v>0.12348130240241062</v>
      </c>
      <c r="G851" s="4">
        <f>tempM[[#This Row],[Temp]]-tempM[[#This Row],[Trend]]</f>
        <v>-0.32348130240241063</v>
      </c>
      <c r="H851" s="4">
        <f t="shared" si="13"/>
        <v>-0.23656825251354002</v>
      </c>
      <c r="I851" s="4">
        <f>tempM[[#This Row],[Detrended]]-tempM[[#This Row],[Cycle]]</f>
        <v>-8.6913049888870608E-2</v>
      </c>
      <c r="J851" s="4">
        <f>AVERAGEIF(tempM[Month],tempM[Month],tempM[High Frequency])</f>
        <v>3.745669801022343E-2</v>
      </c>
      <c r="K851" s="4">
        <f>tempM[[#This Row],[S0]]-AVERAGE($J$2:$J$13)</f>
        <v>3.7592159419173092E-2</v>
      </c>
    </row>
    <row r="852" spans="1:11" x14ac:dyDescent="0.3">
      <c r="A852" s="2">
        <v>25887</v>
      </c>
      <c r="B852" s="16">
        <f>MONTH(tempM[[#This Row],[Date]])</f>
        <v>11</v>
      </c>
      <c r="C852" s="1">
        <v>1970.875</v>
      </c>
      <c r="D852" s="1">
        <f>tempM[[#This Row],[DecDate]]^2</f>
        <v>3884348.265625</v>
      </c>
      <c r="E852" s="1">
        <v>0.01</v>
      </c>
      <c r="F852" s="1">
        <f>$R$17+$R$18*tempM[[#This Row],[DecDate]]+$R$19*tempM[[#This Row],[DecDate2]]</f>
        <v>0.12451274321563233</v>
      </c>
      <c r="G852" s="4">
        <f>tempM[[#This Row],[Temp]]-tempM[[#This Row],[Trend]]</f>
        <v>-0.11451274321563233</v>
      </c>
      <c r="H852" s="4">
        <f t="shared" si="13"/>
        <v>-0.24529200101896448</v>
      </c>
      <c r="I852" s="4">
        <f>tempM[[#This Row],[Detrended]]-tempM[[#This Row],[Cycle]]</f>
        <v>0.13077925780333216</v>
      </c>
      <c r="J852" s="4">
        <f>AVERAGEIF(tempM[Month],tempM[Month],tempM[High Frequency])</f>
        <v>3.5898844099438568E-2</v>
      </c>
      <c r="K852" s="4">
        <f>tempM[[#This Row],[S0]]-AVERAGE($J$2:$J$13)</f>
        <v>3.603430550838823E-2</v>
      </c>
    </row>
    <row r="853" spans="1:11" x14ac:dyDescent="0.3">
      <c r="A853" s="2">
        <v>25917</v>
      </c>
      <c r="B853" s="16">
        <f>MONTH(tempM[[#This Row],[Date]])</f>
        <v>12</v>
      </c>
      <c r="C853" s="1">
        <v>1970.9583333333335</v>
      </c>
      <c r="D853" s="1">
        <f>tempM[[#This Row],[DecDate]]^2</f>
        <v>3884676.7517361119</v>
      </c>
      <c r="E853" s="1">
        <v>-0.31</v>
      </c>
      <c r="F853" s="1">
        <f>$R$17+$R$18*tempM[[#This Row],[DecDate]]+$R$19*tempM[[#This Row],[DecDate2]]</f>
        <v>0.12554561646214779</v>
      </c>
      <c r="G853" s="4">
        <f>tempM[[#This Row],[Temp]]-tempM[[#This Row],[Trend]]</f>
        <v>-0.43554561646214779</v>
      </c>
      <c r="H853" s="4">
        <f t="shared" si="13"/>
        <v>-0.25709410503475444</v>
      </c>
      <c r="I853" s="4">
        <f>tempM[[#This Row],[Detrended]]-tempM[[#This Row],[Cycle]]</f>
        <v>-0.17845151142739335</v>
      </c>
      <c r="J853" s="4">
        <f>AVERAGEIF(tempM[Month],tempM[Month],tempM[High Frequency])</f>
        <v>-3.4305487959333747E-2</v>
      </c>
      <c r="K853" s="4">
        <f>tempM[[#This Row],[S0]]-AVERAGE($J$2:$J$13)</f>
        <v>-3.4170026550384085E-2</v>
      </c>
    </row>
    <row r="854" spans="1:11" x14ac:dyDescent="0.3">
      <c r="A854" s="2">
        <v>25948</v>
      </c>
      <c r="B854" s="16">
        <f>MONTH(tempM[[#This Row],[Date]])</f>
        <v>1</v>
      </c>
      <c r="C854" s="1">
        <v>1971.0416666666667</v>
      </c>
      <c r="D854" s="1">
        <f>tempM[[#This Row],[DecDate]]^2</f>
        <v>3885005.2517361115</v>
      </c>
      <c r="E854" s="1">
        <v>-0.14000000000000001</v>
      </c>
      <c r="F854" s="1">
        <f>$R$17+$R$18*tempM[[#This Row],[DecDate]]+$R$19*tempM[[#This Row],[DecDate2]]</f>
        <v>0.12657992214218439</v>
      </c>
      <c r="G854" s="4">
        <f>tempM[[#This Row],[Temp]]-tempM[[#This Row],[Trend]]</f>
        <v>-0.2665799221421844</v>
      </c>
      <c r="H854" s="4">
        <f t="shared" si="13"/>
        <v>-0.26966687225323505</v>
      </c>
      <c r="I854" s="4">
        <f>tempM[[#This Row],[Detrended]]-tempM[[#This Row],[Cycle]]</f>
        <v>3.0869501110506459E-3</v>
      </c>
      <c r="J854" s="4">
        <f>AVERAGEIF(tempM[Month],tempM[Month],tempM[High Frequency])</f>
        <v>2.9521109172344157E-2</v>
      </c>
      <c r="K854" s="4">
        <f>tempM[[#This Row],[S0]]-AVERAGE($J$2:$J$13)</f>
        <v>2.9656570581293815E-2</v>
      </c>
    </row>
    <row r="855" spans="1:11" x14ac:dyDescent="0.3">
      <c r="A855" s="2">
        <v>25979</v>
      </c>
      <c r="B855" s="16">
        <f>MONTH(tempM[[#This Row],[Date]])</f>
        <v>2</v>
      </c>
      <c r="C855" s="1">
        <v>1971.125</v>
      </c>
      <c r="D855" s="1">
        <f>tempM[[#This Row],[DecDate]]^2</f>
        <v>3885333.765625</v>
      </c>
      <c r="E855" s="1">
        <v>-0.21</v>
      </c>
      <c r="F855" s="1">
        <f>$R$17+$R$18*tempM[[#This Row],[DecDate]]+$R$19*tempM[[#This Row],[DecDate2]]</f>
        <v>0.12761566025557158</v>
      </c>
      <c r="G855" s="4">
        <f>tempM[[#This Row],[Temp]]-tempM[[#This Row],[Trend]]</f>
        <v>-0.33761566025557155</v>
      </c>
      <c r="H855" s="4">
        <f t="shared" si="13"/>
        <v>-0.27993337959746151</v>
      </c>
      <c r="I855" s="4">
        <f>tempM[[#This Row],[Detrended]]-tempM[[#This Row],[Cycle]]</f>
        <v>-5.7682280658110041E-2</v>
      </c>
      <c r="J855" s="4">
        <f>AVERAGEIF(tempM[Month],tempM[Month],tempM[High Frequency])</f>
        <v>3.252632429620924E-2</v>
      </c>
      <c r="K855" s="4">
        <f>tempM[[#This Row],[S0]]-AVERAGE($J$2:$J$13)</f>
        <v>3.2661785705158902E-2</v>
      </c>
    </row>
    <row r="856" spans="1:11" x14ac:dyDescent="0.3">
      <c r="A856" s="2">
        <v>26007</v>
      </c>
      <c r="B856" s="16">
        <f>MONTH(tempM[[#This Row],[Date]])</f>
        <v>3</v>
      </c>
      <c r="C856" s="1">
        <v>1971.2083333333335</v>
      </c>
      <c r="D856" s="1">
        <f>tempM[[#This Row],[DecDate]]^2</f>
        <v>3885662.2934027785</v>
      </c>
      <c r="E856" s="1">
        <v>-0.28000000000000003</v>
      </c>
      <c r="F856" s="1">
        <f>$R$17+$R$18*tempM[[#This Row],[DecDate]]+$R$19*tempM[[#This Row],[DecDate2]]</f>
        <v>0.12865283080253676</v>
      </c>
      <c r="G856" s="4">
        <f>tempM[[#This Row],[Temp]]-tempM[[#This Row],[Trend]]</f>
        <v>-0.40865283080253678</v>
      </c>
      <c r="H856" s="4">
        <f t="shared" si="13"/>
        <v>-0.28789362706745109</v>
      </c>
      <c r="I856" s="4">
        <f>tempM[[#This Row],[Detrended]]-tempM[[#This Row],[Cycle]]</f>
        <v>-0.1207592037350857</v>
      </c>
      <c r="J856" s="4">
        <f>AVERAGEIF(tempM[Month],tempM[Month],tempM[High Frequency])</f>
        <v>4.2467654152793903E-2</v>
      </c>
      <c r="K856" s="4">
        <f>tempM[[#This Row],[S0]]-AVERAGE($J$2:$J$13)</f>
        <v>4.2603115561743565E-2</v>
      </c>
    </row>
    <row r="857" spans="1:11" x14ac:dyDescent="0.3">
      <c r="A857" s="2">
        <v>26038</v>
      </c>
      <c r="B857" s="16">
        <f>MONTH(tempM[[#This Row],[Date]])</f>
        <v>4</v>
      </c>
      <c r="C857" s="1">
        <v>1971.2916666666667</v>
      </c>
      <c r="D857" s="1">
        <f>tempM[[#This Row],[DecDate]]^2</f>
        <v>3885990.835069445</v>
      </c>
      <c r="E857" s="1">
        <v>-0.2</v>
      </c>
      <c r="F857" s="1">
        <f>$R$17+$R$18*tempM[[#This Row],[DecDate]]+$R$19*tempM[[#This Row],[DecDate2]]</f>
        <v>0.12969143378290937</v>
      </c>
      <c r="G857" s="4">
        <f>tempM[[#This Row],[Temp]]-tempM[[#This Row],[Trend]]</f>
        <v>-0.32969143378290938</v>
      </c>
      <c r="H857" s="4">
        <f t="shared" si="13"/>
        <v>-0.29739376850934468</v>
      </c>
      <c r="I857" s="4">
        <f>tempM[[#This Row],[Detrended]]-tempM[[#This Row],[Cycle]]</f>
        <v>-3.2297665273564702E-2</v>
      </c>
      <c r="J857" s="4">
        <f>AVERAGEIF(tempM[Month],tempM[Month],tempM[High Frequency])</f>
        <v>-5.1148535178016012E-4</v>
      </c>
      <c r="K857" s="4">
        <f>tempM[[#This Row],[S0]]-AVERAGE($J$2:$J$13)</f>
        <v>-3.7602394283050016E-4</v>
      </c>
    </row>
    <row r="858" spans="1:11" x14ac:dyDescent="0.3">
      <c r="A858" s="2">
        <v>26068</v>
      </c>
      <c r="B858" s="16">
        <f>MONTH(tempM[[#This Row],[Date]])</f>
        <v>5</v>
      </c>
      <c r="C858" s="1">
        <v>1971.375</v>
      </c>
      <c r="D858" s="1">
        <f>tempM[[#This Row],[DecDate]]^2</f>
        <v>3886319.390625</v>
      </c>
      <c r="E858" s="1">
        <v>-0.12</v>
      </c>
      <c r="F858" s="1">
        <f>$R$17+$R$18*tempM[[#This Row],[DecDate]]+$R$19*tempM[[#This Row],[DecDate2]]</f>
        <v>0.13073146919674627</v>
      </c>
      <c r="G858" s="4">
        <f>tempM[[#This Row],[Temp]]-tempM[[#This Row],[Trend]]</f>
        <v>-0.25073146919674627</v>
      </c>
      <c r="H858" s="4">
        <f t="shared" si="13"/>
        <v>-0.28458765007700587</v>
      </c>
      <c r="I858" s="4">
        <f>tempM[[#This Row],[Detrended]]-tempM[[#This Row],[Cycle]]</f>
        <v>3.3856180880259601E-2</v>
      </c>
      <c r="J858" s="4">
        <f>AVERAGEIF(tempM[Month],tempM[Month],tempM[High Frequency])</f>
        <v>-1.9768330201834865E-2</v>
      </c>
      <c r="K858" s="4">
        <f>tempM[[#This Row],[S0]]-AVERAGE($J$2:$J$13)</f>
        <v>-1.9632868792885207E-2</v>
      </c>
    </row>
    <row r="859" spans="1:11" x14ac:dyDescent="0.3">
      <c r="A859" s="2">
        <v>26099</v>
      </c>
      <c r="B859" s="16">
        <f>MONTH(tempM[[#This Row],[Date]])</f>
        <v>6</v>
      </c>
      <c r="C859" s="1">
        <v>1971.4583333333335</v>
      </c>
      <c r="D859" s="1">
        <f>tempM[[#This Row],[DecDate]]^2</f>
        <v>3886647.960069445</v>
      </c>
      <c r="E859" s="1">
        <v>-0.14000000000000001</v>
      </c>
      <c r="F859" s="1">
        <f>$R$17+$R$18*tempM[[#This Row],[DecDate]]+$R$19*tempM[[#This Row],[DecDate2]]</f>
        <v>0.13177293704393378</v>
      </c>
      <c r="G859" s="4">
        <f>tempM[[#This Row],[Temp]]-tempM[[#This Row],[Trend]]</f>
        <v>-0.27177293704393379</v>
      </c>
      <c r="H859" s="4">
        <f t="shared" si="13"/>
        <v>-0.29716757946272049</v>
      </c>
      <c r="I859" s="4">
        <f>tempM[[#This Row],[Detrended]]-tempM[[#This Row],[Cycle]]</f>
        <v>2.5394642418786695E-2</v>
      </c>
      <c r="J859" s="4">
        <f>AVERAGEIF(tempM[Month],tempM[Month],tempM[High Frequency])</f>
        <v>-2.6078630071459965E-2</v>
      </c>
      <c r="K859" s="4">
        <f>tempM[[#This Row],[S0]]-AVERAGE($J$2:$J$13)</f>
        <v>-2.5943168662510306E-2</v>
      </c>
    </row>
    <row r="860" spans="1:11" x14ac:dyDescent="0.3">
      <c r="A860" s="2">
        <v>26129</v>
      </c>
      <c r="B860" s="16">
        <f>MONTH(tempM[[#This Row],[Date]])</f>
        <v>7</v>
      </c>
      <c r="C860" s="1">
        <v>1971.5416666666667</v>
      </c>
      <c r="D860" s="1">
        <f>tempM[[#This Row],[DecDate]]^2</f>
        <v>3886976.543402778</v>
      </c>
      <c r="E860" s="1">
        <v>-0.13</v>
      </c>
      <c r="F860" s="1">
        <f>$R$17+$R$18*tempM[[#This Row],[DecDate]]+$R$19*tempM[[#This Row],[DecDate2]]</f>
        <v>0.13281583732469926</v>
      </c>
      <c r="G860" s="4">
        <f>tempM[[#This Row],[Temp]]-tempM[[#This Row],[Trend]]</f>
        <v>-0.26281583732469926</v>
      </c>
      <c r="H860" s="4">
        <f t="shared" si="13"/>
        <v>-0.31590278743574124</v>
      </c>
      <c r="I860" s="4">
        <f>tempM[[#This Row],[Detrended]]-tempM[[#This Row],[Cycle]]</f>
        <v>5.3086950111041975E-2</v>
      </c>
      <c r="J860" s="4">
        <f>AVERAGEIF(tempM[Month],tempM[Month],tempM[High Frequency])</f>
        <v>-3.5465086088030215E-2</v>
      </c>
      <c r="K860" s="4">
        <f>tempM[[#This Row],[S0]]-AVERAGE($J$2:$J$13)</f>
        <v>-3.5329624679080553E-2</v>
      </c>
    </row>
    <row r="861" spans="1:11" x14ac:dyDescent="0.3">
      <c r="A861" s="2">
        <v>26160</v>
      </c>
      <c r="B861" s="16">
        <f>MONTH(tempM[[#This Row],[Date]])</f>
        <v>8</v>
      </c>
      <c r="C861" s="1">
        <v>1971.625</v>
      </c>
      <c r="D861" s="1">
        <f>tempM[[#This Row],[DecDate]]^2</f>
        <v>3887305.140625</v>
      </c>
      <c r="E861" s="1">
        <v>-0.16</v>
      </c>
      <c r="F861" s="1">
        <f>$R$17+$R$18*tempM[[#This Row],[DecDate]]+$R$19*tempM[[#This Row],[DecDate2]]</f>
        <v>0.13386017003881534</v>
      </c>
      <c r="G861" s="4">
        <f>tempM[[#This Row],[Temp]]-tempM[[#This Row],[Trend]]</f>
        <v>-0.29386017003881537</v>
      </c>
      <c r="H861" s="4">
        <f t="shared" si="13"/>
        <v>-0.3461778893806659</v>
      </c>
      <c r="I861" s="4">
        <f>tempM[[#This Row],[Detrended]]-tempM[[#This Row],[Cycle]]</f>
        <v>5.2317719341850533E-2</v>
      </c>
      <c r="J861" s="4">
        <f>AVERAGEIF(tempM[Month],tempM[Month],tempM[High Frequency])</f>
        <v>-3.7850347885051719E-2</v>
      </c>
      <c r="K861" s="4">
        <f>tempM[[#This Row],[S0]]-AVERAGE($J$2:$J$13)</f>
        <v>-3.7714886476102057E-2</v>
      </c>
    </row>
    <row r="862" spans="1:11" x14ac:dyDescent="0.3">
      <c r="A862" s="2">
        <v>26191</v>
      </c>
      <c r="B862" s="16">
        <f>MONTH(tempM[[#This Row],[Date]])</f>
        <v>9</v>
      </c>
      <c r="C862" s="1">
        <v>1971.7083333333335</v>
      </c>
      <c r="D862" s="1">
        <f>tempM[[#This Row],[DecDate]]^2</f>
        <v>3887633.7517361119</v>
      </c>
      <c r="E862" s="1">
        <v>-0.14000000000000001</v>
      </c>
      <c r="F862" s="1">
        <f>$R$17+$R$18*tempM[[#This Row],[DecDate]]+$R$19*tempM[[#This Row],[DecDate2]]</f>
        <v>0.13490593518645255</v>
      </c>
      <c r="G862" s="4">
        <f>tempM[[#This Row],[Temp]]-tempM[[#This Row],[Trend]]</f>
        <v>-0.27490593518645257</v>
      </c>
      <c r="H862" s="4">
        <f t="shared" si="13"/>
        <v>-0.33030057760519999</v>
      </c>
      <c r="I862" s="4">
        <f>tempM[[#This Row],[Detrended]]-tempM[[#This Row],[Cycle]]</f>
        <v>5.539464241874742E-2</v>
      </c>
      <c r="J862" s="4">
        <f>AVERAGEIF(tempM[Month],tempM[Month],tempM[High Frequency])</f>
        <v>-2.5516799080914528E-2</v>
      </c>
      <c r="K862" s="4">
        <f>tempM[[#This Row],[S0]]-AVERAGE($J$2:$J$13)</f>
        <v>-2.538133767196487E-2</v>
      </c>
    </row>
    <row r="863" spans="1:11" x14ac:dyDescent="0.3">
      <c r="A863" s="2">
        <v>26221</v>
      </c>
      <c r="B863" s="16">
        <f>MONTH(tempM[[#This Row],[Date]])</f>
        <v>10</v>
      </c>
      <c r="C863" s="1">
        <v>1971.7916666666667</v>
      </c>
      <c r="D863" s="1">
        <f>tempM[[#This Row],[DecDate]]^2</f>
        <v>3887962.3767361115</v>
      </c>
      <c r="E863" s="1">
        <v>-0.16</v>
      </c>
      <c r="F863" s="1">
        <f>$R$17+$R$18*tempM[[#This Row],[DecDate]]+$R$19*tempM[[#This Row],[DecDate2]]</f>
        <v>0.13595313276744037</v>
      </c>
      <c r="G863" s="4">
        <f>tempM[[#This Row],[Temp]]-tempM[[#This Row],[Trend]]</f>
        <v>-0.2959531327674404</v>
      </c>
      <c r="H863" s="4">
        <f t="shared" si="13"/>
        <v>-0.31827085210933032</v>
      </c>
      <c r="I863" s="4">
        <f>tempM[[#This Row],[Detrended]]-tempM[[#This Row],[Cycle]]</f>
        <v>2.2317719341889919E-2</v>
      </c>
      <c r="J863" s="4">
        <f>AVERAGEIF(tempM[Month],tempM[Month],tempM[High Frequency])</f>
        <v>3.745669801022343E-2</v>
      </c>
      <c r="K863" s="4">
        <f>tempM[[#This Row],[S0]]-AVERAGE($J$2:$J$13)</f>
        <v>3.7592159419173092E-2</v>
      </c>
    </row>
    <row r="864" spans="1:11" x14ac:dyDescent="0.3">
      <c r="A864" s="2">
        <v>26252</v>
      </c>
      <c r="B864" s="16">
        <f>MONTH(tempM[[#This Row],[Date]])</f>
        <v>11</v>
      </c>
      <c r="C864" s="1">
        <v>1971.875</v>
      </c>
      <c r="D864" s="1">
        <f>tempM[[#This Row],[DecDate]]^2</f>
        <v>3888291.015625</v>
      </c>
      <c r="E864" s="1">
        <v>-0.02</v>
      </c>
      <c r="F864" s="1">
        <f>$R$17+$R$18*tempM[[#This Row],[DecDate]]+$R$19*tempM[[#This Row],[DecDate2]]</f>
        <v>0.13700176278200615</v>
      </c>
      <c r="G864" s="4">
        <f>tempM[[#This Row],[Temp]]-tempM[[#This Row],[Trend]]</f>
        <v>-0.15700176278200614</v>
      </c>
      <c r="H864" s="4">
        <f t="shared" si="13"/>
        <v>-0.31547332827768532</v>
      </c>
      <c r="I864" s="4">
        <f>tempM[[#This Row],[Detrended]]-tempM[[#This Row],[Cycle]]</f>
        <v>0.15847156549567917</v>
      </c>
      <c r="J864" s="4">
        <f>AVERAGEIF(tempM[Month],tempM[Month],tempM[High Frequency])</f>
        <v>3.5898844099438568E-2</v>
      </c>
      <c r="K864" s="4">
        <f>tempM[[#This Row],[S0]]-AVERAGE($J$2:$J$13)</f>
        <v>3.603430550838823E-2</v>
      </c>
    </row>
    <row r="865" spans="1:11" x14ac:dyDescent="0.3">
      <c r="A865" s="2">
        <v>26282</v>
      </c>
      <c r="B865" s="16">
        <f>MONTH(tempM[[#This Row],[Date]])</f>
        <v>12</v>
      </c>
      <c r="C865" s="1">
        <v>1971.9583333333335</v>
      </c>
      <c r="D865" s="1">
        <f>tempM[[#This Row],[DecDate]]^2</f>
        <v>3888619.6684027785</v>
      </c>
      <c r="E865" s="1">
        <v>-0.14000000000000001</v>
      </c>
      <c r="F865" s="1">
        <f>$R$17+$R$18*tempM[[#This Row],[DecDate]]+$R$19*tempM[[#This Row],[DecDate2]]</f>
        <v>0.13805182522992254</v>
      </c>
      <c r="G865" s="4">
        <f>tempM[[#This Row],[Temp]]-tempM[[#This Row],[Trend]]</f>
        <v>-0.27805182522992256</v>
      </c>
      <c r="H865" s="4">
        <f t="shared" si="13"/>
        <v>-0.31498492918717513</v>
      </c>
      <c r="I865" s="4">
        <f>tempM[[#This Row],[Detrended]]-tempM[[#This Row],[Cycle]]</f>
        <v>3.6933103957252578E-2</v>
      </c>
      <c r="J865" s="4">
        <f>AVERAGEIF(tempM[Month],tempM[Month],tempM[High Frequency])</f>
        <v>-3.4305487959333747E-2</v>
      </c>
      <c r="K865" s="4">
        <f>tempM[[#This Row],[S0]]-AVERAGE($J$2:$J$13)</f>
        <v>-3.4170026550384085E-2</v>
      </c>
    </row>
    <row r="866" spans="1:11" x14ac:dyDescent="0.3">
      <c r="A866" s="2">
        <v>26313</v>
      </c>
      <c r="B866" s="16">
        <f>MONTH(tempM[[#This Row],[Date]])</f>
        <v>1</v>
      </c>
      <c r="C866" s="1">
        <v>1972.0416666666667</v>
      </c>
      <c r="D866" s="1">
        <f>tempM[[#This Row],[DecDate]]^2</f>
        <v>3888948.335069445</v>
      </c>
      <c r="E866" s="1">
        <v>-0.54</v>
      </c>
      <c r="F866" s="1">
        <f>$R$17+$R$18*tempM[[#This Row],[DecDate]]+$R$19*tempM[[#This Row],[DecDate2]]</f>
        <v>0.13910332011141691</v>
      </c>
      <c r="G866" s="4">
        <f>tempM[[#This Row],[Temp]]-tempM[[#This Row],[Trend]]</f>
        <v>-0.67910332011141694</v>
      </c>
      <c r="H866" s="4">
        <f t="shared" si="13"/>
        <v>-0.30911334714550953</v>
      </c>
      <c r="I866" s="4">
        <f>tempM[[#This Row],[Detrended]]-tempM[[#This Row],[Cycle]]</f>
        <v>-0.36998997296590741</v>
      </c>
      <c r="J866" s="4">
        <f>AVERAGEIF(tempM[Month],tempM[Month],tempM[High Frequency])</f>
        <v>2.9521109172344157E-2</v>
      </c>
      <c r="K866" s="4">
        <f>tempM[[#This Row],[S0]]-AVERAGE($J$2:$J$13)</f>
        <v>2.9656570581293815E-2</v>
      </c>
    </row>
    <row r="867" spans="1:11" x14ac:dyDescent="0.3">
      <c r="A867" s="2">
        <v>26344</v>
      </c>
      <c r="B867" s="16">
        <f>MONTH(tempM[[#This Row],[Date]])</f>
        <v>2</v>
      </c>
      <c r="C867" s="1">
        <v>1972.125</v>
      </c>
      <c r="D867" s="1">
        <f>tempM[[#This Row],[DecDate]]^2</f>
        <v>3889277.015625</v>
      </c>
      <c r="E867" s="1">
        <v>-0.52</v>
      </c>
      <c r="F867" s="1">
        <f>$R$17+$R$18*tempM[[#This Row],[DecDate]]+$R$19*tempM[[#This Row],[DecDate2]]</f>
        <v>0.14015624742620503</v>
      </c>
      <c r="G867" s="4">
        <f>tempM[[#This Row],[Temp]]-tempM[[#This Row],[Trend]]</f>
        <v>-0.66015624742620505</v>
      </c>
      <c r="H867" s="4">
        <f t="shared" si="13"/>
        <v>-0.30632012061420499</v>
      </c>
      <c r="I867" s="4">
        <f>tempM[[#This Row],[Detrended]]-tempM[[#This Row],[Cycle]]</f>
        <v>-0.35383612681200005</v>
      </c>
      <c r="J867" s="4">
        <f>AVERAGEIF(tempM[Month],tempM[Month],tempM[High Frequency])</f>
        <v>3.252632429620924E-2</v>
      </c>
      <c r="K867" s="4">
        <f>tempM[[#This Row],[S0]]-AVERAGE($J$2:$J$13)</f>
        <v>3.2661785705158902E-2</v>
      </c>
    </row>
    <row r="868" spans="1:11" x14ac:dyDescent="0.3">
      <c r="A868" s="2">
        <v>26373</v>
      </c>
      <c r="B868" s="16">
        <f>MONTH(tempM[[#This Row],[Date]])</f>
        <v>3</v>
      </c>
      <c r="C868" s="1">
        <v>1972.2083333333335</v>
      </c>
      <c r="D868" s="1">
        <f>tempM[[#This Row],[DecDate]]^2</f>
        <v>3889605.710069445</v>
      </c>
      <c r="E868" s="1">
        <v>0.01</v>
      </c>
      <c r="F868" s="1">
        <f>$R$17+$R$18*tempM[[#This Row],[DecDate]]+$R$19*tempM[[#This Row],[DecDate2]]</f>
        <v>0.14121060717451428</v>
      </c>
      <c r="G868" s="4">
        <f>tempM[[#This Row],[Temp]]-tempM[[#This Row],[Trend]]</f>
        <v>-0.13121060717451427</v>
      </c>
      <c r="H868" s="4">
        <f t="shared" si="13"/>
        <v>-0.31506678805482191</v>
      </c>
      <c r="I868" s="4">
        <f>tempM[[#This Row],[Detrended]]-tempM[[#This Row],[Cycle]]</f>
        <v>0.18385618088030764</v>
      </c>
      <c r="J868" s="4">
        <f>AVERAGEIF(tempM[Month],tempM[Month],tempM[High Frequency])</f>
        <v>4.2467654152793903E-2</v>
      </c>
      <c r="K868" s="4">
        <f>tempM[[#This Row],[S0]]-AVERAGE($J$2:$J$13)</f>
        <v>4.2603115561743565E-2</v>
      </c>
    </row>
    <row r="869" spans="1:11" x14ac:dyDescent="0.3">
      <c r="A869" s="2">
        <v>26404</v>
      </c>
      <c r="B869" s="16">
        <f>MONTH(tempM[[#This Row],[Date]])</f>
        <v>4</v>
      </c>
      <c r="C869" s="1">
        <v>1972.2916666666667</v>
      </c>
      <c r="D869" s="1">
        <f>tempM[[#This Row],[DecDate]]^2</f>
        <v>3889934.418402778</v>
      </c>
      <c r="E869" s="1">
        <v>-0.11</v>
      </c>
      <c r="F869" s="1">
        <f>$R$17+$R$18*tempM[[#This Row],[DecDate]]+$R$19*tempM[[#This Row],[DecDate2]]</f>
        <v>0.14226639935623098</v>
      </c>
      <c r="G869" s="4">
        <f>tempM[[#This Row],[Temp]]-tempM[[#This Row],[Trend]]</f>
        <v>-0.25226639935623096</v>
      </c>
      <c r="H869" s="4">
        <f t="shared" si="13"/>
        <v>-0.30843027254426592</v>
      </c>
      <c r="I869" s="4">
        <f>tempM[[#This Row],[Detrended]]-tempM[[#This Row],[Cycle]]</f>
        <v>5.6163873188034952E-2</v>
      </c>
      <c r="J869" s="4">
        <f>AVERAGEIF(tempM[Month],tempM[Month],tempM[High Frequency])</f>
        <v>-5.1148535178016012E-4</v>
      </c>
      <c r="K869" s="4">
        <f>tempM[[#This Row],[S0]]-AVERAGE($J$2:$J$13)</f>
        <v>-3.7602394283050016E-4</v>
      </c>
    </row>
    <row r="870" spans="1:11" x14ac:dyDescent="0.3">
      <c r="A870" s="2">
        <v>26434</v>
      </c>
      <c r="B870" s="16">
        <f>MONTH(tempM[[#This Row],[Date]])</f>
        <v>5</v>
      </c>
      <c r="C870" s="1">
        <v>1972.375</v>
      </c>
      <c r="D870" s="1">
        <f>tempM[[#This Row],[DecDate]]^2</f>
        <v>3890263.140625</v>
      </c>
      <c r="E870" s="1">
        <v>-0.15</v>
      </c>
      <c r="F870" s="1">
        <f>$R$17+$R$18*tempM[[#This Row],[DecDate]]+$R$19*tempM[[#This Row],[DecDate2]]</f>
        <v>0.14332362397152565</v>
      </c>
      <c r="G870" s="4">
        <f>tempM[[#This Row],[Temp]]-tempM[[#This Row],[Trend]]</f>
        <v>-0.29332362397152567</v>
      </c>
      <c r="H870" s="4">
        <f t="shared" si="13"/>
        <v>-0.31179518946716989</v>
      </c>
      <c r="I870" s="4">
        <f>tempM[[#This Row],[Detrended]]-tempM[[#This Row],[Cycle]]</f>
        <v>1.8471565495644215E-2</v>
      </c>
      <c r="J870" s="4">
        <f>AVERAGEIF(tempM[Month],tempM[Month],tempM[High Frequency])</f>
        <v>-1.9768330201834865E-2</v>
      </c>
      <c r="K870" s="4">
        <f>tempM[[#This Row],[S0]]-AVERAGE($J$2:$J$13)</f>
        <v>-1.9632868792885207E-2</v>
      </c>
    </row>
    <row r="871" spans="1:11" x14ac:dyDescent="0.3">
      <c r="A871" s="2">
        <v>26465</v>
      </c>
      <c r="B871" s="16">
        <f>MONTH(tempM[[#This Row],[Date]])</f>
        <v>6</v>
      </c>
      <c r="C871" s="1">
        <v>1972.4583333333335</v>
      </c>
      <c r="D871" s="1">
        <f>tempM[[#This Row],[DecDate]]^2</f>
        <v>3890591.8767361119</v>
      </c>
      <c r="E871" s="1">
        <v>-0.1</v>
      </c>
      <c r="F871" s="1">
        <f>$R$17+$R$18*tempM[[#This Row],[DecDate]]+$R$19*tempM[[#This Row],[DecDate2]]</f>
        <v>0.14438228102011408</v>
      </c>
      <c r="G871" s="4">
        <f>tempM[[#This Row],[Temp]]-tempM[[#This Row],[Trend]]</f>
        <v>-0.24438228102011408</v>
      </c>
      <c r="H871" s="4">
        <f t="shared" si="13"/>
        <v>-0.31439230805428103</v>
      </c>
      <c r="I871" s="4">
        <f>tempM[[#This Row],[Detrended]]-tempM[[#This Row],[Cycle]]</f>
        <v>7.001002703416695E-2</v>
      </c>
      <c r="J871" s="4">
        <f>AVERAGEIF(tempM[Month],tempM[Month],tempM[High Frequency])</f>
        <v>-2.6078630071459965E-2</v>
      </c>
      <c r="K871" s="4">
        <f>tempM[[#This Row],[S0]]-AVERAGE($J$2:$J$13)</f>
        <v>-2.5943168662510306E-2</v>
      </c>
    </row>
    <row r="872" spans="1:11" x14ac:dyDescent="0.3">
      <c r="A872" s="2">
        <v>26495</v>
      </c>
      <c r="B872" s="16">
        <f>MONTH(tempM[[#This Row],[Date]])</f>
        <v>7</v>
      </c>
      <c r="C872" s="1">
        <v>1972.5416666666667</v>
      </c>
      <c r="D872" s="1">
        <f>tempM[[#This Row],[DecDate]]^2</f>
        <v>3890920.6267361115</v>
      </c>
      <c r="E872" s="1">
        <v>-0.05</v>
      </c>
      <c r="F872" s="1">
        <f>$R$17+$R$18*tempM[[#This Row],[DecDate]]+$R$19*tempM[[#This Row],[DecDate2]]</f>
        <v>0.14544237050228048</v>
      </c>
      <c r="G872" s="4">
        <f>tempM[[#This Row],[Temp]]-tempM[[#This Row],[Trend]]</f>
        <v>-0.19544237050228047</v>
      </c>
      <c r="H872" s="4">
        <f t="shared" si="13"/>
        <v>-0.2923754744594631</v>
      </c>
      <c r="I872" s="4">
        <f>tempM[[#This Row],[Detrended]]-tempM[[#This Row],[Cycle]]</f>
        <v>9.6933103957182631E-2</v>
      </c>
      <c r="J872" s="4">
        <f>AVERAGEIF(tempM[Month],tempM[Month],tempM[High Frequency])</f>
        <v>-3.5465086088030215E-2</v>
      </c>
      <c r="K872" s="4">
        <f>tempM[[#This Row],[S0]]-AVERAGE($J$2:$J$13)</f>
        <v>-3.5329624679080553E-2</v>
      </c>
    </row>
    <row r="873" spans="1:11" x14ac:dyDescent="0.3">
      <c r="A873" s="2">
        <v>26526</v>
      </c>
      <c r="B873" s="16">
        <f>MONTH(tempM[[#This Row],[Date]])</f>
        <v>8</v>
      </c>
      <c r="C873" s="1">
        <v>1972.625</v>
      </c>
      <c r="D873" s="1">
        <f>tempM[[#This Row],[DecDate]]^2</f>
        <v>3891249.390625</v>
      </c>
      <c r="E873" s="1">
        <v>-0.08</v>
      </c>
      <c r="F873" s="1">
        <f>$R$17+$R$18*tempM[[#This Row],[DecDate]]+$R$19*tempM[[#This Row],[DecDate2]]</f>
        <v>0.14650389241774064</v>
      </c>
      <c r="G873" s="4">
        <f>tempM[[#This Row],[Temp]]-tempM[[#This Row],[Trend]]</f>
        <v>-0.22650389241774066</v>
      </c>
      <c r="H873" s="4">
        <f t="shared" si="13"/>
        <v>-0.21805238099039095</v>
      </c>
      <c r="I873" s="4">
        <f>tempM[[#This Row],[Detrended]]-tempM[[#This Row],[Cycle]]</f>
        <v>-8.4515114273497061E-3</v>
      </c>
      <c r="J873" s="4">
        <f>AVERAGEIF(tempM[Month],tempM[Month],tempM[High Frequency])</f>
        <v>-3.7850347885051719E-2</v>
      </c>
      <c r="K873" s="4">
        <f>tempM[[#This Row],[S0]]-AVERAGE($J$2:$J$13)</f>
        <v>-3.7714886476102057E-2</v>
      </c>
    </row>
    <row r="874" spans="1:11" x14ac:dyDescent="0.3">
      <c r="A874" s="2">
        <v>26557</v>
      </c>
      <c r="B874" s="16">
        <f>MONTH(tempM[[#This Row],[Date]])</f>
        <v>9</v>
      </c>
      <c r="C874" s="1">
        <v>1972.7083333333335</v>
      </c>
      <c r="D874" s="1">
        <f>tempM[[#This Row],[DecDate]]^2</f>
        <v>3891578.1684027785</v>
      </c>
      <c r="E874" s="1">
        <v>-0.26</v>
      </c>
      <c r="F874" s="1">
        <f>$R$17+$R$18*tempM[[#This Row],[DecDate]]+$R$19*tempM[[#This Row],[DecDate2]]</f>
        <v>0.14756684676683562</v>
      </c>
      <c r="G874" s="4">
        <f>tempM[[#This Row],[Temp]]-tempM[[#This Row],[Trend]]</f>
        <v>-0.40756684676683563</v>
      </c>
      <c r="H874" s="4">
        <f t="shared" si="13"/>
        <v>-0.15449995072400954</v>
      </c>
      <c r="I874" s="4">
        <f>tempM[[#This Row],[Detrended]]-tempM[[#This Row],[Cycle]]</f>
        <v>-0.25306689604282606</v>
      </c>
      <c r="J874" s="4">
        <f>AVERAGEIF(tempM[Month],tempM[Month],tempM[High Frequency])</f>
        <v>-2.5516799080914528E-2</v>
      </c>
      <c r="K874" s="4">
        <f>tempM[[#This Row],[S0]]-AVERAGE($J$2:$J$13)</f>
        <v>-2.538133767196487E-2</v>
      </c>
    </row>
    <row r="875" spans="1:11" x14ac:dyDescent="0.3">
      <c r="A875" s="2">
        <v>26587</v>
      </c>
      <c r="B875" s="16">
        <f>MONTH(tempM[[#This Row],[Date]])</f>
        <v>10</v>
      </c>
      <c r="C875" s="1">
        <v>1972.7916666666667</v>
      </c>
      <c r="D875" s="1">
        <f>tempM[[#This Row],[DecDate]]^2</f>
        <v>3891906.960069445</v>
      </c>
      <c r="E875" s="1">
        <v>-0.04</v>
      </c>
      <c r="F875" s="1">
        <f>$R$17+$R$18*tempM[[#This Row],[DecDate]]+$R$19*tempM[[#This Row],[DecDate2]]</f>
        <v>0.14863123354922436</v>
      </c>
      <c r="G875" s="4">
        <f>tempM[[#This Row],[Temp]]-tempM[[#This Row],[Trend]]</f>
        <v>-0.18863123354922437</v>
      </c>
      <c r="H875" s="4">
        <f t="shared" si="13"/>
        <v>-0.14171818366030561</v>
      </c>
      <c r="I875" s="4">
        <f>tempM[[#This Row],[Detrended]]-tempM[[#This Row],[Cycle]]</f>
        <v>-4.6913049888918756E-2</v>
      </c>
      <c r="J875" s="4">
        <f>AVERAGEIF(tempM[Month],tempM[Month],tempM[High Frequency])</f>
        <v>3.745669801022343E-2</v>
      </c>
      <c r="K875" s="4">
        <f>tempM[[#This Row],[S0]]-AVERAGE($J$2:$J$13)</f>
        <v>3.7592159419173092E-2</v>
      </c>
    </row>
    <row r="876" spans="1:11" x14ac:dyDescent="0.3">
      <c r="A876" s="2">
        <v>26618</v>
      </c>
      <c r="B876" s="16">
        <f>MONTH(tempM[[#This Row],[Date]])</f>
        <v>11</v>
      </c>
      <c r="C876" s="1">
        <v>1972.875</v>
      </c>
      <c r="D876" s="1">
        <f>tempM[[#This Row],[DecDate]]^2</f>
        <v>3892235.765625</v>
      </c>
      <c r="E876" s="1">
        <v>-0.19</v>
      </c>
      <c r="F876" s="1">
        <f>$R$17+$R$18*tempM[[#This Row],[DecDate]]+$R$19*tempM[[#This Row],[DecDate2]]</f>
        <v>0.14969705276519107</v>
      </c>
      <c r="G876" s="4">
        <f>tempM[[#This Row],[Temp]]-tempM[[#This Row],[Trend]]</f>
        <v>-0.33969705276519108</v>
      </c>
      <c r="H876" s="4">
        <f t="shared" si="13"/>
        <v>-0.12739938749159574</v>
      </c>
      <c r="I876" s="4">
        <f>tempM[[#This Row],[Detrended]]-tempM[[#This Row],[Cycle]]</f>
        <v>-0.21229766527359534</v>
      </c>
      <c r="J876" s="4">
        <f>AVERAGEIF(tempM[Month],tempM[Month],tempM[High Frequency])</f>
        <v>3.5898844099438568E-2</v>
      </c>
      <c r="K876" s="4">
        <f>tempM[[#This Row],[S0]]-AVERAGE($J$2:$J$13)</f>
        <v>3.603430550838823E-2</v>
      </c>
    </row>
    <row r="877" spans="1:11" x14ac:dyDescent="0.3">
      <c r="A877" s="2">
        <v>26648</v>
      </c>
      <c r="B877" s="16">
        <f>MONTH(tempM[[#This Row],[Date]])</f>
        <v>12</v>
      </c>
      <c r="C877" s="1">
        <v>1972.9583333333335</v>
      </c>
      <c r="D877" s="1">
        <f>tempM[[#This Row],[DecDate]]^2</f>
        <v>3892564.585069445</v>
      </c>
      <c r="E877" s="1">
        <v>-0.04</v>
      </c>
      <c r="F877" s="1">
        <f>$R$17+$R$18*tempM[[#This Row],[DecDate]]+$R$19*tempM[[#This Row],[DecDate2]]</f>
        <v>0.15076430441445154</v>
      </c>
      <c r="G877" s="4">
        <f>tempM[[#This Row],[Temp]]-tempM[[#This Row],[Trend]]</f>
        <v>-0.19076430441445155</v>
      </c>
      <c r="H877" s="4">
        <f t="shared" si="13"/>
        <v>-0.10462048529478546</v>
      </c>
      <c r="I877" s="4">
        <f>tempM[[#This Row],[Detrended]]-tempM[[#This Row],[Cycle]]</f>
        <v>-8.6143819119666093E-2</v>
      </c>
      <c r="J877" s="4">
        <f>AVERAGEIF(tempM[Month],tempM[Month],tempM[High Frequency])</f>
        <v>-3.4305487959333747E-2</v>
      </c>
      <c r="K877" s="4">
        <f>tempM[[#This Row],[S0]]-AVERAGE($J$2:$J$13)</f>
        <v>-3.4170026550384085E-2</v>
      </c>
    </row>
    <row r="878" spans="1:11" x14ac:dyDescent="0.3">
      <c r="A878" s="2">
        <v>26679</v>
      </c>
      <c r="B878" s="16">
        <f>MONTH(tempM[[#This Row],[Date]])</f>
        <v>1</v>
      </c>
      <c r="C878" s="1">
        <v>1973.0416666666667</v>
      </c>
      <c r="D878" s="1">
        <f>tempM[[#This Row],[DecDate]]^2</f>
        <v>3892893.418402778</v>
      </c>
      <c r="E878" s="1">
        <v>0.16</v>
      </c>
      <c r="F878" s="1">
        <f>$R$17+$R$18*tempM[[#This Row],[DecDate]]+$R$19*tempM[[#This Row],[DecDate2]]</f>
        <v>0.15183298849728999</v>
      </c>
      <c r="G878" s="4">
        <f>tempM[[#This Row],[Temp]]-tempM[[#This Row],[Trend]]</f>
        <v>8.1670115027100143E-3</v>
      </c>
      <c r="H878" s="4">
        <f t="shared" si="13"/>
        <v>-9.4919938608358137E-2</v>
      </c>
      <c r="I878" s="4">
        <f>tempM[[#This Row],[Detrended]]-tempM[[#This Row],[Cycle]]</f>
        <v>0.10308695011106815</v>
      </c>
      <c r="J878" s="4">
        <f>AVERAGEIF(tempM[Month],tempM[Month],tempM[High Frequency])</f>
        <v>2.9521109172344157E-2</v>
      </c>
      <c r="K878" s="4">
        <f>tempM[[#This Row],[S0]]-AVERAGE($J$2:$J$13)</f>
        <v>2.9656570581293815E-2</v>
      </c>
    </row>
    <row r="879" spans="1:11" x14ac:dyDescent="0.3">
      <c r="A879" s="2">
        <v>26710</v>
      </c>
      <c r="B879" s="16">
        <f>MONTH(tempM[[#This Row],[Date]])</f>
        <v>2</v>
      </c>
      <c r="C879" s="1">
        <v>1973.125</v>
      </c>
      <c r="D879" s="1">
        <f>tempM[[#This Row],[DecDate]]^2</f>
        <v>3893222.265625</v>
      </c>
      <c r="E879" s="1">
        <v>0.44</v>
      </c>
      <c r="F879" s="1">
        <f>$R$17+$R$18*tempM[[#This Row],[DecDate]]+$R$19*tempM[[#This Row],[DecDate2]]</f>
        <v>0.15290310501347903</v>
      </c>
      <c r="G879" s="4">
        <f>tempM[[#This Row],[Temp]]-tempM[[#This Row],[Trend]]</f>
        <v>0.28709689498652097</v>
      </c>
      <c r="H879" s="4">
        <f t="shared" si="13"/>
        <v>-8.983620897075352E-2</v>
      </c>
      <c r="I879" s="4">
        <f>tempM[[#This Row],[Detrended]]-tempM[[#This Row],[Cycle]]</f>
        <v>0.37693310395727447</v>
      </c>
      <c r="J879" s="4">
        <f>AVERAGEIF(tempM[Month],tempM[Month],tempM[High Frequency])</f>
        <v>3.252632429620924E-2</v>
      </c>
      <c r="K879" s="4">
        <f>tempM[[#This Row],[S0]]-AVERAGE($J$2:$J$13)</f>
        <v>3.2661785705158902E-2</v>
      </c>
    </row>
    <row r="880" spans="1:11" x14ac:dyDescent="0.3">
      <c r="A880" s="2">
        <v>26738</v>
      </c>
      <c r="B880" s="16">
        <f>MONTH(tempM[[#This Row],[Date]])</f>
        <v>3</v>
      </c>
      <c r="C880" s="1">
        <v>1973.2083333333335</v>
      </c>
      <c r="D880" s="1">
        <f>tempM[[#This Row],[DecDate]]^2</f>
        <v>3893551.1267361119</v>
      </c>
      <c r="E880" s="1">
        <v>0.32</v>
      </c>
      <c r="F880" s="1">
        <f>$R$17+$R$18*tempM[[#This Row],[DecDate]]+$R$19*tempM[[#This Row],[DecDate2]]</f>
        <v>0.15397465396324606</v>
      </c>
      <c r="G880" s="4">
        <f>tempM[[#This Row],[Temp]]-tempM[[#This Row],[Trend]]</f>
        <v>0.16602534603675395</v>
      </c>
      <c r="H880" s="4">
        <f t="shared" si="13"/>
        <v>-9.090775792045494E-2</v>
      </c>
      <c r="I880" s="4">
        <f>tempM[[#This Row],[Detrended]]-tempM[[#This Row],[Cycle]]</f>
        <v>0.25693310395720892</v>
      </c>
      <c r="J880" s="4">
        <f>AVERAGEIF(tempM[Month],tempM[Month],tempM[High Frequency])</f>
        <v>4.2467654152793903E-2</v>
      </c>
      <c r="K880" s="4">
        <f>tempM[[#This Row],[S0]]-AVERAGE($J$2:$J$13)</f>
        <v>4.2603115561743565E-2</v>
      </c>
    </row>
    <row r="881" spans="1:11" x14ac:dyDescent="0.3">
      <c r="A881" s="2">
        <v>26769</v>
      </c>
      <c r="B881" s="16">
        <f>MONTH(tempM[[#This Row],[Date]])</f>
        <v>4</v>
      </c>
      <c r="C881" s="1">
        <v>1973.2916666666667</v>
      </c>
      <c r="D881" s="1">
        <f>tempM[[#This Row],[DecDate]]^2</f>
        <v>3893880.0017361115</v>
      </c>
      <c r="E881" s="1">
        <v>0.19</v>
      </c>
      <c r="F881" s="1">
        <f>$R$17+$R$18*tempM[[#This Row],[DecDate]]+$R$19*tempM[[#This Row],[DecDate2]]</f>
        <v>0.15504763534636368</v>
      </c>
      <c r="G881" s="4">
        <f>tempM[[#This Row],[Temp]]-tempM[[#This Row],[Trend]]</f>
        <v>3.4952364653636325E-2</v>
      </c>
      <c r="H881" s="4">
        <f t="shared" si="13"/>
        <v>-7.7365354688209806E-2</v>
      </c>
      <c r="I881" s="4">
        <f>tempM[[#This Row],[Detrended]]-tempM[[#This Row],[Cycle]]</f>
        <v>0.11231771934184613</v>
      </c>
      <c r="J881" s="4">
        <f>AVERAGEIF(tempM[Month],tempM[Month],tempM[High Frequency])</f>
        <v>-5.1148535178016012E-4</v>
      </c>
      <c r="K881" s="4">
        <f>tempM[[#This Row],[S0]]-AVERAGE($J$2:$J$13)</f>
        <v>-3.7602394283050016E-4</v>
      </c>
    </row>
    <row r="882" spans="1:11" x14ac:dyDescent="0.3">
      <c r="A882" s="2">
        <v>26799</v>
      </c>
      <c r="B882" s="16">
        <f>MONTH(tempM[[#This Row],[Date]])</f>
        <v>5</v>
      </c>
      <c r="C882" s="1">
        <v>1973.375</v>
      </c>
      <c r="D882" s="1">
        <f>tempM[[#This Row],[DecDate]]^2</f>
        <v>3894208.890625</v>
      </c>
      <c r="E882" s="1">
        <v>0.09</v>
      </c>
      <c r="F882" s="1">
        <f>$R$17+$R$18*tempM[[#This Row],[DecDate]]+$R$19*tempM[[#This Row],[DecDate2]]</f>
        <v>0.15612204916300243</v>
      </c>
      <c r="G882" s="4">
        <f>tempM[[#This Row],[Temp]]-tempM[[#This Row],[Trend]]</f>
        <v>-6.6122049163002433E-2</v>
      </c>
      <c r="H882" s="4">
        <f t="shared" si="13"/>
        <v>-8.3055153120185063E-2</v>
      </c>
      <c r="I882" s="4">
        <f>tempM[[#This Row],[Detrended]]-tempM[[#This Row],[Cycle]]</f>
        <v>1.693310395718263E-2</v>
      </c>
      <c r="J882" s="4">
        <f>AVERAGEIF(tempM[Month],tempM[Month],tempM[High Frequency])</f>
        <v>-1.9768330201834865E-2</v>
      </c>
      <c r="K882" s="4">
        <f>tempM[[#This Row],[S0]]-AVERAGE($J$2:$J$13)</f>
        <v>-1.9632868792885207E-2</v>
      </c>
    </row>
    <row r="883" spans="1:11" x14ac:dyDescent="0.3">
      <c r="A883" s="2">
        <v>26830</v>
      </c>
      <c r="B883" s="16">
        <f>MONTH(tempM[[#This Row],[Date]])</f>
        <v>6</v>
      </c>
      <c r="C883" s="1">
        <v>1973.4583333333335</v>
      </c>
      <c r="D883" s="1">
        <f>tempM[[#This Row],[DecDate]]^2</f>
        <v>3894537.7934027785</v>
      </c>
      <c r="E883" s="1">
        <v>0.16</v>
      </c>
      <c r="F883" s="1">
        <f>$R$17+$R$18*tempM[[#This Row],[DecDate]]+$R$19*tempM[[#This Row],[DecDate2]]</f>
        <v>0.15719789541299178</v>
      </c>
      <c r="G883" s="4">
        <f>tempM[[#This Row],[Temp]]-tempM[[#This Row],[Trend]]</f>
        <v>2.8021045870082195E-3</v>
      </c>
      <c r="H883" s="4">
        <f t="shared" si="13"/>
        <v>-7.2592537831765364E-2</v>
      </c>
      <c r="I883" s="4">
        <f>tempM[[#This Row],[Detrended]]-tempM[[#This Row],[Cycle]]</f>
        <v>7.5394642418773583E-2</v>
      </c>
      <c r="J883" s="4">
        <f>AVERAGEIF(tempM[Month],tempM[Month],tempM[High Frequency])</f>
        <v>-2.6078630071459965E-2</v>
      </c>
      <c r="K883" s="4">
        <f>tempM[[#This Row],[S0]]-AVERAGE($J$2:$J$13)</f>
        <v>-2.5943168662510306E-2</v>
      </c>
    </row>
    <row r="884" spans="1:11" x14ac:dyDescent="0.3">
      <c r="A884" s="2">
        <v>26860</v>
      </c>
      <c r="B884" s="16">
        <f>MONTH(tempM[[#This Row],[Date]])</f>
        <v>7</v>
      </c>
      <c r="C884" s="1">
        <v>1973.5416666666667</v>
      </c>
      <c r="D884" s="1">
        <f>tempM[[#This Row],[DecDate]]^2</f>
        <v>3894866.710069445</v>
      </c>
      <c r="E884" s="1">
        <v>0.04</v>
      </c>
      <c r="F884" s="1">
        <f>$R$17+$R$18*tempM[[#This Row],[DecDate]]+$R$19*tempM[[#This Row],[DecDate2]]</f>
        <v>0.15827517409655911</v>
      </c>
      <c r="G884" s="4">
        <f>tempM[[#This Row],[Temp]]-tempM[[#This Row],[Trend]]</f>
        <v>-0.1182751740965591</v>
      </c>
      <c r="H884" s="4">
        <f t="shared" si="13"/>
        <v>-9.0592893438344035E-2</v>
      </c>
      <c r="I884" s="4">
        <f>tempM[[#This Row],[Detrended]]-tempM[[#This Row],[Cycle]]</f>
        <v>-2.7682280658215069E-2</v>
      </c>
      <c r="J884" s="4">
        <f>AVERAGEIF(tempM[Month],tempM[Month],tempM[High Frequency])</f>
        <v>-3.5465086088030215E-2</v>
      </c>
      <c r="K884" s="4">
        <f>tempM[[#This Row],[S0]]-AVERAGE($J$2:$J$13)</f>
        <v>-3.5329624679080553E-2</v>
      </c>
    </row>
    <row r="885" spans="1:11" x14ac:dyDescent="0.3">
      <c r="A885" s="2">
        <v>26891</v>
      </c>
      <c r="B885" s="16">
        <f>MONTH(tempM[[#This Row],[Date]])</f>
        <v>8</v>
      </c>
      <c r="C885" s="1">
        <v>1973.625</v>
      </c>
      <c r="D885" s="1">
        <f>tempM[[#This Row],[DecDate]]^2</f>
        <v>3895195.640625</v>
      </c>
      <c r="E885" s="1">
        <v>0.03</v>
      </c>
      <c r="F885" s="1">
        <f>$R$17+$R$18*tempM[[#This Row],[DecDate]]+$R$19*tempM[[#This Row],[DecDate2]]</f>
        <v>0.1593538852134202</v>
      </c>
      <c r="G885" s="4">
        <f>tempM[[#This Row],[Temp]]-tempM[[#This Row],[Trend]]</f>
        <v>-0.1293538852134202</v>
      </c>
      <c r="H885" s="4">
        <f t="shared" si="13"/>
        <v>-0.1309023737860574</v>
      </c>
      <c r="I885" s="4">
        <f>tempM[[#This Row],[Detrended]]-tempM[[#This Row],[Cycle]]</f>
        <v>1.5484885726372022E-3</v>
      </c>
      <c r="J885" s="4">
        <f>AVERAGEIF(tempM[Month],tempM[Month],tempM[High Frequency])</f>
        <v>-3.7850347885051719E-2</v>
      </c>
      <c r="K885" s="4">
        <f>tempM[[#This Row],[S0]]-AVERAGE($J$2:$J$13)</f>
        <v>-3.7714886476102057E-2</v>
      </c>
    </row>
    <row r="886" spans="1:11" x14ac:dyDescent="0.3">
      <c r="A886" s="2">
        <v>26922</v>
      </c>
      <c r="B886" s="16">
        <f>MONTH(tempM[[#This Row],[Date]])</f>
        <v>9</v>
      </c>
      <c r="C886" s="1">
        <v>1973.7083333333335</v>
      </c>
      <c r="D886" s="1">
        <f>tempM[[#This Row],[DecDate]]^2</f>
        <v>3895524.585069445</v>
      </c>
      <c r="E886" s="1">
        <v>-0.08</v>
      </c>
      <c r="F886" s="1">
        <f>$R$17+$R$18*tempM[[#This Row],[DecDate]]+$R$19*tempM[[#This Row],[DecDate2]]</f>
        <v>0.16043402876385926</v>
      </c>
      <c r="G886" s="4">
        <f>tempM[[#This Row],[Temp]]-tempM[[#This Row],[Trend]]</f>
        <v>-0.24043402876385928</v>
      </c>
      <c r="H886" s="4">
        <f t="shared" si="13"/>
        <v>-0.16352097887491868</v>
      </c>
      <c r="I886" s="4">
        <f>tempM[[#This Row],[Detrended]]-tempM[[#This Row],[Cycle]]</f>
        <v>-7.6913049888940599E-2</v>
      </c>
      <c r="J886" s="4">
        <f>AVERAGEIF(tempM[Month],tempM[Month],tempM[High Frequency])</f>
        <v>-2.5516799080914528E-2</v>
      </c>
      <c r="K886" s="4">
        <f>tempM[[#This Row],[S0]]-AVERAGE($J$2:$J$13)</f>
        <v>-2.538133767196487E-2</v>
      </c>
    </row>
    <row r="887" spans="1:11" x14ac:dyDescent="0.3">
      <c r="A887" s="2">
        <v>26952</v>
      </c>
      <c r="B887" s="16">
        <f>MONTH(tempM[[#This Row],[Date]])</f>
        <v>10</v>
      </c>
      <c r="C887" s="1">
        <v>1973.7916666666667</v>
      </c>
      <c r="D887" s="1">
        <f>tempM[[#This Row],[DecDate]]^2</f>
        <v>3895853.543402778</v>
      </c>
      <c r="E887" s="1">
        <v>-7.0000000000000007E-2</v>
      </c>
      <c r="F887" s="1">
        <f>$R$17+$R$18*tempM[[#This Row],[DecDate]]+$R$19*tempM[[#This Row],[DecDate2]]</f>
        <v>0.16151560474764892</v>
      </c>
      <c r="G887" s="4">
        <f>tempM[[#This Row],[Temp]]-tempM[[#This Row],[Trend]]</f>
        <v>-0.23151560474764893</v>
      </c>
      <c r="H887" s="4">
        <f t="shared" si="13"/>
        <v>-0.19614101639722234</v>
      </c>
      <c r="I887" s="4">
        <f>tempM[[#This Row],[Detrended]]-tempM[[#This Row],[Cycle]]</f>
        <v>-3.5374588350426589E-2</v>
      </c>
      <c r="J887" s="4">
        <f>AVERAGEIF(tempM[Month],tempM[Month],tempM[High Frequency])</f>
        <v>3.745669801022343E-2</v>
      </c>
      <c r="K887" s="4">
        <f>tempM[[#This Row],[S0]]-AVERAGE($J$2:$J$13)</f>
        <v>3.7592159419173092E-2</v>
      </c>
    </row>
    <row r="888" spans="1:11" x14ac:dyDescent="0.3">
      <c r="A888" s="2">
        <v>26983</v>
      </c>
      <c r="B888" s="16">
        <f>MONTH(tempM[[#This Row],[Date]])</f>
        <v>11</v>
      </c>
      <c r="C888" s="1">
        <v>1973.875</v>
      </c>
      <c r="D888" s="1">
        <f>tempM[[#This Row],[DecDate]]^2</f>
        <v>3896182.515625</v>
      </c>
      <c r="E888" s="1">
        <v>-0.1</v>
      </c>
      <c r="F888" s="1">
        <f>$R$17+$R$18*tempM[[#This Row],[DecDate]]+$R$19*tempM[[#This Row],[DecDate2]]</f>
        <v>0.16259861316490287</v>
      </c>
      <c r="G888" s="4">
        <f>tempM[[#This Row],[Temp]]-tempM[[#This Row],[Trend]]</f>
        <v>-0.26259861316490285</v>
      </c>
      <c r="H888" s="4">
        <f t="shared" si="13"/>
        <v>-0.22645479404528052</v>
      </c>
      <c r="I888" s="4">
        <f>tempM[[#This Row],[Detrended]]-tempM[[#This Row],[Cycle]]</f>
        <v>-3.6143819119622334E-2</v>
      </c>
      <c r="J888" s="4">
        <f>AVERAGEIF(tempM[Month],tempM[Month],tempM[High Frequency])</f>
        <v>3.5898844099438568E-2</v>
      </c>
      <c r="K888" s="4">
        <f>tempM[[#This Row],[S0]]-AVERAGE($J$2:$J$13)</f>
        <v>3.603430550838823E-2</v>
      </c>
    </row>
    <row r="889" spans="1:11" x14ac:dyDescent="0.3">
      <c r="A889" s="2">
        <v>27013</v>
      </c>
      <c r="B889" s="16">
        <f>MONTH(tempM[[#This Row],[Date]])</f>
        <v>12</v>
      </c>
      <c r="C889" s="1">
        <v>1973.9583333333335</v>
      </c>
      <c r="D889" s="1">
        <f>tempM[[#This Row],[DecDate]]^2</f>
        <v>3896511.5017361119</v>
      </c>
      <c r="E889" s="1">
        <v>-0.04</v>
      </c>
      <c r="F889" s="1">
        <f>$R$17+$R$18*tempM[[#This Row],[DecDate]]+$R$19*tempM[[#This Row],[DecDate2]]</f>
        <v>0.1636830540157348</v>
      </c>
      <c r="G889" s="4">
        <f>tempM[[#This Row],[Temp]]-tempM[[#This Row],[Trend]]</f>
        <v>-0.2036830540157348</v>
      </c>
      <c r="H889" s="4">
        <f t="shared" si="13"/>
        <v>-0.248308465665247</v>
      </c>
      <c r="I889" s="4">
        <f>tempM[[#This Row],[Detrended]]-tempM[[#This Row],[Cycle]]</f>
        <v>4.4625411649512198E-2</v>
      </c>
      <c r="J889" s="4">
        <f>AVERAGEIF(tempM[Month],tempM[Month],tempM[High Frequency])</f>
        <v>-3.4305487959333747E-2</v>
      </c>
      <c r="K889" s="4">
        <f>tempM[[#This Row],[S0]]-AVERAGE($J$2:$J$13)</f>
        <v>-3.4170026550384085E-2</v>
      </c>
    </row>
    <row r="890" spans="1:11" x14ac:dyDescent="0.3">
      <c r="A890" s="2">
        <v>27044</v>
      </c>
      <c r="B890" s="16">
        <f>MONTH(tempM[[#This Row],[Date]])</f>
        <v>1</v>
      </c>
      <c r="C890" s="1">
        <v>1974.0416666666667</v>
      </c>
      <c r="D890" s="1">
        <f>tempM[[#This Row],[DecDate]]^2</f>
        <v>3896840.5017361115</v>
      </c>
      <c r="E890" s="1">
        <v>-0.26</v>
      </c>
      <c r="F890" s="1">
        <f>$R$17+$R$18*tempM[[#This Row],[DecDate]]+$R$19*tempM[[#This Row],[DecDate2]]</f>
        <v>0.16476892729997417</v>
      </c>
      <c r="G890" s="4">
        <f>tempM[[#This Row],[Temp]]-tempM[[#This Row],[Trend]]</f>
        <v>-0.42476892729997417</v>
      </c>
      <c r="H890" s="4">
        <f t="shared" si="13"/>
        <v>-0.27093280048789548</v>
      </c>
      <c r="I890" s="4">
        <f>tempM[[#This Row],[Detrended]]-tempM[[#This Row],[Cycle]]</f>
        <v>-0.1538361268120787</v>
      </c>
      <c r="J890" s="4">
        <f>AVERAGEIF(tempM[Month],tempM[Month],tempM[High Frequency])</f>
        <v>2.9521109172344157E-2</v>
      </c>
      <c r="K890" s="4">
        <f>tempM[[#This Row],[S0]]-AVERAGE($J$2:$J$13)</f>
        <v>2.9656570581293815E-2</v>
      </c>
    </row>
    <row r="891" spans="1:11" x14ac:dyDescent="0.3">
      <c r="A891" s="2">
        <v>27075</v>
      </c>
      <c r="B891" s="16">
        <f>MONTH(tempM[[#This Row],[Date]])</f>
        <v>2</v>
      </c>
      <c r="C891" s="1">
        <v>1974.125</v>
      </c>
      <c r="D891" s="1">
        <f>tempM[[#This Row],[DecDate]]^2</f>
        <v>3897169.515625</v>
      </c>
      <c r="E891" s="1">
        <v>-0.35</v>
      </c>
      <c r="F891" s="1">
        <f>$R$17+$R$18*tempM[[#This Row],[DecDate]]+$R$19*tempM[[#This Row],[DecDate2]]</f>
        <v>0.16585623301756414</v>
      </c>
      <c r="G891" s="4">
        <f>tempM[[#This Row],[Temp]]-tempM[[#This Row],[Trend]]</f>
        <v>-0.51585623301756411</v>
      </c>
      <c r="H891" s="4">
        <f t="shared" si="13"/>
        <v>-0.28355856774399069</v>
      </c>
      <c r="I891" s="4">
        <f>tempM[[#This Row],[Detrended]]-tempM[[#This Row],[Cycle]]</f>
        <v>-0.23229766527357343</v>
      </c>
      <c r="J891" s="4">
        <f>AVERAGEIF(tempM[Month],tempM[Month],tempM[High Frequency])</f>
        <v>3.252632429620924E-2</v>
      </c>
      <c r="K891" s="4">
        <f>tempM[[#This Row],[S0]]-AVERAGE($J$2:$J$13)</f>
        <v>3.2661785705158902E-2</v>
      </c>
    </row>
    <row r="892" spans="1:11" x14ac:dyDescent="0.3">
      <c r="A892" s="2">
        <v>27103</v>
      </c>
      <c r="B892" s="16">
        <f>MONTH(tempM[[#This Row],[Date]])</f>
        <v>3</v>
      </c>
      <c r="C892" s="1">
        <v>1974.2083333333335</v>
      </c>
      <c r="D892" s="1">
        <f>tempM[[#This Row],[DecDate]]^2</f>
        <v>3897498.5434027785</v>
      </c>
      <c r="E892" s="1">
        <v>0.03</v>
      </c>
      <c r="F892" s="1">
        <f>$R$17+$R$18*tempM[[#This Row],[DecDate]]+$R$19*tempM[[#This Row],[DecDate2]]</f>
        <v>0.16694497116867524</v>
      </c>
      <c r="G892" s="4">
        <f>tempM[[#This Row],[Temp]]-tempM[[#This Row],[Trend]]</f>
        <v>-0.13694497116867524</v>
      </c>
      <c r="H892" s="4">
        <f t="shared" si="13"/>
        <v>-0.29926269051047327</v>
      </c>
      <c r="I892" s="4">
        <f>tempM[[#This Row],[Detrended]]-tempM[[#This Row],[Cycle]]</f>
        <v>0.16231771934179803</v>
      </c>
      <c r="J892" s="4">
        <f>AVERAGEIF(tempM[Month],tempM[Month],tempM[High Frequency])</f>
        <v>4.2467654152793903E-2</v>
      </c>
      <c r="K892" s="4">
        <f>tempM[[#This Row],[S0]]-AVERAGE($J$2:$J$13)</f>
        <v>4.2603115561743565E-2</v>
      </c>
    </row>
    <row r="893" spans="1:11" x14ac:dyDescent="0.3">
      <c r="A893" s="2">
        <v>27134</v>
      </c>
      <c r="B893" s="16">
        <f>MONTH(tempM[[#This Row],[Date]])</f>
        <v>4</v>
      </c>
      <c r="C893" s="1">
        <v>1974.2916666666667</v>
      </c>
      <c r="D893" s="1">
        <f>tempM[[#This Row],[DecDate]]^2</f>
        <v>3897827.585069445</v>
      </c>
      <c r="E893" s="1">
        <v>-0.09</v>
      </c>
      <c r="F893" s="1">
        <f>$R$17+$R$18*tempM[[#This Row],[DecDate]]+$R$19*tempM[[#This Row],[DecDate2]]</f>
        <v>0.16803514175319378</v>
      </c>
      <c r="G893" s="4">
        <f>tempM[[#This Row],[Temp]]-tempM[[#This Row],[Trend]]</f>
        <v>-0.25803514175319375</v>
      </c>
      <c r="H893" s="4">
        <f t="shared" si="13"/>
        <v>-0.31189132263347086</v>
      </c>
      <c r="I893" s="4">
        <f>tempM[[#This Row],[Detrended]]-tempM[[#This Row],[Cycle]]</f>
        <v>5.3856180880277105E-2</v>
      </c>
      <c r="J893" s="4">
        <f>AVERAGEIF(tempM[Month],tempM[Month],tempM[High Frequency])</f>
        <v>-5.1148535178016012E-4</v>
      </c>
      <c r="K893" s="4">
        <f>tempM[[#This Row],[S0]]-AVERAGE($J$2:$J$13)</f>
        <v>-3.7602394283050016E-4</v>
      </c>
    </row>
    <row r="894" spans="1:11" x14ac:dyDescent="0.3">
      <c r="A894" s="2">
        <v>27164</v>
      </c>
      <c r="B894" s="16">
        <f>MONTH(tempM[[#This Row],[Date]])</f>
        <v>5</v>
      </c>
      <c r="C894" s="1">
        <v>1974.375</v>
      </c>
      <c r="D894" s="1">
        <f>tempM[[#This Row],[DecDate]]^2</f>
        <v>3898156.640625</v>
      </c>
      <c r="E894" s="1">
        <v>-0.19</v>
      </c>
      <c r="F894" s="1">
        <f>$R$17+$R$18*tempM[[#This Row],[DecDate]]+$R$19*tempM[[#This Row],[DecDate2]]</f>
        <v>0.16912674477111977</v>
      </c>
      <c r="G894" s="4">
        <f>tempM[[#This Row],[Temp]]-tempM[[#This Row],[Trend]]</f>
        <v>-0.35912674477111978</v>
      </c>
      <c r="H894" s="4">
        <f t="shared" si="13"/>
        <v>-0.32298292565145803</v>
      </c>
      <c r="I894" s="4">
        <f>tempM[[#This Row],[Detrended]]-tempM[[#This Row],[Cycle]]</f>
        <v>-3.6143819119661746E-2</v>
      </c>
      <c r="J894" s="4">
        <f>AVERAGEIF(tempM[Month],tempM[Month],tempM[High Frequency])</f>
        <v>-1.9768330201834865E-2</v>
      </c>
      <c r="K894" s="4">
        <f>tempM[[#This Row],[S0]]-AVERAGE($J$2:$J$13)</f>
        <v>-1.9632868792885207E-2</v>
      </c>
    </row>
    <row r="895" spans="1:11" x14ac:dyDescent="0.3">
      <c r="A895" s="2">
        <v>27195</v>
      </c>
      <c r="B895" s="16">
        <f>MONTH(tempM[[#This Row],[Date]])</f>
        <v>6</v>
      </c>
      <c r="C895" s="1">
        <v>1974.4583333333335</v>
      </c>
      <c r="D895" s="1">
        <f>tempM[[#This Row],[DecDate]]^2</f>
        <v>3898485.710069445</v>
      </c>
      <c r="E895" s="1">
        <v>-0.18</v>
      </c>
      <c r="F895" s="1">
        <f>$R$17+$R$18*tempM[[#This Row],[DecDate]]+$R$19*tempM[[#This Row],[DecDate2]]</f>
        <v>0.1702197802225669</v>
      </c>
      <c r="G895" s="4">
        <f>tempM[[#This Row],[Temp]]-tempM[[#This Row],[Trend]]</f>
        <v>-0.35021978022256689</v>
      </c>
      <c r="H895" s="4">
        <f t="shared" si="13"/>
        <v>-0.33715288417982386</v>
      </c>
      <c r="I895" s="4">
        <f>tempM[[#This Row],[Detrended]]-tempM[[#This Row],[Cycle]]</f>
        <v>-1.3066896042743026E-2</v>
      </c>
      <c r="J895" s="4">
        <f>AVERAGEIF(tempM[Month],tempM[Month],tempM[High Frequency])</f>
        <v>-2.6078630071459965E-2</v>
      </c>
      <c r="K895" s="4">
        <f>tempM[[#This Row],[S0]]-AVERAGE($J$2:$J$13)</f>
        <v>-2.5943168662510306E-2</v>
      </c>
    </row>
    <row r="896" spans="1:11" x14ac:dyDescent="0.3">
      <c r="A896" s="2">
        <v>27225</v>
      </c>
      <c r="B896" s="16">
        <f>MONTH(tempM[[#This Row],[Date]])</f>
        <v>7</v>
      </c>
      <c r="C896" s="1">
        <v>1974.5416666666667</v>
      </c>
      <c r="D896" s="1">
        <f>tempM[[#This Row],[DecDate]]^2</f>
        <v>3898814.793402778</v>
      </c>
      <c r="E896" s="1">
        <v>-0.12</v>
      </c>
      <c r="F896" s="1">
        <f>$R$17+$R$18*tempM[[#This Row],[DecDate]]+$R$19*tempM[[#This Row],[DecDate2]]</f>
        <v>0.17131424810742146</v>
      </c>
      <c r="G896" s="4">
        <f>tempM[[#This Row],[Temp]]-tempM[[#This Row],[Trend]]</f>
        <v>-0.29131424810742146</v>
      </c>
      <c r="H896" s="4">
        <f t="shared" si="13"/>
        <v>-0.32209350591085861</v>
      </c>
      <c r="I896" s="4">
        <f>tempM[[#This Row],[Detrended]]-tempM[[#This Row],[Cycle]]</f>
        <v>3.0779257803437154E-2</v>
      </c>
      <c r="J896" s="4">
        <f>AVERAGEIF(tempM[Month],tempM[Month],tempM[High Frequency])</f>
        <v>-3.5465086088030215E-2</v>
      </c>
      <c r="K896" s="4">
        <f>tempM[[#This Row],[S0]]-AVERAGE($J$2:$J$13)</f>
        <v>-3.5329624679080553E-2</v>
      </c>
    </row>
    <row r="897" spans="1:11" x14ac:dyDescent="0.3">
      <c r="A897" s="2">
        <v>27256</v>
      </c>
      <c r="B897" s="16">
        <f>MONTH(tempM[[#This Row],[Date]])</f>
        <v>8</v>
      </c>
      <c r="C897" s="1">
        <v>1974.625</v>
      </c>
      <c r="D897" s="1">
        <f>tempM[[#This Row],[DecDate]]^2</f>
        <v>3899143.890625</v>
      </c>
      <c r="E897" s="1">
        <v>-0.11</v>
      </c>
      <c r="F897" s="1">
        <f>$R$17+$R$18*tempM[[#This Row],[DecDate]]+$R$19*tempM[[#This Row],[DecDate2]]</f>
        <v>0.17241014842579716</v>
      </c>
      <c r="G897" s="4">
        <f>tempM[[#This Row],[Temp]]-tempM[[#This Row],[Trend]]</f>
        <v>-0.28241014842579715</v>
      </c>
      <c r="H897" s="4">
        <f t="shared" si="13"/>
        <v>-0.29626632930611357</v>
      </c>
      <c r="I897" s="4">
        <f>tempM[[#This Row],[Detrended]]-tempM[[#This Row],[Cycle]]</f>
        <v>1.3856180880316427E-2</v>
      </c>
      <c r="J897" s="4">
        <f>AVERAGEIF(tempM[Month],tempM[Month],tempM[High Frequency])</f>
        <v>-3.7850347885051719E-2</v>
      </c>
      <c r="K897" s="4">
        <f>tempM[[#This Row],[S0]]-AVERAGE($J$2:$J$13)</f>
        <v>-3.7714886476102057E-2</v>
      </c>
    </row>
    <row r="898" spans="1:11" x14ac:dyDescent="0.3">
      <c r="A898" s="2">
        <v>27287</v>
      </c>
      <c r="B898" s="16">
        <f>MONTH(tempM[[#This Row],[Date]])</f>
        <v>9</v>
      </c>
      <c r="C898" s="1">
        <v>1974.7083333333335</v>
      </c>
      <c r="D898" s="1">
        <f>tempM[[#This Row],[DecDate]]^2</f>
        <v>3899473.0017361119</v>
      </c>
      <c r="E898" s="1">
        <v>-0.16</v>
      </c>
      <c r="F898" s="1">
        <f>$R$17+$R$18*tempM[[#This Row],[DecDate]]+$R$19*tempM[[#This Row],[DecDate2]]</f>
        <v>0.17350748117769399</v>
      </c>
      <c r="G898" s="4">
        <f>tempM[[#This Row],[Temp]]-tempM[[#This Row],[Trend]]</f>
        <v>-0.33350748117769402</v>
      </c>
      <c r="H898" s="4">
        <f t="shared" si="13"/>
        <v>-0.26197904667327698</v>
      </c>
      <c r="I898" s="4">
        <f>tempM[[#This Row],[Detrended]]-tempM[[#This Row],[Cycle]]</f>
        <v>-7.1528434504417038E-2</v>
      </c>
      <c r="J898" s="4">
        <f>AVERAGEIF(tempM[Month],tempM[Month],tempM[High Frequency])</f>
        <v>-2.5516799080914528E-2</v>
      </c>
      <c r="K898" s="4">
        <f>tempM[[#This Row],[S0]]-AVERAGE($J$2:$J$13)</f>
        <v>-2.538133767196487E-2</v>
      </c>
    </row>
    <row r="899" spans="1:11" x14ac:dyDescent="0.3">
      <c r="A899" s="2">
        <v>27317</v>
      </c>
      <c r="B899" s="16">
        <f>MONTH(tempM[[#This Row],[Date]])</f>
        <v>10</v>
      </c>
      <c r="C899" s="1">
        <v>1974.7916666666667</v>
      </c>
      <c r="D899" s="1">
        <f>tempM[[#This Row],[DecDate]]^2</f>
        <v>3899802.1267361115</v>
      </c>
      <c r="E899" s="1">
        <v>-0.23</v>
      </c>
      <c r="F899" s="1">
        <f>$R$17+$R$18*tempM[[#This Row],[DecDate]]+$R$19*tempM[[#This Row],[DecDate2]]</f>
        <v>0.17460624636282773</v>
      </c>
      <c r="G899" s="4">
        <f>tempM[[#This Row],[Temp]]-tempM[[#This Row],[Trend]]</f>
        <v>-0.40460624636282772</v>
      </c>
      <c r="H899" s="4">
        <f t="shared" si="13"/>
        <v>-0.26153935032004544</v>
      </c>
      <c r="I899" s="4">
        <f>tempM[[#This Row],[Detrended]]-tempM[[#This Row],[Cycle]]</f>
        <v>-0.14306689604278228</v>
      </c>
      <c r="J899" s="4">
        <f>AVERAGEIF(tempM[Month],tempM[Month],tempM[High Frequency])</f>
        <v>3.745669801022343E-2</v>
      </c>
      <c r="K899" s="4">
        <f>tempM[[#This Row],[S0]]-AVERAGE($J$2:$J$13)</f>
        <v>3.7592159419173092E-2</v>
      </c>
    </row>
    <row r="900" spans="1:11" x14ac:dyDescent="0.3">
      <c r="A900" s="2">
        <v>27348</v>
      </c>
      <c r="B900" s="16">
        <f>MONTH(tempM[[#This Row],[Date]])</f>
        <v>11</v>
      </c>
      <c r="C900" s="1">
        <v>1974.875</v>
      </c>
      <c r="D900" s="1">
        <f>tempM[[#This Row],[DecDate]]^2</f>
        <v>3900131.265625</v>
      </c>
      <c r="E900" s="1">
        <v>-0.2</v>
      </c>
      <c r="F900" s="1">
        <f>$R$17+$R$18*tempM[[#This Row],[DecDate]]+$R$19*tempM[[#This Row],[DecDate2]]</f>
        <v>0.17570644398148261</v>
      </c>
      <c r="G900" s="4">
        <f>tempM[[#This Row],[Temp]]-tempM[[#This Row],[Trend]]</f>
        <v>-0.37570644398148262</v>
      </c>
      <c r="H900" s="4">
        <f t="shared" si="13"/>
        <v>-0.25725493255411114</v>
      </c>
      <c r="I900" s="4">
        <f>tempM[[#This Row],[Detrended]]-tempM[[#This Row],[Cycle]]</f>
        <v>-0.11845151142737148</v>
      </c>
      <c r="J900" s="4">
        <f>AVERAGEIF(tempM[Month],tempM[Month],tempM[High Frequency])</f>
        <v>3.5898844099438568E-2</v>
      </c>
      <c r="K900" s="4">
        <f>tempM[[#This Row],[S0]]-AVERAGE($J$2:$J$13)</f>
        <v>3.603430550838823E-2</v>
      </c>
    </row>
    <row r="901" spans="1:11" x14ac:dyDescent="0.3">
      <c r="A901" s="2">
        <v>27378</v>
      </c>
      <c r="B901" s="16">
        <f>MONTH(tempM[[#This Row],[Date]])</f>
        <v>12</v>
      </c>
      <c r="C901" s="1">
        <v>1974.9583333333335</v>
      </c>
      <c r="D901" s="1">
        <f>tempM[[#This Row],[DecDate]]^2</f>
        <v>3900460.4184027785</v>
      </c>
      <c r="E901" s="1">
        <v>-0.27</v>
      </c>
      <c r="F901" s="1">
        <f>$R$17+$R$18*tempM[[#This Row],[DecDate]]+$R$19*tempM[[#This Row],[DecDate2]]</f>
        <v>0.17680807403365861</v>
      </c>
      <c r="G901" s="4">
        <f>tempM[[#This Row],[Temp]]-tempM[[#This Row],[Trend]]</f>
        <v>-0.44680807403365863</v>
      </c>
      <c r="H901" s="4">
        <f t="shared" si="13"/>
        <v>-0.24989502414471371</v>
      </c>
      <c r="I901" s="4">
        <f>tempM[[#This Row],[Detrended]]-tempM[[#This Row],[Cycle]]</f>
        <v>-0.19691304988894492</v>
      </c>
      <c r="J901" s="4">
        <f>AVERAGEIF(tempM[Month],tempM[Month],tempM[High Frequency])</f>
        <v>-3.4305487959333747E-2</v>
      </c>
      <c r="K901" s="4">
        <f>tempM[[#This Row],[S0]]-AVERAGE($J$2:$J$13)</f>
        <v>-3.4170026550384085E-2</v>
      </c>
    </row>
    <row r="902" spans="1:11" x14ac:dyDescent="0.3">
      <c r="A902" s="2">
        <v>27409</v>
      </c>
      <c r="B902" s="16">
        <f>MONTH(tempM[[#This Row],[Date]])</f>
        <v>1</v>
      </c>
      <c r="C902" s="1">
        <v>1975.0416666666667</v>
      </c>
      <c r="D902" s="1">
        <f>tempM[[#This Row],[DecDate]]^2</f>
        <v>3900789.585069445</v>
      </c>
      <c r="E902" s="1">
        <v>0.17</v>
      </c>
      <c r="F902" s="1">
        <f>$R$17+$R$18*tempM[[#This Row],[DecDate]]+$R$19*tempM[[#This Row],[DecDate2]]</f>
        <v>0.17791113651918522</v>
      </c>
      <c r="G902" s="4">
        <f>tempM[[#This Row],[Temp]]-tempM[[#This Row],[Trend]]</f>
        <v>-7.9111365191852079E-3</v>
      </c>
      <c r="H902" s="4">
        <f t="shared" si="13"/>
        <v>-0.24176731739952789</v>
      </c>
      <c r="I902" s="4">
        <f>tempM[[#This Row],[Detrended]]-tempM[[#This Row],[Cycle]]</f>
        <v>0.23385618088034268</v>
      </c>
      <c r="J902" s="4">
        <f>AVERAGEIF(tempM[Month],tempM[Month],tempM[High Frequency])</f>
        <v>2.9521109172344157E-2</v>
      </c>
      <c r="K902" s="4">
        <f>tempM[[#This Row],[S0]]-AVERAGE($J$2:$J$13)</f>
        <v>2.9656570581293815E-2</v>
      </c>
    </row>
    <row r="903" spans="1:11" x14ac:dyDescent="0.3">
      <c r="A903" s="2">
        <v>27440</v>
      </c>
      <c r="B903" s="16">
        <f>MONTH(tempM[[#This Row],[Date]])</f>
        <v>2</v>
      </c>
      <c r="C903" s="1">
        <v>1975.125</v>
      </c>
      <c r="D903" s="1">
        <f>tempM[[#This Row],[DecDate]]^2</f>
        <v>3901118.765625</v>
      </c>
      <c r="E903" s="1">
        <v>0.09</v>
      </c>
      <c r="F903" s="1">
        <f>$R$17+$R$18*tempM[[#This Row],[DecDate]]+$R$19*tempM[[#This Row],[DecDate2]]</f>
        <v>0.1790156314382898</v>
      </c>
      <c r="G903" s="4">
        <f>tempM[[#This Row],[Temp]]-tempM[[#This Row],[Trend]]</f>
        <v>-8.9015631438289805E-2</v>
      </c>
      <c r="H903" s="4">
        <f t="shared" si="13"/>
        <v>-0.24364104308779766</v>
      </c>
      <c r="I903" s="4">
        <f>tempM[[#This Row],[Detrended]]-tempM[[#This Row],[Cycle]]</f>
        <v>0.15462541164950785</v>
      </c>
      <c r="J903" s="4">
        <f>AVERAGEIF(tempM[Month],tempM[Month],tempM[High Frequency])</f>
        <v>3.252632429620924E-2</v>
      </c>
      <c r="K903" s="4">
        <f>tempM[[#This Row],[S0]]-AVERAGE($J$2:$J$13)</f>
        <v>3.2661785705158902E-2</v>
      </c>
    </row>
    <row r="904" spans="1:11" x14ac:dyDescent="0.3">
      <c r="A904" s="2">
        <v>27468</v>
      </c>
      <c r="B904" s="16">
        <f>MONTH(tempM[[#This Row],[Date]])</f>
        <v>3</v>
      </c>
      <c r="C904" s="1">
        <v>1975.2083333333335</v>
      </c>
      <c r="D904" s="1">
        <f>tempM[[#This Row],[DecDate]]^2</f>
        <v>3901447.960069445</v>
      </c>
      <c r="E904" s="1">
        <v>0.11</v>
      </c>
      <c r="F904" s="1">
        <f>$R$17+$R$18*tempM[[#This Row],[DecDate]]+$R$19*tempM[[#This Row],[DecDate2]]</f>
        <v>0.18012155879068814</v>
      </c>
      <c r="G904" s="4">
        <f>tempM[[#This Row],[Temp]]-tempM[[#This Row],[Trend]]</f>
        <v>-7.012155879068814E-2</v>
      </c>
      <c r="H904" s="4">
        <f t="shared" si="13"/>
        <v>-0.24243927813258676</v>
      </c>
      <c r="I904" s="4">
        <f>tempM[[#This Row],[Detrended]]-tempM[[#This Row],[Cycle]]</f>
        <v>0.1723177193418986</v>
      </c>
      <c r="J904" s="4">
        <f>AVERAGEIF(tempM[Month],tempM[Month],tempM[High Frequency])</f>
        <v>4.2467654152793903E-2</v>
      </c>
      <c r="K904" s="4">
        <f>tempM[[#This Row],[S0]]-AVERAGE($J$2:$J$13)</f>
        <v>4.2603115561743565E-2</v>
      </c>
    </row>
    <row r="905" spans="1:11" x14ac:dyDescent="0.3">
      <c r="A905" s="2">
        <v>27499</v>
      </c>
      <c r="B905" s="16">
        <f>MONTH(tempM[[#This Row],[Date]])</f>
        <v>4</v>
      </c>
      <c r="C905" s="1">
        <v>1975.2916666666667</v>
      </c>
      <c r="D905" s="1">
        <f>tempM[[#This Row],[DecDate]]^2</f>
        <v>3901777.168402778</v>
      </c>
      <c r="E905" s="1">
        <v>0.05</v>
      </c>
      <c r="F905" s="1">
        <f>$R$17+$R$18*tempM[[#This Row],[DecDate]]+$R$19*tempM[[#This Row],[DecDate2]]</f>
        <v>0.18122891857666446</v>
      </c>
      <c r="G905" s="4">
        <f>tempM[[#This Row],[Temp]]-tempM[[#This Row],[Trend]]</f>
        <v>-0.13122891857666447</v>
      </c>
      <c r="H905" s="4">
        <f t="shared" ref="H905:H968" si="14">AVERAGE(G899:G911)</f>
        <v>-0.24508509945697649</v>
      </c>
      <c r="I905" s="4">
        <f>tempM[[#This Row],[Detrended]]-tempM[[#This Row],[Cycle]]</f>
        <v>0.11385618088031202</v>
      </c>
      <c r="J905" s="4">
        <f>AVERAGEIF(tempM[Month],tempM[Month],tempM[High Frequency])</f>
        <v>-5.1148535178016012E-4</v>
      </c>
      <c r="K905" s="4">
        <f>tempM[[#This Row],[S0]]-AVERAGE($J$2:$J$13)</f>
        <v>-3.7602394283050016E-4</v>
      </c>
    </row>
    <row r="906" spans="1:11" x14ac:dyDescent="0.3">
      <c r="A906" s="2">
        <v>27529</v>
      </c>
      <c r="B906" s="16">
        <f>MONTH(tempM[[#This Row],[Date]])</f>
        <v>5</v>
      </c>
      <c r="C906" s="1">
        <v>1975.375</v>
      </c>
      <c r="D906" s="1">
        <f>tempM[[#This Row],[DecDate]]^2</f>
        <v>3902106.390625</v>
      </c>
      <c r="E906" s="1">
        <v>-0.02</v>
      </c>
      <c r="F906" s="1">
        <f>$R$17+$R$18*tempM[[#This Row],[DecDate]]+$R$19*tempM[[#This Row],[DecDate2]]</f>
        <v>0.18233771079604821</v>
      </c>
      <c r="G906" s="4">
        <f>tempM[[#This Row],[Temp]]-tempM[[#This Row],[Trend]]</f>
        <v>-0.2023377107960482</v>
      </c>
      <c r="H906" s="4">
        <f t="shared" si="14"/>
        <v>-0.25157850706097129</v>
      </c>
      <c r="I906" s="4">
        <f>tempM[[#This Row],[Detrended]]-tempM[[#This Row],[Cycle]]</f>
        <v>4.9240796264923087E-2</v>
      </c>
      <c r="J906" s="4">
        <f>AVERAGEIF(tempM[Month],tempM[Month],tempM[High Frequency])</f>
        <v>-1.9768330201834865E-2</v>
      </c>
      <c r="K906" s="4">
        <f>tempM[[#This Row],[S0]]-AVERAGE($J$2:$J$13)</f>
        <v>-1.9632868792885207E-2</v>
      </c>
    </row>
    <row r="907" spans="1:11" x14ac:dyDescent="0.3">
      <c r="A907" s="2">
        <v>27560</v>
      </c>
      <c r="B907" s="16">
        <f>MONTH(tempM[[#This Row],[Date]])</f>
        <v>6</v>
      </c>
      <c r="C907" s="1">
        <v>1975.4583333333335</v>
      </c>
      <c r="D907" s="1">
        <f>tempM[[#This Row],[DecDate]]^2</f>
        <v>3902435.6267361119</v>
      </c>
      <c r="E907" s="1">
        <v>-0.08</v>
      </c>
      <c r="F907" s="1">
        <f>$R$17+$R$18*tempM[[#This Row],[DecDate]]+$R$19*tempM[[#This Row],[DecDate2]]</f>
        <v>0.1834479354489531</v>
      </c>
      <c r="G907" s="4">
        <f>tempM[[#This Row],[Temp]]-tempM[[#This Row],[Trend]]</f>
        <v>-0.26344793544895312</v>
      </c>
      <c r="H907" s="4">
        <f t="shared" si="14"/>
        <v>-0.25422719325226772</v>
      </c>
      <c r="I907" s="4">
        <f>tempM[[#This Row],[Detrended]]-tempM[[#This Row],[Cycle]]</f>
        <v>-9.2207421966853942E-3</v>
      </c>
      <c r="J907" s="4">
        <f>AVERAGEIF(tempM[Month],tempM[Month],tempM[High Frequency])</f>
        <v>-2.6078630071459965E-2</v>
      </c>
      <c r="K907" s="4">
        <f>tempM[[#This Row],[S0]]-AVERAGE($J$2:$J$13)</f>
        <v>-2.5943168662510306E-2</v>
      </c>
    </row>
    <row r="908" spans="1:11" x14ac:dyDescent="0.3">
      <c r="A908" s="2">
        <v>27590</v>
      </c>
      <c r="B908" s="16">
        <f>MONTH(tempM[[#This Row],[Date]])</f>
        <v>7</v>
      </c>
      <c r="C908" s="1">
        <v>1975.5416666666667</v>
      </c>
      <c r="D908" s="1">
        <f>tempM[[#This Row],[DecDate]]^2</f>
        <v>3902764.8767361115</v>
      </c>
      <c r="E908" s="1">
        <v>-0.06</v>
      </c>
      <c r="F908" s="1">
        <f>$R$17+$R$18*tempM[[#This Row],[DecDate]]+$R$19*tempM[[#This Row],[DecDate2]]</f>
        <v>0.18455959253515175</v>
      </c>
      <c r="G908" s="4">
        <f>tempM[[#This Row],[Temp]]-tempM[[#This Row],[Trend]]</f>
        <v>-0.24455959253515175</v>
      </c>
      <c r="H908" s="4">
        <f t="shared" si="14"/>
        <v>-0.23072346572316052</v>
      </c>
      <c r="I908" s="4">
        <f>tempM[[#This Row],[Detrended]]-tempM[[#This Row],[Cycle]]</f>
        <v>-1.3836126811991228E-2</v>
      </c>
      <c r="J908" s="4">
        <f>AVERAGEIF(tempM[Month],tempM[Month],tempM[High Frequency])</f>
        <v>-3.5465086088030215E-2</v>
      </c>
      <c r="K908" s="4">
        <f>tempM[[#This Row],[S0]]-AVERAGE($J$2:$J$13)</f>
        <v>-3.5329624679080553E-2</v>
      </c>
    </row>
    <row r="909" spans="1:11" x14ac:dyDescent="0.3">
      <c r="A909" s="2">
        <v>27621</v>
      </c>
      <c r="B909" s="16">
        <f>MONTH(tempM[[#This Row],[Date]])</f>
        <v>8</v>
      </c>
      <c r="C909" s="1">
        <v>1975.625</v>
      </c>
      <c r="D909" s="1">
        <f>tempM[[#This Row],[DecDate]]^2</f>
        <v>3903094.140625</v>
      </c>
      <c r="E909" s="1">
        <v>-0.13</v>
      </c>
      <c r="F909" s="1">
        <f>$R$17+$R$18*tempM[[#This Row],[DecDate]]+$R$19*tempM[[#This Row],[DecDate2]]</f>
        <v>0.18567268205492837</v>
      </c>
      <c r="G909" s="4">
        <f>tempM[[#This Row],[Temp]]-tempM[[#This Row],[Trend]]</f>
        <v>-0.31567268205492838</v>
      </c>
      <c r="H909" s="4">
        <f t="shared" si="14"/>
        <v>-0.25414424755059006</v>
      </c>
      <c r="I909" s="4">
        <f>tempM[[#This Row],[Detrended]]-tempM[[#This Row],[Cycle]]</f>
        <v>-6.1528434504338314E-2</v>
      </c>
      <c r="J909" s="4">
        <f>AVERAGEIF(tempM[Month],tempM[Month],tempM[High Frequency])</f>
        <v>-3.7850347885051719E-2</v>
      </c>
      <c r="K909" s="4">
        <f>tempM[[#This Row],[S0]]-AVERAGE($J$2:$J$13)</f>
        <v>-3.7714886476102057E-2</v>
      </c>
    </row>
    <row r="910" spans="1:11" x14ac:dyDescent="0.3">
      <c r="A910" s="2">
        <v>27652</v>
      </c>
      <c r="B910" s="16">
        <f>MONTH(tempM[[#This Row],[Date]])</f>
        <v>9</v>
      </c>
      <c r="C910" s="1">
        <v>1975.7083333333335</v>
      </c>
      <c r="D910" s="1">
        <f>tempM[[#This Row],[DecDate]]^2</f>
        <v>3903423.4184027785</v>
      </c>
      <c r="E910" s="1">
        <v>-0.08</v>
      </c>
      <c r="F910" s="1">
        <f>$R$17+$R$18*tempM[[#This Row],[DecDate]]+$R$19*tempM[[#This Row],[DecDate2]]</f>
        <v>0.1867872040080556</v>
      </c>
      <c r="G910" s="4">
        <f>tempM[[#This Row],[Temp]]-tempM[[#This Row],[Trend]]</f>
        <v>-0.26678720400805561</v>
      </c>
      <c r="H910" s="4">
        <f t="shared" si="14"/>
        <v>-0.28602800027299619</v>
      </c>
      <c r="I910" s="4">
        <f>tempM[[#This Row],[Detrended]]-tempM[[#This Row],[Cycle]]</f>
        <v>1.9240796264940574E-2</v>
      </c>
      <c r="J910" s="4">
        <f>AVERAGEIF(tempM[Month],tempM[Month],tempM[High Frequency])</f>
        <v>-2.5516799080914528E-2</v>
      </c>
      <c r="K910" s="4">
        <f>tempM[[#This Row],[S0]]-AVERAGE($J$2:$J$13)</f>
        <v>-2.538133767196487E-2</v>
      </c>
    </row>
    <row r="911" spans="1:11" x14ac:dyDescent="0.3">
      <c r="A911" s="2">
        <v>27682</v>
      </c>
      <c r="B911" s="16">
        <f>MONTH(tempM[[#This Row],[Date]])</f>
        <v>10</v>
      </c>
      <c r="C911" s="1">
        <v>1975.7916666666667</v>
      </c>
      <c r="D911" s="1">
        <f>tempM[[#This Row],[DecDate]]^2</f>
        <v>3903752.710069445</v>
      </c>
      <c r="E911" s="1">
        <v>-0.18</v>
      </c>
      <c r="F911" s="1">
        <f>$R$17+$R$18*tempM[[#This Row],[DecDate]]+$R$19*tempM[[#This Row],[DecDate2]]</f>
        <v>0.18790315839476079</v>
      </c>
      <c r="G911" s="4">
        <f>tempM[[#This Row],[Temp]]-tempM[[#This Row],[Trend]]</f>
        <v>-0.36790315839476079</v>
      </c>
      <c r="H911" s="4">
        <f t="shared" si="14"/>
        <v>-0.29406703158270836</v>
      </c>
      <c r="I911" s="4">
        <f>tempM[[#This Row],[Detrended]]-tempM[[#This Row],[Cycle]]</f>
        <v>-7.3836126812052427E-2</v>
      </c>
      <c r="J911" s="4">
        <f>AVERAGEIF(tempM[Month],tempM[Month],tempM[High Frequency])</f>
        <v>3.745669801022343E-2</v>
      </c>
      <c r="K911" s="4">
        <f>tempM[[#This Row],[S0]]-AVERAGE($J$2:$J$13)</f>
        <v>3.7592159419173092E-2</v>
      </c>
    </row>
    <row r="912" spans="1:11" x14ac:dyDescent="0.3">
      <c r="A912" s="2">
        <v>27713</v>
      </c>
      <c r="B912" s="16">
        <f>MONTH(tempM[[#This Row],[Date]])</f>
        <v>11</v>
      </c>
      <c r="C912" s="1">
        <v>1975.875</v>
      </c>
      <c r="D912" s="1">
        <f>tempM[[#This Row],[DecDate]]^2</f>
        <v>3904082.015625</v>
      </c>
      <c r="E912" s="1">
        <v>-0.3</v>
      </c>
      <c r="F912" s="1">
        <f>$R$17+$R$18*tempM[[#This Row],[DecDate]]+$R$19*tempM[[#This Row],[DecDate2]]</f>
        <v>0.18902054521475975</v>
      </c>
      <c r="G912" s="4">
        <f>tempM[[#This Row],[Temp]]-tempM[[#This Row],[Trend]]</f>
        <v>-0.48902054521475974</v>
      </c>
      <c r="H912" s="4">
        <f t="shared" si="14"/>
        <v>-0.31903057224893983</v>
      </c>
      <c r="I912" s="4">
        <f>tempM[[#This Row],[Detrended]]-tempM[[#This Row],[Cycle]]</f>
        <v>-0.16998997296581991</v>
      </c>
      <c r="J912" s="4">
        <f>AVERAGEIF(tempM[Month],tempM[Month],tempM[High Frequency])</f>
        <v>3.5898844099438568E-2</v>
      </c>
      <c r="K912" s="4">
        <f>tempM[[#This Row],[S0]]-AVERAGE($J$2:$J$13)</f>
        <v>3.603430550838823E-2</v>
      </c>
    </row>
    <row r="913" spans="1:11" x14ac:dyDescent="0.3">
      <c r="A913" s="2">
        <v>27743</v>
      </c>
      <c r="B913" s="16">
        <f>MONTH(tempM[[#This Row],[Date]])</f>
        <v>12</v>
      </c>
      <c r="C913" s="1">
        <v>1975.9583333333335</v>
      </c>
      <c r="D913" s="1">
        <f>tempM[[#This Row],[DecDate]]^2</f>
        <v>3904411.335069445</v>
      </c>
      <c r="E913" s="1">
        <v>-0.22</v>
      </c>
      <c r="F913" s="1">
        <f>$R$17+$R$18*tempM[[#This Row],[DecDate]]+$R$19*tempM[[#This Row],[DecDate2]]</f>
        <v>0.19013936446833668</v>
      </c>
      <c r="G913" s="4">
        <f>tempM[[#This Row],[Temp]]-tempM[[#This Row],[Trend]]</f>
        <v>-0.41013936446833665</v>
      </c>
      <c r="H913" s="4">
        <f t="shared" si="14"/>
        <v>-0.33399554534862247</v>
      </c>
      <c r="I913" s="4">
        <f>tempM[[#This Row],[Detrended]]-tempM[[#This Row],[Cycle]]</f>
        <v>-7.6143819119714184E-2</v>
      </c>
      <c r="J913" s="4">
        <f>AVERAGEIF(tempM[Month],tempM[Month],tempM[High Frequency])</f>
        <v>-3.4305487959333747E-2</v>
      </c>
      <c r="K913" s="4">
        <f>tempM[[#This Row],[S0]]-AVERAGE($J$2:$J$13)</f>
        <v>-3.4170026550384085E-2</v>
      </c>
    </row>
    <row r="914" spans="1:11" x14ac:dyDescent="0.3">
      <c r="A914" s="2">
        <v>27774</v>
      </c>
      <c r="B914" s="16">
        <f>MONTH(tempM[[#This Row],[Date]])</f>
        <v>1</v>
      </c>
      <c r="C914" s="1">
        <v>1976.0416666666667</v>
      </c>
      <c r="D914" s="1">
        <f>tempM[[#This Row],[DecDate]]^2</f>
        <v>3904740.668402778</v>
      </c>
      <c r="E914" s="1">
        <v>0.05</v>
      </c>
      <c r="F914" s="1">
        <f>$R$17+$R$18*tempM[[#This Row],[DecDate]]+$R$19*tempM[[#This Row],[DecDate2]]</f>
        <v>0.19125961615526421</v>
      </c>
      <c r="G914" s="4">
        <f>tempM[[#This Row],[Temp]]-tempM[[#This Row],[Trend]]</f>
        <v>-0.14125961615526422</v>
      </c>
      <c r="H914" s="4">
        <f t="shared" si="14"/>
        <v>-0.34896195088174758</v>
      </c>
      <c r="I914" s="4">
        <f>tempM[[#This Row],[Detrended]]-tempM[[#This Row],[Cycle]]</f>
        <v>0.20770233472648336</v>
      </c>
      <c r="J914" s="4">
        <f>AVERAGEIF(tempM[Month],tempM[Month],tempM[High Frequency])</f>
        <v>2.9521109172344157E-2</v>
      </c>
      <c r="K914" s="4">
        <f>tempM[[#This Row],[S0]]-AVERAGE($J$2:$J$13)</f>
        <v>2.9656570581293815E-2</v>
      </c>
    </row>
    <row r="915" spans="1:11" x14ac:dyDescent="0.3">
      <c r="A915" s="2">
        <v>27805</v>
      </c>
      <c r="B915" s="16">
        <f>MONTH(tempM[[#This Row],[Date]])</f>
        <v>2</v>
      </c>
      <c r="C915" s="1">
        <v>1976.125</v>
      </c>
      <c r="D915" s="1">
        <f>tempM[[#This Row],[DecDate]]^2</f>
        <v>3905070.015625</v>
      </c>
      <c r="E915" s="1">
        <v>-0.12</v>
      </c>
      <c r="F915" s="1">
        <f>$R$17+$R$18*tempM[[#This Row],[DecDate]]+$R$19*tempM[[#This Row],[DecDate2]]</f>
        <v>0.19238130027576972</v>
      </c>
      <c r="G915" s="4">
        <f>tempM[[#This Row],[Temp]]-tempM[[#This Row],[Trend]]</f>
        <v>-0.31238130027576971</v>
      </c>
      <c r="H915" s="4">
        <f t="shared" si="14"/>
        <v>-0.36162209654064031</v>
      </c>
      <c r="I915" s="4">
        <f>tempM[[#This Row],[Detrended]]-tempM[[#This Row],[Cycle]]</f>
        <v>4.9240796264870601E-2</v>
      </c>
      <c r="J915" s="4">
        <f>AVERAGEIF(tempM[Month],tempM[Month],tempM[High Frequency])</f>
        <v>3.252632429620924E-2</v>
      </c>
      <c r="K915" s="4">
        <f>tempM[[#This Row],[S0]]-AVERAGE($J$2:$J$13)</f>
        <v>3.2661785705158902E-2</v>
      </c>
    </row>
    <row r="916" spans="1:11" x14ac:dyDescent="0.3">
      <c r="A916" s="2">
        <v>27834</v>
      </c>
      <c r="B916" s="16">
        <f>MONTH(tempM[[#This Row],[Date]])</f>
        <v>3</v>
      </c>
      <c r="C916" s="1">
        <v>1976.2083333333335</v>
      </c>
      <c r="D916" s="1">
        <f>tempM[[#This Row],[DecDate]]^2</f>
        <v>3905399.3767361119</v>
      </c>
      <c r="E916" s="1">
        <v>-0.31</v>
      </c>
      <c r="F916" s="1">
        <f>$R$17+$R$18*tempM[[#This Row],[DecDate]]+$R$19*tempM[[#This Row],[DecDate2]]</f>
        <v>0.19350441682956898</v>
      </c>
      <c r="G916" s="4">
        <f>tempM[[#This Row],[Temp]]-tempM[[#This Row],[Trend]]</f>
        <v>-0.50350441682956903</v>
      </c>
      <c r="H916" s="4">
        <f t="shared" si="14"/>
        <v>-0.36197598232527878</v>
      </c>
      <c r="I916" s="4">
        <f>tempM[[#This Row],[Detrended]]-tempM[[#This Row],[Cycle]]</f>
        <v>-0.14152843450429026</v>
      </c>
      <c r="J916" s="4">
        <f>AVERAGEIF(tempM[Month],tempM[Month],tempM[High Frequency])</f>
        <v>4.2467654152793903E-2</v>
      </c>
      <c r="K916" s="4">
        <f>tempM[[#This Row],[S0]]-AVERAGE($J$2:$J$13)</f>
        <v>4.2603115561743565E-2</v>
      </c>
    </row>
    <row r="917" spans="1:11" x14ac:dyDescent="0.3">
      <c r="A917" s="2">
        <v>27865</v>
      </c>
      <c r="B917" s="16">
        <f>MONTH(tempM[[#This Row],[Date]])</f>
        <v>4</v>
      </c>
      <c r="C917" s="1">
        <v>1976.2916666666667</v>
      </c>
      <c r="D917" s="1">
        <f>tempM[[#This Row],[DecDate]]^2</f>
        <v>3905728.7517361115</v>
      </c>
      <c r="E917" s="1">
        <v>0.02</v>
      </c>
      <c r="F917" s="1">
        <f>$R$17+$R$18*tempM[[#This Row],[DecDate]]+$R$19*tempM[[#This Row],[DecDate2]]</f>
        <v>0.19462896581694622</v>
      </c>
      <c r="G917" s="4">
        <f>tempM[[#This Row],[Temp]]-tempM[[#This Row],[Trend]]</f>
        <v>-0.17462896581694623</v>
      </c>
      <c r="H917" s="4">
        <f t="shared" si="14"/>
        <v>-0.396177454389531</v>
      </c>
      <c r="I917" s="4">
        <f>tempM[[#This Row],[Detrended]]-tempM[[#This Row],[Cycle]]</f>
        <v>0.22154848857258477</v>
      </c>
      <c r="J917" s="4">
        <f>AVERAGEIF(tempM[Month],tempM[Month],tempM[High Frequency])</f>
        <v>-5.1148535178016012E-4</v>
      </c>
      <c r="K917" s="4">
        <f>tempM[[#This Row],[S0]]-AVERAGE($J$2:$J$13)</f>
        <v>-3.7602394283050016E-4</v>
      </c>
    </row>
    <row r="918" spans="1:11" x14ac:dyDescent="0.3">
      <c r="A918" s="2">
        <v>27895</v>
      </c>
      <c r="B918" s="16">
        <f>MONTH(tempM[[#This Row],[Date]])</f>
        <v>5</v>
      </c>
      <c r="C918" s="1">
        <v>1976.375</v>
      </c>
      <c r="D918" s="1">
        <f>tempM[[#This Row],[DecDate]]^2</f>
        <v>3906058.140625</v>
      </c>
      <c r="E918" s="1">
        <v>-0.26</v>
      </c>
      <c r="F918" s="1">
        <f>$R$17+$R$18*tempM[[#This Row],[DecDate]]+$R$19*tempM[[#This Row],[DecDate2]]</f>
        <v>0.19575494723767406</v>
      </c>
      <c r="G918" s="4">
        <f>tempM[[#This Row],[Temp]]-tempM[[#This Row],[Trend]]</f>
        <v>-0.45575494723767407</v>
      </c>
      <c r="H918" s="4">
        <f t="shared" si="14"/>
        <v>-0.40730343581029815</v>
      </c>
      <c r="I918" s="4">
        <f>tempM[[#This Row],[Detrended]]-tempM[[#This Row],[Cycle]]</f>
        <v>-4.8451511427375915E-2</v>
      </c>
      <c r="J918" s="4">
        <f>AVERAGEIF(tempM[Month],tempM[Month],tempM[High Frequency])</f>
        <v>-1.9768330201834865E-2</v>
      </c>
      <c r="K918" s="4">
        <f>tempM[[#This Row],[S0]]-AVERAGE($J$2:$J$13)</f>
        <v>-1.9632868792885207E-2</v>
      </c>
    </row>
    <row r="919" spans="1:11" x14ac:dyDescent="0.3">
      <c r="A919" s="2">
        <v>27926</v>
      </c>
      <c r="B919" s="16">
        <f>MONTH(tempM[[#This Row],[Date]])</f>
        <v>6</v>
      </c>
      <c r="C919" s="1">
        <v>1976.4583333333335</v>
      </c>
      <c r="D919" s="1">
        <f>tempM[[#This Row],[DecDate]]^2</f>
        <v>3906387.5434027785</v>
      </c>
      <c r="E919" s="1">
        <v>-0.2</v>
      </c>
      <c r="F919" s="1">
        <f>$R$17+$R$18*tempM[[#This Row],[DecDate]]+$R$19*tempM[[#This Row],[DecDate2]]</f>
        <v>0.19688236109192303</v>
      </c>
      <c r="G919" s="4">
        <f>tempM[[#This Row],[Temp]]-tempM[[#This Row],[Trend]]</f>
        <v>-0.39688236109192304</v>
      </c>
      <c r="H919" s="4">
        <f t="shared" si="14"/>
        <v>-0.40458469581837575</v>
      </c>
      <c r="I919" s="4">
        <f>tempM[[#This Row],[Detrended]]-tempM[[#This Row],[Cycle]]</f>
        <v>7.7023347264527087E-3</v>
      </c>
      <c r="J919" s="4">
        <f>AVERAGEIF(tempM[Month],tempM[Month],tempM[High Frequency])</f>
        <v>-2.6078630071459965E-2</v>
      </c>
      <c r="K919" s="4">
        <f>tempM[[#This Row],[S0]]-AVERAGE($J$2:$J$13)</f>
        <v>-2.5943168662510306E-2</v>
      </c>
    </row>
    <row r="920" spans="1:11" x14ac:dyDescent="0.3">
      <c r="A920" s="2">
        <v>27956</v>
      </c>
      <c r="B920" s="16">
        <f>MONTH(tempM[[#This Row],[Date]])</f>
        <v>7</v>
      </c>
      <c r="C920" s="1">
        <v>1976.5416666666667</v>
      </c>
      <c r="D920" s="1">
        <f>tempM[[#This Row],[DecDate]]^2</f>
        <v>3906716.960069445</v>
      </c>
      <c r="E920" s="1">
        <v>-0.26</v>
      </c>
      <c r="F920" s="1">
        <f>$R$17+$R$18*tempM[[#This Row],[DecDate]]+$R$19*tempM[[#This Row],[DecDate2]]</f>
        <v>0.19801120737957945</v>
      </c>
      <c r="G920" s="4">
        <f>tempM[[#This Row],[Temp]]-tempM[[#This Row],[Trend]]</f>
        <v>-0.45801120737957945</v>
      </c>
      <c r="H920" s="4">
        <f t="shared" si="14"/>
        <v>-0.40109815749066074</v>
      </c>
      <c r="I920" s="4">
        <f>tempM[[#This Row],[Detrended]]-tempM[[#This Row],[Cycle]]</f>
        <v>-5.691304988891871E-2</v>
      </c>
      <c r="J920" s="4">
        <f>AVERAGEIF(tempM[Month],tempM[Month],tempM[High Frequency])</f>
        <v>-3.5465086088030215E-2</v>
      </c>
      <c r="K920" s="4">
        <f>tempM[[#This Row],[S0]]-AVERAGE($J$2:$J$13)</f>
        <v>-3.5329624679080553E-2</v>
      </c>
    </row>
    <row r="921" spans="1:11" x14ac:dyDescent="0.3">
      <c r="A921" s="2">
        <v>27987</v>
      </c>
      <c r="B921" s="16">
        <f>MONTH(tempM[[#This Row],[Date]])</f>
        <v>8</v>
      </c>
      <c r="C921" s="1">
        <v>1976.625</v>
      </c>
      <c r="D921" s="1">
        <f>tempM[[#This Row],[DecDate]]^2</f>
        <v>3907046.390625</v>
      </c>
      <c r="E921" s="1">
        <v>-0.21</v>
      </c>
      <c r="F921" s="1">
        <f>$R$17+$R$18*tempM[[#This Row],[DecDate]]+$R$19*tempM[[#This Row],[DecDate2]]</f>
        <v>0.19914148610075699</v>
      </c>
      <c r="G921" s="4">
        <f>tempM[[#This Row],[Temp]]-tempM[[#This Row],[Trend]]</f>
        <v>-0.40914148610075696</v>
      </c>
      <c r="H921" s="4">
        <f t="shared" si="14"/>
        <v>-0.39761305159640548</v>
      </c>
      <c r="I921" s="4">
        <f>tempM[[#This Row],[Detrended]]-tempM[[#This Row],[Cycle]]</f>
        <v>-1.1528434504351481E-2</v>
      </c>
      <c r="J921" s="4">
        <f>AVERAGEIF(tempM[Month],tempM[Month],tempM[High Frequency])</f>
        <v>-3.7850347885051719E-2</v>
      </c>
      <c r="K921" s="4">
        <f>tempM[[#This Row],[S0]]-AVERAGE($J$2:$J$13)</f>
        <v>-3.7714886476102057E-2</v>
      </c>
    </row>
    <row r="922" spans="1:11" x14ac:dyDescent="0.3">
      <c r="A922" s="2">
        <v>28018</v>
      </c>
      <c r="B922" s="16">
        <f>MONTH(tempM[[#This Row],[Date]])</f>
        <v>9</v>
      </c>
      <c r="C922" s="1">
        <v>1976.7083333333335</v>
      </c>
      <c r="D922" s="1">
        <f>tempM[[#This Row],[DecDate]]^2</f>
        <v>3907375.835069445</v>
      </c>
      <c r="E922" s="1">
        <v>-0.12</v>
      </c>
      <c r="F922" s="1">
        <f>$R$17+$R$18*tempM[[#This Row],[DecDate]]+$R$19*tempM[[#This Row],[DecDate2]]</f>
        <v>0.2002731972552283</v>
      </c>
      <c r="G922" s="4">
        <f>tempM[[#This Row],[Temp]]-tempM[[#This Row],[Trend]]</f>
        <v>-0.32027319725522829</v>
      </c>
      <c r="H922" s="4">
        <f t="shared" si="14"/>
        <v>-0.36951399352020381</v>
      </c>
      <c r="I922" s="4">
        <f>tempM[[#This Row],[Detrended]]-tempM[[#This Row],[Cycle]]</f>
        <v>4.9240796264975517E-2</v>
      </c>
      <c r="J922" s="4">
        <f>AVERAGEIF(tempM[Month],tempM[Month],tempM[High Frequency])</f>
        <v>-2.5516799080914528E-2</v>
      </c>
      <c r="K922" s="4">
        <f>tempM[[#This Row],[S0]]-AVERAGE($J$2:$J$13)</f>
        <v>-2.538133767196487E-2</v>
      </c>
    </row>
    <row r="923" spans="1:11" x14ac:dyDescent="0.3">
      <c r="A923" s="2">
        <v>28048</v>
      </c>
      <c r="B923" s="16">
        <f>MONTH(tempM[[#This Row],[Date]])</f>
        <v>10</v>
      </c>
      <c r="C923" s="1">
        <v>1976.7916666666667</v>
      </c>
      <c r="D923" s="1">
        <f>tempM[[#This Row],[DecDate]]^2</f>
        <v>3907705.293402778</v>
      </c>
      <c r="E923" s="1">
        <v>-0.51</v>
      </c>
      <c r="F923" s="1">
        <f>$R$17+$R$18*tempM[[#This Row],[DecDate]]+$R$19*tempM[[#This Row],[DecDate2]]</f>
        <v>0.20140634084333442</v>
      </c>
      <c r="G923" s="4">
        <f>tempM[[#This Row],[Temp]]-tempM[[#This Row],[Trend]]</f>
        <v>-0.71140634084333443</v>
      </c>
      <c r="H923" s="4">
        <f t="shared" si="14"/>
        <v>-0.32757021403130815</v>
      </c>
      <c r="I923" s="4">
        <f>tempM[[#This Row],[Detrended]]-tempM[[#This Row],[Cycle]]</f>
        <v>-0.38383612681202628</v>
      </c>
      <c r="J923" s="4">
        <f>AVERAGEIF(tempM[Month],tempM[Month],tempM[High Frequency])</f>
        <v>3.745669801022343E-2</v>
      </c>
      <c r="K923" s="4">
        <f>tempM[[#This Row],[S0]]-AVERAGE($J$2:$J$13)</f>
        <v>3.7592159419173092E-2</v>
      </c>
    </row>
    <row r="924" spans="1:11" x14ac:dyDescent="0.3">
      <c r="A924" s="2">
        <v>28079</v>
      </c>
      <c r="B924" s="16">
        <f>MONTH(tempM[[#This Row],[Date]])</f>
        <v>11</v>
      </c>
      <c r="C924" s="1">
        <v>1976.875</v>
      </c>
      <c r="D924" s="1">
        <f>tempM[[#This Row],[DecDate]]^2</f>
        <v>3908034.765625</v>
      </c>
      <c r="E924" s="1">
        <v>-0.31</v>
      </c>
      <c r="F924" s="1">
        <f>$R$17+$R$18*tempM[[#This Row],[DecDate]]+$R$19*tempM[[#This Row],[DecDate2]]</f>
        <v>0.2025409168647343</v>
      </c>
      <c r="G924" s="4">
        <f>tempM[[#This Row],[Temp]]-tempM[[#This Row],[Trend]]</f>
        <v>-0.51254091686473435</v>
      </c>
      <c r="H924" s="4">
        <f t="shared" si="14"/>
        <v>-0.31255094389893173</v>
      </c>
      <c r="I924" s="4">
        <f>tempM[[#This Row],[Detrended]]-tempM[[#This Row],[Cycle]]</f>
        <v>-0.19998997296580262</v>
      </c>
      <c r="J924" s="4">
        <f>AVERAGEIF(tempM[Month],tempM[Month],tempM[High Frequency])</f>
        <v>3.5898844099438568E-2</v>
      </c>
      <c r="K924" s="4">
        <f>tempM[[#This Row],[S0]]-AVERAGE($J$2:$J$13)</f>
        <v>3.603430550838823E-2</v>
      </c>
    </row>
    <row r="925" spans="1:11" x14ac:dyDescent="0.3">
      <c r="A925" s="2">
        <v>28109</v>
      </c>
      <c r="B925" s="16">
        <f>MONTH(tempM[[#This Row],[Date]])</f>
        <v>12</v>
      </c>
      <c r="C925" s="1">
        <v>1976.9583333333335</v>
      </c>
      <c r="D925" s="1">
        <f>tempM[[#This Row],[DecDate]]^2</f>
        <v>3908364.2517361119</v>
      </c>
      <c r="E925" s="1">
        <v>-0.25</v>
      </c>
      <c r="F925" s="1">
        <f>$R$17+$R$18*tempM[[#This Row],[DecDate]]+$R$19*tempM[[#This Row],[DecDate2]]</f>
        <v>0.203676925319769</v>
      </c>
      <c r="G925" s="4">
        <f>tempM[[#This Row],[Temp]]-tempM[[#This Row],[Trend]]</f>
        <v>-0.453676925319769</v>
      </c>
      <c r="H925" s="4">
        <f t="shared" si="14"/>
        <v>-0.27676387543078029</v>
      </c>
      <c r="I925" s="4">
        <f>tempM[[#This Row],[Detrended]]-tempM[[#This Row],[Cycle]]</f>
        <v>-0.1769130498889887</v>
      </c>
      <c r="J925" s="4">
        <f>AVERAGEIF(tempM[Month],tempM[Month],tempM[High Frequency])</f>
        <v>-3.4305487959333747E-2</v>
      </c>
      <c r="K925" s="4">
        <f>tempM[[#This Row],[S0]]-AVERAGE($J$2:$J$13)</f>
        <v>-3.4170026550384085E-2</v>
      </c>
    </row>
    <row r="926" spans="1:11" x14ac:dyDescent="0.3">
      <c r="A926" s="2">
        <v>28140</v>
      </c>
      <c r="B926" s="16">
        <f>MONTH(tempM[[#This Row],[Date]])</f>
        <v>1</v>
      </c>
      <c r="C926" s="1">
        <v>1977.0416666666667</v>
      </c>
      <c r="D926" s="1">
        <f>tempM[[#This Row],[DecDate]]^2</f>
        <v>3908693.7517361115</v>
      </c>
      <c r="E926" s="1">
        <v>-0.16</v>
      </c>
      <c r="F926" s="1">
        <f>$R$17+$R$18*tempM[[#This Row],[DecDate]]+$R$19*tempM[[#This Row],[DecDate2]]</f>
        <v>0.20481436620804061</v>
      </c>
      <c r="G926" s="4">
        <f>tempM[[#This Row],[Temp]]-tempM[[#This Row],[Trend]]</f>
        <v>-0.36481436620804064</v>
      </c>
      <c r="H926" s="4">
        <f t="shared" si="14"/>
        <v>-0.25636285478068654</v>
      </c>
      <c r="I926" s="4">
        <f>tempM[[#This Row],[Detrended]]-tempM[[#This Row],[Cycle]]</f>
        <v>-0.1084515114273541</v>
      </c>
      <c r="J926" s="4">
        <f>AVERAGEIF(tempM[Month],tempM[Month],tempM[High Frequency])</f>
        <v>2.9521109172344157E-2</v>
      </c>
      <c r="K926" s="4">
        <f>tempM[[#This Row],[S0]]-AVERAGE($J$2:$J$13)</f>
        <v>2.9656570581293815E-2</v>
      </c>
    </row>
    <row r="927" spans="1:11" x14ac:dyDescent="0.3">
      <c r="A927" s="2">
        <v>28171</v>
      </c>
      <c r="B927" s="16">
        <f>MONTH(tempM[[#This Row],[Date]])</f>
        <v>2</v>
      </c>
      <c r="C927" s="1">
        <v>1977.125</v>
      </c>
      <c r="D927" s="1">
        <f>tempM[[#This Row],[DecDate]]^2</f>
        <v>3909023.265625</v>
      </c>
      <c r="E927" s="1">
        <v>0.11</v>
      </c>
      <c r="F927" s="1">
        <f>$R$17+$R$18*tempM[[#This Row],[DecDate]]+$R$19*tempM[[#This Row],[DecDate2]]</f>
        <v>0.20595323952994704</v>
      </c>
      <c r="G927" s="4">
        <f>tempM[[#This Row],[Temp]]-tempM[[#This Row],[Trend]]</f>
        <v>-9.595323952994704E-2</v>
      </c>
      <c r="H927" s="4">
        <f t="shared" si="14"/>
        <v>-0.2359632665640484</v>
      </c>
      <c r="I927" s="4">
        <f>tempM[[#This Row],[Detrended]]-tempM[[#This Row],[Cycle]]</f>
        <v>0.14001002703410137</v>
      </c>
      <c r="J927" s="4">
        <f>AVERAGEIF(tempM[Month],tempM[Month],tempM[High Frequency])</f>
        <v>3.252632429620924E-2</v>
      </c>
      <c r="K927" s="4">
        <f>tempM[[#This Row],[S0]]-AVERAGE($J$2:$J$13)</f>
        <v>3.2661785705158902E-2</v>
      </c>
    </row>
    <row r="928" spans="1:11" x14ac:dyDescent="0.3">
      <c r="A928" s="2">
        <v>28199</v>
      </c>
      <c r="B928" s="16">
        <f>MONTH(tempM[[#This Row],[Date]])</f>
        <v>3</v>
      </c>
      <c r="C928" s="1">
        <v>1977.2083333333335</v>
      </c>
      <c r="D928" s="1">
        <f>tempM[[#This Row],[DecDate]]^2</f>
        <v>3909352.7934027785</v>
      </c>
      <c r="E928" s="1">
        <v>0.26</v>
      </c>
      <c r="F928" s="1">
        <f>$R$17+$R$18*tempM[[#This Row],[DecDate]]+$R$19*tempM[[#This Row],[DecDate2]]</f>
        <v>0.20709354528514723</v>
      </c>
      <c r="G928" s="4">
        <f>tempM[[#This Row],[Temp]]-tempM[[#This Row],[Trend]]</f>
        <v>5.290645471485278E-2</v>
      </c>
      <c r="H928" s="4">
        <f t="shared" si="14"/>
        <v>-0.21094972616546803</v>
      </c>
      <c r="I928" s="4">
        <f>tempM[[#This Row],[Detrended]]-tempM[[#This Row],[Cycle]]</f>
        <v>0.26385618088032081</v>
      </c>
      <c r="J928" s="4">
        <f>AVERAGEIF(tempM[Month],tempM[Month],tempM[High Frequency])</f>
        <v>4.2467654152793903E-2</v>
      </c>
      <c r="K928" s="4">
        <f>tempM[[#This Row],[S0]]-AVERAGE($J$2:$J$13)</f>
        <v>4.2603115561743565E-2</v>
      </c>
    </row>
    <row r="929" spans="1:11" x14ac:dyDescent="0.3">
      <c r="A929" s="2">
        <v>28230</v>
      </c>
      <c r="B929" s="16">
        <f>MONTH(tempM[[#This Row],[Date]])</f>
        <v>4</v>
      </c>
      <c r="C929" s="1">
        <v>1977.2916666666667</v>
      </c>
      <c r="D929" s="1">
        <f>tempM[[#This Row],[DecDate]]^2</f>
        <v>3909682.335069445</v>
      </c>
      <c r="E929" s="1">
        <v>0.25</v>
      </c>
      <c r="F929" s="1">
        <f>$R$17+$R$18*tempM[[#This Row],[DecDate]]+$R$19*tempM[[#This Row],[DecDate2]]</f>
        <v>0.20823528347392539</v>
      </c>
      <c r="G929" s="4">
        <f>tempM[[#This Row],[Temp]]-tempM[[#This Row],[Trend]]</f>
        <v>4.1764716526074608E-2</v>
      </c>
      <c r="H929" s="4">
        <f t="shared" si="14"/>
        <v>-0.20439915666188602</v>
      </c>
      <c r="I929" s="4">
        <f>tempM[[#This Row],[Detrended]]-tempM[[#This Row],[Cycle]]</f>
        <v>0.24616387318796062</v>
      </c>
      <c r="J929" s="4">
        <f>AVERAGEIF(tempM[Month],tempM[Month],tempM[High Frequency])</f>
        <v>-5.1148535178016012E-4</v>
      </c>
      <c r="K929" s="4">
        <f>tempM[[#This Row],[S0]]-AVERAGE($J$2:$J$13)</f>
        <v>-3.7602394283050016E-4</v>
      </c>
    </row>
    <row r="930" spans="1:11" x14ac:dyDescent="0.3">
      <c r="A930" s="2">
        <v>28260</v>
      </c>
      <c r="B930" s="16">
        <f>MONTH(tempM[[#This Row],[Date]])</f>
        <v>5</v>
      </c>
      <c r="C930" s="1">
        <v>1977.375</v>
      </c>
      <c r="D930" s="1">
        <f>tempM[[#This Row],[DecDate]]^2</f>
        <v>3910011.890625</v>
      </c>
      <c r="E930" s="1">
        <v>0.23</v>
      </c>
      <c r="F930" s="1">
        <f>$R$17+$R$18*tempM[[#This Row],[DecDate]]+$R$19*tempM[[#This Row],[DecDate2]]</f>
        <v>0.20937845409605416</v>
      </c>
      <c r="G930" s="4">
        <f>tempM[[#This Row],[Temp]]-tempM[[#This Row],[Trend]]</f>
        <v>2.0621545903945854E-2</v>
      </c>
      <c r="H930" s="4">
        <f t="shared" si="14"/>
        <v>-0.14554232728404976</v>
      </c>
      <c r="I930" s="4">
        <f>tempM[[#This Row],[Detrended]]-tempM[[#This Row],[Cycle]]</f>
        <v>0.16616387318799561</v>
      </c>
      <c r="J930" s="4">
        <f>AVERAGEIF(tempM[Month],tempM[Month],tempM[High Frequency])</f>
        <v>-1.9768330201834865E-2</v>
      </c>
      <c r="K930" s="4">
        <f>tempM[[#This Row],[S0]]-AVERAGE($J$2:$J$13)</f>
        <v>-1.9632868792885207E-2</v>
      </c>
    </row>
    <row r="931" spans="1:11" x14ac:dyDescent="0.3">
      <c r="A931" s="2">
        <v>28291</v>
      </c>
      <c r="B931" s="16">
        <f>MONTH(tempM[[#This Row],[Date]])</f>
        <v>6</v>
      </c>
      <c r="C931" s="1">
        <v>1977.4583333333335</v>
      </c>
      <c r="D931" s="1">
        <f>tempM[[#This Row],[DecDate]]^2</f>
        <v>3910341.460069445</v>
      </c>
      <c r="E931" s="1">
        <v>0.22</v>
      </c>
      <c r="F931" s="1">
        <f>$R$17+$R$18*tempM[[#This Row],[DecDate]]+$R$19*tempM[[#This Row],[DecDate2]]</f>
        <v>0.21052305715170405</v>
      </c>
      <c r="G931" s="4">
        <f>tempM[[#This Row],[Temp]]-tempM[[#This Row],[Trend]]</f>
        <v>9.4769428482959495E-3</v>
      </c>
      <c r="H931" s="4">
        <f t="shared" si="14"/>
        <v>-0.12130231495505803</v>
      </c>
      <c r="I931" s="4">
        <f>tempM[[#This Row],[Detrended]]-tempM[[#This Row],[Cycle]]</f>
        <v>0.13077925780335398</v>
      </c>
      <c r="J931" s="4">
        <f>AVERAGEIF(tempM[Month],tempM[Month],tempM[High Frequency])</f>
        <v>-2.6078630071459965E-2</v>
      </c>
      <c r="K931" s="4">
        <f>tempM[[#This Row],[S0]]-AVERAGE($J$2:$J$13)</f>
        <v>-2.5943168662510306E-2</v>
      </c>
    </row>
    <row r="932" spans="1:11" x14ac:dyDescent="0.3">
      <c r="A932" s="2">
        <v>28321</v>
      </c>
      <c r="B932" s="16">
        <f>MONTH(tempM[[#This Row],[Date]])</f>
        <v>7</v>
      </c>
      <c r="C932" s="1">
        <v>1977.5416666666667</v>
      </c>
      <c r="D932" s="1">
        <f>tempM[[#This Row],[DecDate]]^2</f>
        <v>3910671.043402778</v>
      </c>
      <c r="E932" s="1">
        <v>0.08</v>
      </c>
      <c r="F932" s="1">
        <f>$R$17+$R$18*tempM[[#This Row],[DecDate]]+$R$19*tempM[[#This Row],[DecDate2]]</f>
        <v>0.21166909264070455</v>
      </c>
      <c r="G932" s="4">
        <f>tempM[[#This Row],[Temp]]-tempM[[#This Row],[Trend]]</f>
        <v>-0.13166909264070453</v>
      </c>
      <c r="H932" s="4">
        <f t="shared" si="14"/>
        <v>-9.0909888905658223E-2</v>
      </c>
      <c r="I932" s="4">
        <f>tempM[[#This Row],[Detrended]]-tempM[[#This Row],[Cycle]]</f>
        <v>-4.0759203735046309E-2</v>
      </c>
      <c r="J932" s="4">
        <f>AVERAGEIF(tempM[Month],tempM[Month],tempM[High Frequency])</f>
        <v>-3.5465086088030215E-2</v>
      </c>
      <c r="K932" s="4">
        <f>tempM[[#This Row],[S0]]-AVERAGE($J$2:$J$13)</f>
        <v>-3.5329624679080553E-2</v>
      </c>
    </row>
    <row r="933" spans="1:11" x14ac:dyDescent="0.3">
      <c r="A933" s="2">
        <v>28352</v>
      </c>
      <c r="B933" s="16">
        <f>MONTH(tempM[[#This Row],[Date]])</f>
        <v>8</v>
      </c>
      <c r="C933" s="1">
        <v>1977.625</v>
      </c>
      <c r="D933" s="1">
        <f>tempM[[#This Row],[DecDate]]^2</f>
        <v>3911000.640625</v>
      </c>
      <c r="E933" s="1">
        <v>0.02</v>
      </c>
      <c r="F933" s="1">
        <f>$R$17+$R$18*tempM[[#This Row],[DecDate]]+$R$19*tempM[[#This Row],[DecDate2]]</f>
        <v>0.21281656056328302</v>
      </c>
      <c r="G933" s="4">
        <f>tempM[[#This Row],[Temp]]-tempM[[#This Row],[Trend]]</f>
        <v>-0.19281656056328303</v>
      </c>
      <c r="H933" s="4">
        <f t="shared" si="14"/>
        <v>-7.6672741443564438E-2</v>
      </c>
      <c r="I933" s="4">
        <f>tempM[[#This Row],[Detrended]]-tempM[[#This Row],[Cycle]]</f>
        <v>-0.11614381911971859</v>
      </c>
      <c r="J933" s="4">
        <f>AVERAGEIF(tempM[Month],tempM[Month],tempM[High Frequency])</f>
        <v>-3.7850347885051719E-2</v>
      </c>
      <c r="K933" s="4">
        <f>tempM[[#This Row],[S0]]-AVERAGE($J$2:$J$13)</f>
        <v>-3.7714886476102057E-2</v>
      </c>
    </row>
    <row r="934" spans="1:11" x14ac:dyDescent="0.3">
      <c r="A934" s="2">
        <v>28383</v>
      </c>
      <c r="B934" s="16">
        <f>MONTH(tempM[[#This Row],[Date]])</f>
        <v>9</v>
      </c>
      <c r="C934" s="1">
        <v>1977.7083333333335</v>
      </c>
      <c r="D934" s="1">
        <f>tempM[[#This Row],[DecDate]]^2</f>
        <v>3911330.2517361119</v>
      </c>
      <c r="E934" s="1">
        <v>0.13</v>
      </c>
      <c r="F934" s="1">
        <f>$R$17+$R$18*tempM[[#This Row],[DecDate]]+$R$19*tempM[[#This Row],[DecDate2]]</f>
        <v>0.21396546091921209</v>
      </c>
      <c r="G934" s="4">
        <f>tempM[[#This Row],[Temp]]-tempM[[#This Row],[Trend]]</f>
        <v>-8.3965460919212087E-2</v>
      </c>
      <c r="H934" s="4">
        <f t="shared" si="14"/>
        <v>-7.0129334107216432E-2</v>
      </c>
      <c r="I934" s="4">
        <f>tempM[[#This Row],[Detrended]]-tempM[[#This Row],[Cycle]]</f>
        <v>-1.3836126811995655E-2</v>
      </c>
      <c r="J934" s="4">
        <f>AVERAGEIF(tempM[Month],tempM[Month],tempM[High Frequency])</f>
        <v>-2.5516799080914528E-2</v>
      </c>
      <c r="K934" s="4">
        <f>tempM[[#This Row],[S0]]-AVERAGE($J$2:$J$13)</f>
        <v>-2.538133767196487E-2</v>
      </c>
    </row>
    <row r="935" spans="1:11" x14ac:dyDescent="0.3">
      <c r="A935" s="2">
        <v>28413</v>
      </c>
      <c r="B935" s="16">
        <f>MONTH(tempM[[#This Row],[Date]])</f>
        <v>10</v>
      </c>
      <c r="C935" s="1">
        <v>1977.7916666666667</v>
      </c>
      <c r="D935" s="1">
        <f>tempM[[#This Row],[DecDate]]^2</f>
        <v>3911659.8767361115</v>
      </c>
      <c r="E935" s="1">
        <v>-0.02</v>
      </c>
      <c r="F935" s="1">
        <f>$R$17+$R$18*tempM[[#This Row],[DecDate]]+$R$19*tempM[[#This Row],[DecDate2]]</f>
        <v>0.2151157937086623</v>
      </c>
      <c r="G935" s="4">
        <f>tempM[[#This Row],[Temp]]-tempM[[#This Row],[Trend]]</f>
        <v>-0.23511579370866229</v>
      </c>
      <c r="H935" s="4">
        <f t="shared" si="14"/>
        <v>-8.5895051512020634E-2</v>
      </c>
      <c r="I935" s="4">
        <f>tempM[[#This Row],[Detrended]]-tempM[[#This Row],[Cycle]]</f>
        <v>-0.14922074219664166</v>
      </c>
      <c r="J935" s="4">
        <f>AVERAGEIF(tempM[Month],tempM[Month],tempM[High Frequency])</f>
        <v>3.745669801022343E-2</v>
      </c>
      <c r="K935" s="4">
        <f>tempM[[#This Row],[S0]]-AVERAGE($J$2:$J$13)</f>
        <v>3.7592159419173092E-2</v>
      </c>
    </row>
    <row r="936" spans="1:11" x14ac:dyDescent="0.3">
      <c r="A936" s="2">
        <v>28444</v>
      </c>
      <c r="B936" s="16">
        <f>MONTH(tempM[[#This Row],[Date]])</f>
        <v>11</v>
      </c>
      <c r="C936" s="1">
        <v>1977.875</v>
      </c>
      <c r="D936" s="1">
        <f>tempM[[#This Row],[DecDate]]^2</f>
        <v>3911989.515625</v>
      </c>
      <c r="E936" s="1">
        <v>0.27</v>
      </c>
      <c r="F936" s="1">
        <f>$R$17+$R$18*tempM[[#This Row],[DecDate]]+$R$19*tempM[[#This Row],[DecDate2]]</f>
        <v>0.2162675589314631</v>
      </c>
      <c r="G936" s="4">
        <f>tempM[[#This Row],[Temp]]-tempM[[#This Row],[Trend]]</f>
        <v>5.3732441068536918E-2</v>
      </c>
      <c r="H936" s="4">
        <f t="shared" si="14"/>
        <v>-0.1108929705810365</v>
      </c>
      <c r="I936" s="4">
        <f>tempM[[#This Row],[Detrended]]-tempM[[#This Row],[Cycle]]</f>
        <v>0.16462541164957342</v>
      </c>
      <c r="J936" s="4">
        <f>AVERAGEIF(tempM[Month],tempM[Month],tempM[High Frequency])</f>
        <v>3.5898844099438568E-2</v>
      </c>
      <c r="K936" s="4">
        <f>tempM[[#This Row],[S0]]-AVERAGE($J$2:$J$13)</f>
        <v>3.603430550838823E-2</v>
      </c>
    </row>
    <row r="937" spans="1:11" x14ac:dyDescent="0.3">
      <c r="A937" s="2">
        <v>28474</v>
      </c>
      <c r="B937" s="16">
        <f>MONTH(tempM[[#This Row],[Date]])</f>
        <v>12</v>
      </c>
      <c r="C937" s="1">
        <v>1977.9583333333335</v>
      </c>
      <c r="D937" s="1">
        <f>tempM[[#This Row],[DecDate]]^2</f>
        <v>3912319.1684027785</v>
      </c>
      <c r="E937" s="1">
        <v>0.02</v>
      </c>
      <c r="F937" s="1">
        <f>$R$17+$R$18*tempM[[#This Row],[DecDate]]+$R$19*tempM[[#This Row],[DecDate2]]</f>
        <v>0.21742075658784188</v>
      </c>
      <c r="G937" s="4">
        <f>tempM[[#This Row],[Temp]]-tempM[[#This Row],[Trend]]</f>
        <v>-0.19742075658784189</v>
      </c>
      <c r="H937" s="4">
        <f t="shared" si="14"/>
        <v>-0.14050770669889254</v>
      </c>
      <c r="I937" s="4">
        <f>tempM[[#This Row],[Detrended]]-tempM[[#This Row],[Cycle]]</f>
        <v>-5.6913049888949352E-2</v>
      </c>
      <c r="J937" s="4">
        <f>AVERAGEIF(tempM[Month],tempM[Month],tempM[High Frequency])</f>
        <v>-3.4305487959333747E-2</v>
      </c>
      <c r="K937" s="4">
        <f>tempM[[#This Row],[S0]]-AVERAGE($J$2:$J$13)</f>
        <v>-3.4170026550384085E-2</v>
      </c>
    </row>
    <row r="938" spans="1:11" x14ac:dyDescent="0.3">
      <c r="A938" s="2">
        <v>28505</v>
      </c>
      <c r="B938" s="16">
        <f>MONTH(tempM[[#This Row],[Date]])</f>
        <v>1</v>
      </c>
      <c r="C938" s="1">
        <v>1978.0416666666667</v>
      </c>
      <c r="D938" s="1">
        <f>tempM[[#This Row],[DecDate]]^2</f>
        <v>3912648.835069445</v>
      </c>
      <c r="E938" s="1">
        <v>0.16</v>
      </c>
      <c r="F938" s="1">
        <f>$R$17+$R$18*tempM[[#This Row],[DecDate]]+$R$19*tempM[[#This Row],[DecDate2]]</f>
        <v>0.21857538667757126</v>
      </c>
      <c r="G938" s="4">
        <f>tempM[[#This Row],[Temp]]-tempM[[#This Row],[Trend]]</f>
        <v>-5.8575386677571256E-2</v>
      </c>
      <c r="H938" s="4">
        <f t="shared" si="14"/>
        <v>-0.16397002909634484</v>
      </c>
      <c r="I938" s="4">
        <f>tempM[[#This Row],[Detrended]]-tempM[[#This Row],[Cycle]]</f>
        <v>0.10539464241877358</v>
      </c>
      <c r="J938" s="4">
        <f>AVERAGEIF(tempM[Month],tempM[Month],tempM[High Frequency])</f>
        <v>2.9521109172344157E-2</v>
      </c>
      <c r="K938" s="4">
        <f>tempM[[#This Row],[S0]]-AVERAGE($J$2:$J$13)</f>
        <v>2.9656570581293815E-2</v>
      </c>
    </row>
    <row r="939" spans="1:11" x14ac:dyDescent="0.3">
      <c r="A939" s="2">
        <v>28536</v>
      </c>
      <c r="B939" s="16">
        <f>MONTH(tempM[[#This Row],[Date]])</f>
        <v>2</v>
      </c>
      <c r="C939" s="1">
        <v>1978.125</v>
      </c>
      <c r="D939" s="1">
        <f>tempM[[#This Row],[DecDate]]^2</f>
        <v>3912978.515625</v>
      </c>
      <c r="E939" s="1">
        <v>0.04</v>
      </c>
      <c r="F939" s="1">
        <f>$R$17+$R$18*tempM[[#This Row],[DecDate]]+$R$19*tempM[[#This Row],[DecDate2]]</f>
        <v>0.21973144920082177</v>
      </c>
      <c r="G939" s="4">
        <f>tempM[[#This Row],[Temp]]-tempM[[#This Row],[Trend]]</f>
        <v>-0.17973144920082176</v>
      </c>
      <c r="H939" s="4">
        <f t="shared" si="14"/>
        <v>-0.18204916854264164</v>
      </c>
      <c r="I939" s="4">
        <f>tempM[[#This Row],[Detrended]]-tempM[[#This Row],[Cycle]]</f>
        <v>2.3177193418198738E-3</v>
      </c>
      <c r="J939" s="4">
        <f>AVERAGEIF(tempM[Month],tempM[Month],tempM[High Frequency])</f>
        <v>3.252632429620924E-2</v>
      </c>
      <c r="K939" s="4">
        <f>tempM[[#This Row],[S0]]-AVERAGE($J$2:$J$13)</f>
        <v>3.2661785705158902E-2</v>
      </c>
    </row>
    <row r="940" spans="1:11" x14ac:dyDescent="0.3">
      <c r="A940" s="2">
        <v>28564</v>
      </c>
      <c r="B940" s="16">
        <f>MONTH(tempM[[#This Row],[Date]])</f>
        <v>3</v>
      </c>
      <c r="C940" s="1">
        <v>1978.2083333333335</v>
      </c>
      <c r="D940" s="1">
        <f>tempM[[#This Row],[DecDate]]^2</f>
        <v>3913308.210069445</v>
      </c>
      <c r="E940" s="1">
        <v>0.21</v>
      </c>
      <c r="F940" s="1">
        <f>$R$17+$R$18*tempM[[#This Row],[DecDate]]+$R$19*tempM[[#This Row],[DecDate2]]</f>
        <v>0.22088894415742288</v>
      </c>
      <c r="G940" s="4">
        <f>tempM[[#This Row],[Temp]]-tempM[[#This Row],[Trend]]</f>
        <v>-1.0888944157422892E-2</v>
      </c>
      <c r="H940" s="4">
        <f t="shared" si="14"/>
        <v>-0.18551435580699194</v>
      </c>
      <c r="I940" s="4">
        <f>tempM[[#This Row],[Detrended]]-tempM[[#This Row],[Cycle]]</f>
        <v>0.17462541164956905</v>
      </c>
      <c r="J940" s="4">
        <f>AVERAGEIF(tempM[Month],tempM[Month],tempM[High Frequency])</f>
        <v>4.2467654152793903E-2</v>
      </c>
      <c r="K940" s="4">
        <f>tempM[[#This Row],[S0]]-AVERAGE($J$2:$J$13)</f>
        <v>4.2603115561743565E-2</v>
      </c>
    </row>
    <row r="941" spans="1:11" x14ac:dyDescent="0.3">
      <c r="A941" s="2">
        <v>28595</v>
      </c>
      <c r="B941" s="16">
        <f>MONTH(tempM[[#This Row],[Date]])</f>
        <v>4</v>
      </c>
      <c r="C941" s="1">
        <v>1978.2916666666667</v>
      </c>
      <c r="D941" s="1">
        <f>tempM[[#This Row],[DecDate]]^2</f>
        <v>3913637.918402778</v>
      </c>
      <c r="E941" s="1">
        <v>7.0000000000000007E-2</v>
      </c>
      <c r="F941" s="1">
        <f>$R$17+$R$18*tempM[[#This Row],[DecDate]]+$R$19*tempM[[#This Row],[DecDate2]]</f>
        <v>0.22204787154760197</v>
      </c>
      <c r="G941" s="4">
        <f>tempM[[#This Row],[Temp]]-tempM[[#This Row],[Trend]]</f>
        <v>-0.15204787154760196</v>
      </c>
      <c r="H941" s="4">
        <f t="shared" si="14"/>
        <v>-0.1966732831971098</v>
      </c>
      <c r="I941" s="4">
        <f>tempM[[#This Row],[Detrended]]-tempM[[#This Row],[Cycle]]</f>
        <v>4.462541164950784E-2</v>
      </c>
      <c r="J941" s="4">
        <f>AVERAGEIF(tempM[Month],tempM[Month],tempM[High Frequency])</f>
        <v>-5.1148535178016012E-4</v>
      </c>
      <c r="K941" s="4">
        <f>tempM[[#This Row],[S0]]-AVERAGE($J$2:$J$13)</f>
        <v>-3.7602394283050016E-4</v>
      </c>
    </row>
    <row r="942" spans="1:11" x14ac:dyDescent="0.3">
      <c r="A942" s="2">
        <v>28625</v>
      </c>
      <c r="B942" s="16">
        <f>MONTH(tempM[[#This Row],[Date]])</f>
        <v>5</v>
      </c>
      <c r="C942" s="1">
        <v>1978.375</v>
      </c>
      <c r="D942" s="1">
        <f>tempM[[#This Row],[DecDate]]^2</f>
        <v>3913967.640625</v>
      </c>
      <c r="E942" s="1">
        <v>-0.06</v>
      </c>
      <c r="F942" s="1">
        <f>$R$17+$R$18*tempM[[#This Row],[DecDate]]+$R$19*tempM[[#This Row],[DecDate2]]</f>
        <v>0.22320823137113166</v>
      </c>
      <c r="G942" s="4">
        <f>tempM[[#This Row],[Temp]]-tempM[[#This Row],[Trend]]</f>
        <v>-0.28320823137113166</v>
      </c>
      <c r="H942" s="4">
        <f t="shared" si="14"/>
        <v>-0.18398748917451627</v>
      </c>
      <c r="I942" s="4">
        <f>tempM[[#This Row],[Detrended]]-tempM[[#This Row],[Cycle]]</f>
        <v>-9.9220742196615391E-2</v>
      </c>
      <c r="J942" s="4">
        <f>AVERAGEIF(tempM[Month],tempM[Month],tempM[High Frequency])</f>
        <v>-1.9768330201834865E-2</v>
      </c>
      <c r="K942" s="4">
        <f>tempM[[#This Row],[S0]]-AVERAGE($J$2:$J$13)</f>
        <v>-1.9632868792885207E-2</v>
      </c>
    </row>
    <row r="943" spans="1:11" x14ac:dyDescent="0.3">
      <c r="A943" s="2">
        <v>28656</v>
      </c>
      <c r="B943" s="16">
        <f>MONTH(tempM[[#This Row],[Date]])</f>
        <v>6</v>
      </c>
      <c r="C943" s="1">
        <v>1978.4583333333335</v>
      </c>
      <c r="D943" s="1">
        <f>tempM[[#This Row],[DecDate]]^2</f>
        <v>3914297.3767361119</v>
      </c>
      <c r="E943" s="1">
        <v>-0.14000000000000001</v>
      </c>
      <c r="F943" s="1">
        <f>$R$17+$R$18*tempM[[#This Row],[DecDate]]+$R$19*tempM[[#This Row],[DecDate2]]</f>
        <v>0.22437002362818248</v>
      </c>
      <c r="G943" s="4">
        <f>tempM[[#This Row],[Temp]]-tempM[[#This Row],[Trend]]</f>
        <v>-0.36437002362818249</v>
      </c>
      <c r="H943" s="4">
        <f t="shared" si="14"/>
        <v>-0.2043800506623013</v>
      </c>
      <c r="I943" s="4">
        <f>tempM[[#This Row],[Detrended]]-tempM[[#This Row],[Cycle]]</f>
        <v>-0.15998997296588119</v>
      </c>
      <c r="J943" s="4">
        <f>AVERAGEIF(tempM[Month],tempM[Month],tempM[High Frequency])</f>
        <v>-2.6078630071459965E-2</v>
      </c>
      <c r="K943" s="4">
        <f>tempM[[#This Row],[S0]]-AVERAGE($J$2:$J$13)</f>
        <v>-2.5943168662510306E-2</v>
      </c>
    </row>
    <row r="944" spans="1:11" x14ac:dyDescent="0.3">
      <c r="A944" s="2">
        <v>28686</v>
      </c>
      <c r="B944" s="16">
        <f>MONTH(tempM[[#This Row],[Date]])</f>
        <v>7</v>
      </c>
      <c r="C944" s="1">
        <v>1978.5416666666667</v>
      </c>
      <c r="D944" s="1">
        <f>tempM[[#This Row],[DecDate]]^2</f>
        <v>3914627.1267361115</v>
      </c>
      <c r="E944" s="1">
        <v>-7.0000000000000007E-2</v>
      </c>
      <c r="F944" s="1">
        <f>$R$17+$R$18*tempM[[#This Row],[DecDate]]+$R$19*tempM[[#This Row],[DecDate2]]</f>
        <v>0.2255332483185839</v>
      </c>
      <c r="G944" s="4">
        <f>tempM[[#This Row],[Temp]]-tempM[[#This Row],[Trend]]</f>
        <v>-0.29553324831858391</v>
      </c>
      <c r="H944" s="4">
        <f t="shared" si="14"/>
        <v>-0.21092789073737059</v>
      </c>
      <c r="I944" s="4">
        <f>tempM[[#This Row],[Detrended]]-tempM[[#This Row],[Cycle]]</f>
        <v>-8.460535758121332E-2</v>
      </c>
      <c r="J944" s="4">
        <f>AVERAGEIF(tempM[Month],tempM[Month],tempM[High Frequency])</f>
        <v>-3.5465086088030215E-2</v>
      </c>
      <c r="K944" s="4">
        <f>tempM[[#This Row],[S0]]-AVERAGE($J$2:$J$13)</f>
        <v>-3.5329624679080553E-2</v>
      </c>
    </row>
    <row r="945" spans="1:11" x14ac:dyDescent="0.3">
      <c r="A945" s="2">
        <v>28717</v>
      </c>
      <c r="B945" s="16">
        <f>MONTH(tempM[[#This Row],[Date]])</f>
        <v>8</v>
      </c>
      <c r="C945" s="1">
        <v>1978.625</v>
      </c>
      <c r="D945" s="1">
        <f>tempM[[#This Row],[DecDate]]^2</f>
        <v>3914956.890625</v>
      </c>
      <c r="E945" s="1">
        <v>-0.14000000000000001</v>
      </c>
      <c r="F945" s="1">
        <f>$R$17+$R$18*tempM[[#This Row],[DecDate]]+$R$19*tempM[[#This Row],[DecDate2]]</f>
        <v>0.2266979054425633</v>
      </c>
      <c r="G945" s="4">
        <f>tempM[[#This Row],[Temp]]-tempM[[#This Row],[Trend]]</f>
        <v>-0.36669790544256331</v>
      </c>
      <c r="H945" s="4">
        <f t="shared" si="14"/>
        <v>-0.25132331709204486</v>
      </c>
      <c r="I945" s="4">
        <f>tempM[[#This Row],[Detrended]]-tempM[[#This Row],[Cycle]]</f>
        <v>-0.11537458835051845</v>
      </c>
      <c r="J945" s="4">
        <f>AVERAGEIF(tempM[Month],tempM[Month],tempM[High Frequency])</f>
        <v>-3.7850347885051719E-2</v>
      </c>
      <c r="K945" s="4">
        <f>tempM[[#This Row],[S0]]-AVERAGE($J$2:$J$13)</f>
        <v>-3.7714886476102057E-2</v>
      </c>
    </row>
    <row r="946" spans="1:11" x14ac:dyDescent="0.3">
      <c r="A946" s="2">
        <v>28748</v>
      </c>
      <c r="B946" s="16">
        <f>MONTH(tempM[[#This Row],[Date]])</f>
        <v>9</v>
      </c>
      <c r="C946" s="1">
        <v>1978.7083333333335</v>
      </c>
      <c r="D946" s="1">
        <f>tempM[[#This Row],[DecDate]]^2</f>
        <v>3915286.6684027785</v>
      </c>
      <c r="E946" s="1">
        <v>-0.01</v>
      </c>
      <c r="F946" s="1">
        <f>$R$17+$R$18*tempM[[#This Row],[DecDate]]+$R$19*tempM[[#This Row],[DecDate2]]</f>
        <v>0.22786399499983645</v>
      </c>
      <c r="G946" s="4">
        <f>tempM[[#This Row],[Temp]]-tempM[[#This Row],[Trend]]</f>
        <v>-0.23786399499983646</v>
      </c>
      <c r="H946" s="4">
        <f t="shared" si="14"/>
        <v>-0.24172017588017033</v>
      </c>
      <c r="I946" s="4">
        <f>tempM[[#This Row],[Detrended]]-tempM[[#This Row],[Cycle]]</f>
        <v>3.856180880333876E-3</v>
      </c>
      <c r="J946" s="4">
        <f>AVERAGEIF(tempM[Month],tempM[Month],tempM[High Frequency])</f>
        <v>-2.5516799080914528E-2</v>
      </c>
      <c r="K946" s="4">
        <f>tempM[[#This Row],[S0]]-AVERAGE($J$2:$J$13)</f>
        <v>-2.538133767196487E-2</v>
      </c>
    </row>
    <row r="947" spans="1:11" x14ac:dyDescent="0.3">
      <c r="A947" s="2">
        <v>28778</v>
      </c>
      <c r="B947" s="16">
        <f>MONTH(tempM[[#This Row],[Date]])</f>
        <v>10</v>
      </c>
      <c r="C947" s="1">
        <v>1978.7916666666667</v>
      </c>
      <c r="D947" s="1">
        <f>tempM[[#This Row],[DecDate]]^2</f>
        <v>3915616.460069445</v>
      </c>
      <c r="E947" s="1">
        <v>0</v>
      </c>
      <c r="F947" s="1">
        <f>$R$17+$R$18*tempM[[#This Row],[DecDate]]+$R$19*tempM[[#This Row],[DecDate2]]</f>
        <v>0.22903151699074442</v>
      </c>
      <c r="G947" s="4">
        <f>tempM[[#This Row],[Temp]]-tempM[[#This Row],[Trend]]</f>
        <v>-0.22903151699074442</v>
      </c>
      <c r="H947" s="4">
        <f t="shared" si="14"/>
        <v>-0.27211846710175569</v>
      </c>
      <c r="I947" s="4">
        <f>tempM[[#This Row],[Detrended]]-tempM[[#This Row],[Cycle]]</f>
        <v>4.3086950111011268E-2</v>
      </c>
      <c r="J947" s="4">
        <f>AVERAGEIF(tempM[Month],tempM[Month],tempM[High Frequency])</f>
        <v>3.745669801022343E-2</v>
      </c>
      <c r="K947" s="4">
        <f>tempM[[#This Row],[S0]]-AVERAGE($J$2:$J$13)</f>
        <v>3.7592159419173092E-2</v>
      </c>
    </row>
    <row r="948" spans="1:11" x14ac:dyDescent="0.3">
      <c r="A948" s="2">
        <v>28809</v>
      </c>
      <c r="B948" s="16">
        <f>MONTH(tempM[[#This Row],[Date]])</f>
        <v>11</v>
      </c>
      <c r="C948" s="1">
        <v>1978.875</v>
      </c>
      <c r="D948" s="1">
        <f>tempM[[#This Row],[DecDate]]^2</f>
        <v>3915946.265625</v>
      </c>
      <c r="E948" s="1">
        <v>0.16</v>
      </c>
      <c r="F948" s="1">
        <f>$R$17+$R$18*tempM[[#This Row],[DecDate]]+$R$19*tempM[[#This Row],[DecDate2]]</f>
        <v>0.23020047141494615</v>
      </c>
      <c r="G948" s="4">
        <f>tempM[[#This Row],[Temp]]-tempM[[#This Row],[Trend]]</f>
        <v>-7.0200471414946147E-2</v>
      </c>
      <c r="H948" s="4">
        <f t="shared" si="14"/>
        <v>-0.27713357537216377</v>
      </c>
      <c r="I948" s="4">
        <f>tempM[[#This Row],[Detrended]]-tempM[[#This Row],[Cycle]]</f>
        <v>0.20693310395721762</v>
      </c>
      <c r="J948" s="4">
        <f>AVERAGEIF(tempM[Month],tempM[Month],tempM[High Frequency])</f>
        <v>3.5898844099438568E-2</v>
      </c>
      <c r="K948" s="4">
        <f>tempM[[#This Row],[S0]]-AVERAGE($J$2:$J$13)</f>
        <v>3.603430550838823E-2</v>
      </c>
    </row>
    <row r="949" spans="1:11" x14ac:dyDescent="0.3">
      <c r="A949" s="2">
        <v>28839</v>
      </c>
      <c r="B949" s="16">
        <f>MONTH(tempM[[#This Row],[Date]])</f>
        <v>12</v>
      </c>
      <c r="C949" s="1">
        <v>1978.9583333333335</v>
      </c>
      <c r="D949" s="1">
        <f>tempM[[#This Row],[DecDate]]^2</f>
        <v>3916276.085069445</v>
      </c>
      <c r="E949" s="1">
        <v>0.02</v>
      </c>
      <c r="F949" s="1">
        <f>$R$17+$R$18*tempM[[#This Row],[DecDate]]+$R$19*tempM[[#This Row],[DecDate2]]</f>
        <v>0.23137085827266901</v>
      </c>
      <c r="G949" s="4">
        <f>tempM[[#This Row],[Temp]]-tempM[[#This Row],[Trend]]</f>
        <v>-0.21137085827266902</v>
      </c>
      <c r="H949" s="4">
        <f t="shared" si="14"/>
        <v>-0.26753473146064272</v>
      </c>
      <c r="I949" s="4">
        <f>tempM[[#This Row],[Detrended]]-tempM[[#This Row],[Cycle]]</f>
        <v>5.6163873187973695E-2</v>
      </c>
      <c r="J949" s="4">
        <f>AVERAGEIF(tempM[Month],tempM[Month],tempM[High Frequency])</f>
        <v>-3.4305487959333747E-2</v>
      </c>
      <c r="K949" s="4">
        <f>tempM[[#This Row],[S0]]-AVERAGE($J$2:$J$13)</f>
        <v>-3.4170026550384085E-2</v>
      </c>
    </row>
    <row r="950" spans="1:11" x14ac:dyDescent="0.3">
      <c r="A950" s="2">
        <v>28870</v>
      </c>
      <c r="B950" s="16">
        <f>MONTH(tempM[[#This Row],[Date]])</f>
        <v>1</v>
      </c>
      <c r="C950" s="1">
        <v>1979.0416666666667</v>
      </c>
      <c r="D950" s="1">
        <f>tempM[[#This Row],[DecDate]]^2</f>
        <v>3916605.918402778</v>
      </c>
      <c r="E950" s="1">
        <v>-0.05</v>
      </c>
      <c r="F950" s="1">
        <f>$R$17+$R$18*tempM[[#This Row],[DecDate]]+$R$19*tempM[[#This Row],[DecDate2]]</f>
        <v>0.23254267756374247</v>
      </c>
      <c r="G950" s="4">
        <f>tempM[[#This Row],[Temp]]-tempM[[#This Row],[Trend]]</f>
        <v>-0.28254267756374246</v>
      </c>
      <c r="H950" s="4">
        <f t="shared" si="14"/>
        <v>-0.25409116613641031</v>
      </c>
      <c r="I950" s="4">
        <f>tempM[[#This Row],[Detrended]]-tempM[[#This Row],[Cycle]]</f>
        <v>-2.8451511427332155E-2</v>
      </c>
      <c r="J950" s="4">
        <f>AVERAGEIF(tempM[Month],tempM[Month],tempM[High Frequency])</f>
        <v>2.9521109172344157E-2</v>
      </c>
      <c r="K950" s="4">
        <f>tempM[[#This Row],[S0]]-AVERAGE($J$2:$J$13)</f>
        <v>2.9656570581293815E-2</v>
      </c>
    </row>
    <row r="951" spans="1:11" x14ac:dyDescent="0.3">
      <c r="A951" s="2">
        <v>28901</v>
      </c>
      <c r="B951" s="16">
        <f>MONTH(tempM[[#This Row],[Date]])</f>
        <v>2</v>
      </c>
      <c r="C951" s="1">
        <v>1979.125</v>
      </c>
      <c r="D951" s="1">
        <f>tempM[[#This Row],[DecDate]]^2</f>
        <v>3916935.765625</v>
      </c>
      <c r="E951" s="1">
        <v>-0.35</v>
      </c>
      <c r="F951" s="1">
        <f>$R$17+$R$18*tempM[[#This Row],[DecDate]]+$R$19*tempM[[#This Row],[DecDate2]]</f>
        <v>0.23371592928833707</v>
      </c>
      <c r="G951" s="4">
        <f>tempM[[#This Row],[Temp]]-tempM[[#This Row],[Trend]]</f>
        <v>-0.58371592928833704</v>
      </c>
      <c r="H951" s="4">
        <f t="shared" si="14"/>
        <v>-0.24680287939947518</v>
      </c>
      <c r="I951" s="4">
        <f>tempM[[#This Row],[Detrended]]-tempM[[#This Row],[Cycle]]</f>
        <v>-0.33691304988886184</v>
      </c>
      <c r="J951" s="4">
        <f>AVERAGEIF(tempM[Month],tempM[Month],tempM[High Frequency])</f>
        <v>3.252632429620924E-2</v>
      </c>
      <c r="K951" s="4">
        <f>tempM[[#This Row],[S0]]-AVERAGE($J$2:$J$13)</f>
        <v>3.2661785705158902E-2</v>
      </c>
    </row>
    <row r="952" spans="1:11" x14ac:dyDescent="0.3">
      <c r="A952" s="2">
        <v>28929</v>
      </c>
      <c r="B952" s="16">
        <f>MONTH(tempM[[#This Row],[Date]])</f>
        <v>3</v>
      </c>
      <c r="C952" s="1">
        <v>1979.2083333333335</v>
      </c>
      <c r="D952" s="1">
        <f>tempM[[#This Row],[DecDate]]^2</f>
        <v>3917265.6267361119</v>
      </c>
      <c r="E952" s="1">
        <v>0.18</v>
      </c>
      <c r="F952" s="1">
        <f>$R$17+$R$18*tempM[[#This Row],[DecDate]]+$R$19*tempM[[#This Row],[DecDate2]]</f>
        <v>0.23489061344645279</v>
      </c>
      <c r="G952" s="4">
        <f>tempM[[#This Row],[Temp]]-tempM[[#This Row],[Trend]]</f>
        <v>-5.4890613446452796E-2</v>
      </c>
      <c r="H952" s="4">
        <f t="shared" si="14"/>
        <v>-0.22259294817290995</v>
      </c>
      <c r="I952" s="4">
        <f>tempM[[#This Row],[Detrended]]-tempM[[#This Row],[Cycle]]</f>
        <v>0.16770233472645715</v>
      </c>
      <c r="J952" s="4">
        <f>AVERAGEIF(tempM[Month],tempM[Month],tempM[High Frequency])</f>
        <v>4.2467654152793903E-2</v>
      </c>
      <c r="K952" s="4">
        <f>tempM[[#This Row],[S0]]-AVERAGE($J$2:$J$13)</f>
        <v>4.2603115561743565E-2</v>
      </c>
    </row>
    <row r="953" spans="1:11" x14ac:dyDescent="0.3">
      <c r="A953" s="2">
        <v>28960</v>
      </c>
      <c r="B953" s="16">
        <f>MONTH(tempM[[#This Row],[Date]])</f>
        <v>4</v>
      </c>
      <c r="C953" s="1">
        <v>1979.2916666666667</v>
      </c>
      <c r="D953" s="1">
        <f>tempM[[#This Row],[DecDate]]^2</f>
        <v>3917595.5017361115</v>
      </c>
      <c r="E953" s="1">
        <v>-0.17</v>
      </c>
      <c r="F953" s="1">
        <f>$R$17+$R$18*tempM[[#This Row],[DecDate]]+$R$19*tempM[[#This Row],[DecDate2]]</f>
        <v>0.2360667300380328</v>
      </c>
      <c r="G953" s="4">
        <f>tempM[[#This Row],[Temp]]-tempM[[#This Row],[Trend]]</f>
        <v>-0.40606673003803284</v>
      </c>
      <c r="H953" s="4">
        <f t="shared" si="14"/>
        <v>-0.20530752630287277</v>
      </c>
      <c r="I953" s="4">
        <f>tempM[[#This Row],[Detrended]]-tempM[[#This Row],[Cycle]]</f>
        <v>-0.20075920373516007</v>
      </c>
      <c r="J953" s="4">
        <f>AVERAGEIF(tempM[Month],tempM[Month],tempM[High Frequency])</f>
        <v>-5.1148535178016012E-4</v>
      </c>
      <c r="K953" s="4">
        <f>tempM[[#This Row],[S0]]-AVERAGE($J$2:$J$13)</f>
        <v>-3.7602394283050016E-4</v>
      </c>
    </row>
    <row r="954" spans="1:11" x14ac:dyDescent="0.3">
      <c r="A954" s="2">
        <v>28990</v>
      </c>
      <c r="B954" s="16">
        <f>MONTH(tempM[[#This Row],[Date]])</f>
        <v>5</v>
      </c>
      <c r="C954" s="1">
        <v>1979.375</v>
      </c>
      <c r="D954" s="1">
        <f>tempM[[#This Row],[DecDate]]^2</f>
        <v>3917925.390625</v>
      </c>
      <c r="E954" s="1">
        <v>0.02</v>
      </c>
      <c r="F954" s="1">
        <f>$R$17+$R$18*tempM[[#This Row],[DecDate]]+$R$19*tempM[[#This Row],[DecDate2]]</f>
        <v>0.23724427906290657</v>
      </c>
      <c r="G954" s="4">
        <f>tempM[[#This Row],[Temp]]-tempM[[#This Row],[Trend]]</f>
        <v>-0.21724427906290658</v>
      </c>
      <c r="H954" s="4">
        <f t="shared" si="14"/>
        <v>-0.18802353686628243</v>
      </c>
      <c r="I954" s="4">
        <f>tempM[[#This Row],[Detrended]]-tempM[[#This Row],[Cycle]]</f>
        <v>-2.9220742196624155E-2</v>
      </c>
      <c r="J954" s="4">
        <f>AVERAGEIF(tempM[Month],tempM[Month],tempM[High Frequency])</f>
        <v>-1.9768330201834865E-2</v>
      </c>
      <c r="K954" s="4">
        <f>tempM[[#This Row],[S0]]-AVERAGE($J$2:$J$13)</f>
        <v>-1.9632868792885207E-2</v>
      </c>
    </row>
    <row r="955" spans="1:11" x14ac:dyDescent="0.3">
      <c r="A955" s="2">
        <v>29021</v>
      </c>
      <c r="B955" s="16">
        <f>MONTH(tempM[[#This Row],[Date]])</f>
        <v>6</v>
      </c>
      <c r="C955" s="1">
        <v>1979.4583333333335</v>
      </c>
      <c r="D955" s="1">
        <f>tempM[[#This Row],[DecDate]]^2</f>
        <v>3918255.2934027785</v>
      </c>
      <c r="E955" s="1">
        <v>0.08</v>
      </c>
      <c r="F955" s="1">
        <f>$R$17+$R$18*tempM[[#This Row],[DecDate]]+$R$19*tempM[[#This Row],[DecDate2]]</f>
        <v>0.23842326052135832</v>
      </c>
      <c r="G955" s="4">
        <f>tempM[[#This Row],[Temp]]-tempM[[#This Row],[Trend]]</f>
        <v>-0.1584232605213583</v>
      </c>
      <c r="H955" s="4">
        <f t="shared" si="14"/>
        <v>-0.15920251832469048</v>
      </c>
      <c r="I955" s="4">
        <f>tempM[[#This Row],[Detrended]]-tempM[[#This Row],[Cycle]]</f>
        <v>7.7925780333218397E-4</v>
      </c>
      <c r="J955" s="4">
        <f>AVERAGEIF(tempM[Month],tempM[Month],tempM[High Frequency])</f>
        <v>-2.6078630071459965E-2</v>
      </c>
      <c r="K955" s="4">
        <f>tempM[[#This Row],[S0]]-AVERAGE($J$2:$J$13)</f>
        <v>-2.5943168662510306E-2</v>
      </c>
    </row>
    <row r="956" spans="1:11" x14ac:dyDescent="0.3">
      <c r="A956" s="2">
        <v>29051</v>
      </c>
      <c r="B956" s="16">
        <f>MONTH(tempM[[#This Row],[Date]])</f>
        <v>7</v>
      </c>
      <c r="C956" s="1">
        <v>1979.5416666666667</v>
      </c>
      <c r="D956" s="1">
        <f>tempM[[#This Row],[DecDate]]^2</f>
        <v>3918585.210069445</v>
      </c>
      <c r="E956" s="1">
        <v>0.05</v>
      </c>
      <c r="F956" s="1">
        <f>$R$17+$R$18*tempM[[#This Row],[DecDate]]+$R$19*tempM[[#This Row],[DecDate2]]</f>
        <v>0.23960367441316066</v>
      </c>
      <c r="G956" s="4">
        <f>tempM[[#This Row],[Temp]]-tempM[[#This Row],[Trend]]</f>
        <v>-0.18960367441316067</v>
      </c>
      <c r="H956" s="4">
        <f t="shared" si="14"/>
        <v>-0.14576754760115626</v>
      </c>
      <c r="I956" s="4">
        <f>tempM[[#This Row],[Detrended]]-tempM[[#This Row],[Cycle]]</f>
        <v>-4.3836126812004411E-2</v>
      </c>
      <c r="J956" s="4">
        <f>AVERAGEIF(tempM[Month],tempM[Month],tempM[High Frequency])</f>
        <v>-3.5465086088030215E-2</v>
      </c>
      <c r="K956" s="4">
        <f>tempM[[#This Row],[S0]]-AVERAGE($J$2:$J$13)</f>
        <v>-3.5329624679080553E-2</v>
      </c>
    </row>
    <row r="957" spans="1:11" x14ac:dyDescent="0.3">
      <c r="A957" s="2">
        <v>29082</v>
      </c>
      <c r="B957" s="16">
        <f>MONTH(tempM[[#This Row],[Date]])</f>
        <v>8</v>
      </c>
      <c r="C957" s="1">
        <v>1979.625</v>
      </c>
      <c r="D957" s="1">
        <f>tempM[[#This Row],[DecDate]]^2</f>
        <v>3918915.140625</v>
      </c>
      <c r="E957" s="1">
        <v>0.04</v>
      </c>
      <c r="F957" s="1">
        <f>$R$17+$R$18*tempM[[#This Row],[DecDate]]+$R$19*tempM[[#This Row],[DecDate2]]</f>
        <v>0.24078552073842729</v>
      </c>
      <c r="G957" s="4">
        <f>tempM[[#This Row],[Temp]]-tempM[[#This Row],[Trend]]</f>
        <v>-0.20078552073842729</v>
      </c>
      <c r="H957" s="4">
        <f t="shared" si="14"/>
        <v>-0.11156477854184248</v>
      </c>
      <c r="I957" s="4">
        <f>tempM[[#This Row],[Detrended]]-tempM[[#This Row],[Cycle]]</f>
        <v>-8.922074219658481E-2</v>
      </c>
      <c r="J957" s="4">
        <f>AVERAGEIF(tempM[Month],tempM[Month],tempM[High Frequency])</f>
        <v>-3.7850347885051719E-2</v>
      </c>
      <c r="K957" s="4">
        <f>tempM[[#This Row],[S0]]-AVERAGE($J$2:$J$13)</f>
        <v>-3.7714886476102057E-2</v>
      </c>
    </row>
    <row r="958" spans="1:11" x14ac:dyDescent="0.3">
      <c r="A958" s="2">
        <v>29113</v>
      </c>
      <c r="B958" s="16">
        <f>MONTH(tempM[[#This Row],[Date]])</f>
        <v>9</v>
      </c>
      <c r="C958" s="1">
        <v>1979.7083333333335</v>
      </c>
      <c r="D958" s="1">
        <f>tempM[[#This Row],[DecDate]]^2</f>
        <v>3919245.085069445</v>
      </c>
      <c r="E958" s="1">
        <v>0.19</v>
      </c>
      <c r="F958" s="1">
        <f>$R$17+$R$18*tempM[[#This Row],[DecDate]]+$R$19*tempM[[#This Row],[DecDate2]]</f>
        <v>0.24196879949721506</v>
      </c>
      <c r="G958" s="4">
        <f>tempM[[#This Row],[Temp]]-tempM[[#This Row],[Trend]]</f>
        <v>-5.1968799497215057E-2</v>
      </c>
      <c r="H958" s="4">
        <f t="shared" si="14"/>
        <v>-8.0440364992907354E-2</v>
      </c>
      <c r="I958" s="4">
        <f>tempM[[#This Row],[Detrended]]-tempM[[#This Row],[Cycle]]</f>
        <v>2.8471565495692297E-2</v>
      </c>
      <c r="J958" s="4">
        <f>AVERAGEIF(tempM[Month],tempM[Month],tempM[High Frequency])</f>
        <v>-2.5516799080914528E-2</v>
      </c>
      <c r="K958" s="4">
        <f>tempM[[#This Row],[S0]]-AVERAGE($J$2:$J$13)</f>
        <v>-2.538133767196487E-2</v>
      </c>
    </row>
    <row r="959" spans="1:11" x14ac:dyDescent="0.3">
      <c r="A959" s="2">
        <v>29143</v>
      </c>
      <c r="B959" s="16">
        <f>MONTH(tempM[[#This Row],[Date]])</f>
        <v>10</v>
      </c>
      <c r="C959" s="1">
        <v>1979.7916666666667</v>
      </c>
      <c r="D959" s="1">
        <f>tempM[[#This Row],[DecDate]]^2</f>
        <v>3919575.043402778</v>
      </c>
      <c r="E959" s="1">
        <v>0.23</v>
      </c>
      <c r="F959" s="1">
        <f>$R$17+$R$18*tempM[[#This Row],[DecDate]]+$R$19*tempM[[#This Row],[DecDate2]]</f>
        <v>0.24315351068935342</v>
      </c>
      <c r="G959" s="4">
        <f>tempM[[#This Row],[Temp]]-tempM[[#This Row],[Trend]]</f>
        <v>-1.3153510689353415E-2</v>
      </c>
      <c r="H959" s="4">
        <f t="shared" si="14"/>
        <v>-8.3932768492799237E-2</v>
      </c>
      <c r="I959" s="4">
        <f>tempM[[#This Row],[Detrended]]-tempM[[#This Row],[Cycle]]</f>
        <v>7.0779257803445822E-2</v>
      </c>
      <c r="J959" s="4">
        <f>AVERAGEIF(tempM[Month],tempM[Month],tempM[High Frequency])</f>
        <v>3.745669801022343E-2</v>
      </c>
      <c r="K959" s="4">
        <f>tempM[[#This Row],[S0]]-AVERAGE($J$2:$J$13)</f>
        <v>3.7592159419173092E-2</v>
      </c>
    </row>
    <row r="960" spans="1:11" x14ac:dyDescent="0.3">
      <c r="A960" s="2">
        <v>29174</v>
      </c>
      <c r="B960" s="16">
        <f>MONTH(tempM[[#This Row],[Date]])</f>
        <v>11</v>
      </c>
      <c r="C960" s="1">
        <v>1979.875</v>
      </c>
      <c r="D960" s="1">
        <f>tempM[[#This Row],[DecDate]]^2</f>
        <v>3919905.015625</v>
      </c>
      <c r="E960" s="1">
        <v>0.24</v>
      </c>
      <c r="F960" s="1">
        <f>$R$17+$R$18*tempM[[#This Row],[DecDate]]+$R$19*tempM[[#This Row],[DecDate2]]</f>
        <v>0.24433965431506977</v>
      </c>
      <c r="G960" s="4">
        <f>tempM[[#This Row],[Temp]]-tempM[[#This Row],[Trend]]</f>
        <v>-4.3396543150697742E-3</v>
      </c>
      <c r="H960" s="4">
        <f t="shared" si="14"/>
        <v>-5.2041989041522539E-2</v>
      </c>
      <c r="I960" s="4">
        <f>tempM[[#This Row],[Detrended]]-tempM[[#This Row],[Cycle]]</f>
        <v>4.7702334726452765E-2</v>
      </c>
      <c r="J960" s="4">
        <f>AVERAGEIF(tempM[Month],tempM[Month],tempM[High Frequency])</f>
        <v>3.5898844099438568E-2</v>
      </c>
      <c r="K960" s="4">
        <f>tempM[[#This Row],[S0]]-AVERAGE($J$2:$J$13)</f>
        <v>3.603430550838823E-2</v>
      </c>
    </row>
    <row r="961" spans="1:11" x14ac:dyDescent="0.3">
      <c r="A961" s="2">
        <v>29204</v>
      </c>
      <c r="B961" s="16">
        <f>MONTH(tempM[[#This Row],[Date]])</f>
        <v>12</v>
      </c>
      <c r="C961" s="1">
        <v>1979.9583333333335</v>
      </c>
      <c r="D961" s="1">
        <f>tempM[[#This Row],[DecDate]]^2</f>
        <v>3920235.0017361119</v>
      </c>
      <c r="E961" s="1">
        <v>0.55000000000000004</v>
      </c>
      <c r="F961" s="1">
        <f>$R$17+$R$18*tempM[[#This Row],[DecDate]]+$R$19*tempM[[#This Row],[DecDate2]]</f>
        <v>0.24552723037425039</v>
      </c>
      <c r="G961" s="4">
        <f>tempM[[#This Row],[Temp]]-tempM[[#This Row],[Trend]]</f>
        <v>0.30447276962574965</v>
      </c>
      <c r="H961" s="4">
        <f t="shared" si="14"/>
        <v>-4.015264202369262E-2</v>
      </c>
      <c r="I961" s="4">
        <f>tempM[[#This Row],[Detrended]]-tempM[[#This Row],[Cycle]]</f>
        <v>0.34462541164944227</v>
      </c>
      <c r="J961" s="4">
        <f>AVERAGEIF(tempM[Month],tempM[Month],tempM[High Frequency])</f>
        <v>-3.4305487959333747E-2</v>
      </c>
      <c r="K961" s="4">
        <f>tempM[[#This Row],[S0]]-AVERAGE($J$2:$J$13)</f>
        <v>-3.4170026550384085E-2</v>
      </c>
    </row>
    <row r="962" spans="1:11" x14ac:dyDescent="0.3">
      <c r="A962" s="2">
        <v>29235</v>
      </c>
      <c r="B962" s="16">
        <f>MONTH(tempM[[#This Row],[Date]])</f>
        <v>1</v>
      </c>
      <c r="C962" s="1">
        <v>1980.0416666666667</v>
      </c>
      <c r="D962" s="1">
        <f>tempM[[#This Row],[DecDate]]^2</f>
        <v>3920565.0017361115</v>
      </c>
      <c r="E962" s="1">
        <v>0.21</v>
      </c>
      <c r="F962" s="1">
        <f>$R$17+$R$18*tempM[[#This Row],[DecDate]]+$R$19*tempM[[#This Row],[DecDate2]]</f>
        <v>0.24671623886672478</v>
      </c>
      <c r="G962" s="4">
        <f>tempM[[#This Row],[Temp]]-tempM[[#This Row],[Trend]]</f>
        <v>-3.6716238866724787E-2</v>
      </c>
      <c r="H962" s="4">
        <f t="shared" si="14"/>
        <v>-3.6726265900852359E-2</v>
      </c>
      <c r="I962" s="4">
        <f>tempM[[#This Row],[Detrended]]-tempM[[#This Row],[Cycle]]</f>
        <v>1.0027034127571555E-5</v>
      </c>
      <c r="J962" s="4">
        <f>AVERAGEIF(tempM[Month],tempM[Month],tempM[High Frequency])</f>
        <v>2.9521109172344157E-2</v>
      </c>
      <c r="K962" s="4">
        <f>tempM[[#This Row],[S0]]-AVERAGE($J$2:$J$13)</f>
        <v>2.9656570581293815E-2</v>
      </c>
    </row>
    <row r="963" spans="1:11" x14ac:dyDescent="0.3">
      <c r="A963" s="2">
        <v>29266</v>
      </c>
      <c r="B963" s="16">
        <f>MONTH(tempM[[#This Row],[Date]])</f>
        <v>2</v>
      </c>
      <c r="C963" s="1">
        <v>1980.125</v>
      </c>
      <c r="D963" s="1">
        <f>tempM[[#This Row],[DecDate]]^2</f>
        <v>3920895.015625</v>
      </c>
      <c r="E963" s="1">
        <v>0.41</v>
      </c>
      <c r="F963" s="1">
        <f>$R$17+$R$18*tempM[[#This Row],[DecDate]]+$R$19*tempM[[#This Row],[DecDate2]]</f>
        <v>0.24790667979266345</v>
      </c>
      <c r="G963" s="4">
        <f>tempM[[#This Row],[Temp]]-tempM[[#This Row],[Trend]]</f>
        <v>0.16209332020733652</v>
      </c>
      <c r="H963" s="4">
        <f t="shared" si="14"/>
        <v>-3.4839783749924802E-2</v>
      </c>
      <c r="I963" s="4">
        <f>tempM[[#This Row],[Detrended]]-tempM[[#This Row],[Cycle]]</f>
        <v>0.19693310395726132</v>
      </c>
      <c r="J963" s="4">
        <f>AVERAGEIF(tempM[Month],tempM[Month],tempM[High Frequency])</f>
        <v>3.252632429620924E-2</v>
      </c>
      <c r="K963" s="4">
        <f>tempM[[#This Row],[S0]]-AVERAGE($J$2:$J$13)</f>
        <v>3.2661785705158902E-2</v>
      </c>
    </row>
    <row r="964" spans="1:11" x14ac:dyDescent="0.3">
      <c r="A964" s="2">
        <v>29295</v>
      </c>
      <c r="B964" s="16">
        <f>MONTH(tempM[[#This Row],[Date]])</f>
        <v>3</v>
      </c>
      <c r="C964" s="1">
        <v>1980.2083333333335</v>
      </c>
      <c r="D964" s="1">
        <f>tempM[[#This Row],[DecDate]]^2</f>
        <v>3921225.0434027785</v>
      </c>
      <c r="E964" s="1">
        <v>7.0000000000000007E-2</v>
      </c>
      <c r="F964" s="1">
        <f>$R$17+$R$18*tempM[[#This Row],[DecDate]]+$R$19*tempM[[#This Row],[DecDate2]]</f>
        <v>0.2490985531521801</v>
      </c>
      <c r="G964" s="4">
        <f>tempM[[#This Row],[Temp]]-tempM[[#This Row],[Trend]]</f>
        <v>-0.1790985531521801</v>
      </c>
      <c r="H964" s="4">
        <f t="shared" si="14"/>
        <v>-3.1416272493991246E-2</v>
      </c>
      <c r="I964" s="4">
        <f>tempM[[#This Row],[Detrended]]-tempM[[#This Row],[Cycle]]</f>
        <v>-0.14768228065818884</v>
      </c>
      <c r="J964" s="4">
        <f>AVERAGEIF(tempM[Month],tempM[Month],tempM[High Frequency])</f>
        <v>4.2467654152793903E-2</v>
      </c>
      <c r="K964" s="4">
        <f>tempM[[#This Row],[S0]]-AVERAGE($J$2:$J$13)</f>
        <v>4.2603115561743565E-2</v>
      </c>
    </row>
    <row r="965" spans="1:11" x14ac:dyDescent="0.3">
      <c r="A965" s="2">
        <v>29326</v>
      </c>
      <c r="B965" s="16">
        <f>MONTH(tempM[[#This Row],[Date]])</f>
        <v>4</v>
      </c>
      <c r="C965" s="1">
        <v>1980.2916666666667</v>
      </c>
      <c r="D965" s="1">
        <f>tempM[[#This Row],[DecDate]]^2</f>
        <v>3921555.085069445</v>
      </c>
      <c r="E965" s="1">
        <v>0.15</v>
      </c>
      <c r="F965" s="1">
        <f>$R$17+$R$18*tempM[[#This Row],[DecDate]]+$R$19*tempM[[#This Row],[DecDate2]]</f>
        <v>0.25029185894504735</v>
      </c>
      <c r="G965" s="4">
        <f>tempM[[#This Row],[Temp]]-tempM[[#This Row],[Trend]]</f>
        <v>-0.10029185894504736</v>
      </c>
      <c r="H965" s="4">
        <f t="shared" si="14"/>
        <v>-3.7994193671500115E-2</v>
      </c>
      <c r="I965" s="4">
        <f>tempM[[#This Row],[Detrended]]-tempM[[#This Row],[Cycle]]</f>
        <v>-6.2297665273547242E-2</v>
      </c>
      <c r="J965" s="4">
        <f>AVERAGEIF(tempM[Month],tempM[Month],tempM[High Frequency])</f>
        <v>-5.1148535178016012E-4</v>
      </c>
      <c r="K965" s="4">
        <f>tempM[[#This Row],[S0]]-AVERAGE($J$2:$J$13)</f>
        <v>-3.7602394283050016E-4</v>
      </c>
    </row>
    <row r="966" spans="1:11" x14ac:dyDescent="0.3">
      <c r="A966" s="2">
        <v>29356</v>
      </c>
      <c r="B966" s="16">
        <f>MONTH(tempM[[#This Row],[Date]])</f>
        <v>5</v>
      </c>
      <c r="C966" s="1">
        <v>1980.375</v>
      </c>
      <c r="D966" s="1">
        <f>tempM[[#This Row],[DecDate]]^2</f>
        <v>3921885.140625</v>
      </c>
      <c r="E966" s="1">
        <v>0.26</v>
      </c>
      <c r="F966" s="1">
        <f>$R$17+$R$18*tempM[[#This Row],[DecDate]]+$R$19*tempM[[#This Row],[DecDate2]]</f>
        <v>0.25148659717143573</v>
      </c>
      <c r="G966" s="4">
        <f>tempM[[#This Row],[Temp]]-tempM[[#This Row],[Trend]]</f>
        <v>8.513402828564276E-3</v>
      </c>
      <c r="H966" s="4">
        <f t="shared" si="14"/>
        <v>-4.1496624205545826E-2</v>
      </c>
      <c r="I966" s="4">
        <f>tempM[[#This Row],[Detrended]]-tempM[[#This Row],[Cycle]]</f>
        <v>5.0010027034110102E-2</v>
      </c>
      <c r="J966" s="4">
        <f>AVERAGEIF(tempM[Month],tempM[Month],tempM[High Frequency])</f>
        <v>-1.9768330201834865E-2</v>
      </c>
      <c r="K966" s="4">
        <f>tempM[[#This Row],[S0]]-AVERAGE($J$2:$J$13)</f>
        <v>-1.9632868792885207E-2</v>
      </c>
    </row>
    <row r="967" spans="1:11" x14ac:dyDescent="0.3">
      <c r="A967" s="2">
        <v>29387</v>
      </c>
      <c r="B967" s="16">
        <f>MONTH(tempM[[#This Row],[Date]])</f>
        <v>6</v>
      </c>
      <c r="C967" s="1">
        <v>1980.4583333333335</v>
      </c>
      <c r="D967" s="1">
        <f>tempM[[#This Row],[DecDate]]^2</f>
        <v>3922215.210069445</v>
      </c>
      <c r="E967" s="1">
        <v>0.19</v>
      </c>
      <c r="F967" s="1">
        <f>$R$17+$R$18*tempM[[#This Row],[DecDate]]+$R$19*tempM[[#This Row],[DecDate2]]</f>
        <v>0.25268276783111787</v>
      </c>
      <c r="G967" s="4">
        <f>tempM[[#This Row],[Temp]]-tempM[[#This Row],[Trend]]</f>
        <v>-6.2682767831117869E-2</v>
      </c>
      <c r="H967" s="4">
        <f t="shared" si="14"/>
        <v>-5.4231256403798819E-2</v>
      </c>
      <c r="I967" s="4">
        <f>tempM[[#This Row],[Detrended]]-tempM[[#This Row],[Cycle]]</f>
        <v>-8.45151142731905E-3</v>
      </c>
      <c r="J967" s="4">
        <f>AVERAGEIF(tempM[Month],tempM[Month],tempM[High Frequency])</f>
        <v>-2.6078630071459965E-2</v>
      </c>
      <c r="K967" s="4">
        <f>tempM[[#This Row],[S0]]-AVERAGE($J$2:$J$13)</f>
        <v>-2.5943168662510306E-2</v>
      </c>
    </row>
    <row r="968" spans="1:11" x14ac:dyDescent="0.3">
      <c r="A968" s="2">
        <v>29417</v>
      </c>
      <c r="B968" s="16">
        <f>MONTH(tempM[[#This Row],[Date]])</f>
        <v>7</v>
      </c>
      <c r="C968" s="1">
        <v>1980.5416666666667</v>
      </c>
      <c r="D968" s="1">
        <f>tempM[[#This Row],[DecDate]]^2</f>
        <v>3922545.293402778</v>
      </c>
      <c r="E968" s="1">
        <v>0.14000000000000001</v>
      </c>
      <c r="F968" s="1">
        <f>$R$17+$R$18*tempM[[#This Row],[DecDate]]+$R$19*tempM[[#This Row],[DecDate2]]</f>
        <v>0.25388037092443483</v>
      </c>
      <c r="G968" s="4">
        <f>tempM[[#This Row],[Temp]]-tempM[[#This Row],[Trend]]</f>
        <v>-0.11388037092443482</v>
      </c>
      <c r="H968" s="4">
        <f t="shared" si="14"/>
        <v>-3.6967321035502973E-2</v>
      </c>
      <c r="I968" s="4">
        <f>tempM[[#This Row],[Detrended]]-tempM[[#This Row],[Cycle]]</f>
        <v>-7.6913049888931842E-2</v>
      </c>
      <c r="J968" s="4">
        <f>AVERAGEIF(tempM[Month],tempM[Month],tempM[High Frequency])</f>
        <v>-3.5465086088030215E-2</v>
      </c>
      <c r="K968" s="4">
        <f>tempM[[#This Row],[S0]]-AVERAGE($J$2:$J$13)</f>
        <v>-3.5329624679080553E-2</v>
      </c>
    </row>
    <row r="969" spans="1:11" x14ac:dyDescent="0.3">
      <c r="A969" s="2">
        <v>29448</v>
      </c>
      <c r="B969" s="16">
        <f>MONTH(tempM[[#This Row],[Date]])</f>
        <v>8</v>
      </c>
      <c r="C969" s="1">
        <v>1980.625</v>
      </c>
      <c r="D969" s="1">
        <f>tempM[[#This Row],[DecDate]]^2</f>
        <v>3922875.390625</v>
      </c>
      <c r="E969" s="1">
        <v>0.09</v>
      </c>
      <c r="F969" s="1">
        <f>$R$17+$R$18*tempM[[#This Row],[DecDate]]+$R$19*tempM[[#This Row],[DecDate2]]</f>
        <v>0.25507940645110239</v>
      </c>
      <c r="G969" s="4">
        <f>tempM[[#This Row],[Temp]]-tempM[[#This Row],[Trend]]</f>
        <v>-0.16507940645110239</v>
      </c>
      <c r="H969" s="4">
        <f t="shared" ref="H969:H1032" si="15">AVERAGE(G963:G975)</f>
        <v>-5.8586642545044648E-3</v>
      </c>
      <c r="I969" s="4">
        <f>tempM[[#This Row],[Detrended]]-tempM[[#This Row],[Cycle]]</f>
        <v>-0.15922074219659793</v>
      </c>
      <c r="J969" s="4">
        <f>AVERAGEIF(tempM[Month],tempM[Month],tempM[High Frequency])</f>
        <v>-3.7850347885051719E-2</v>
      </c>
      <c r="K969" s="4">
        <f>tempM[[#This Row],[S0]]-AVERAGE($J$2:$J$13)</f>
        <v>-3.7714886476102057E-2</v>
      </c>
    </row>
    <row r="970" spans="1:11" x14ac:dyDescent="0.3">
      <c r="A970" s="2">
        <v>29479</v>
      </c>
      <c r="B970" s="16">
        <f>MONTH(tempM[[#This Row],[Date]])</f>
        <v>9</v>
      </c>
      <c r="C970" s="1">
        <v>1980.7083333333335</v>
      </c>
      <c r="D970" s="1">
        <f>tempM[[#This Row],[DecDate]]^2</f>
        <v>3923205.5017361119</v>
      </c>
      <c r="E970" s="1">
        <v>0.1</v>
      </c>
      <c r="F970" s="1">
        <f>$R$17+$R$18*tempM[[#This Row],[DecDate]]+$R$19*tempM[[#This Row],[DecDate2]]</f>
        <v>0.25627987441129108</v>
      </c>
      <c r="G970" s="4">
        <f>tempM[[#This Row],[Temp]]-tempM[[#This Row],[Trend]]</f>
        <v>-0.15627987441129107</v>
      </c>
      <c r="H970" s="4">
        <f t="shared" si="15"/>
        <v>1.2940867785346217E-2</v>
      </c>
      <c r="I970" s="4">
        <f>tempM[[#This Row],[Detrended]]-tempM[[#This Row],[Cycle]]</f>
        <v>-0.1692207421966373</v>
      </c>
      <c r="J970" s="4">
        <f>AVERAGEIF(tempM[Month],tempM[Month],tempM[High Frequency])</f>
        <v>-2.5516799080914528E-2</v>
      </c>
      <c r="K970" s="4">
        <f>tempM[[#This Row],[S0]]-AVERAGE($J$2:$J$13)</f>
        <v>-2.538133767196487E-2</v>
      </c>
    </row>
    <row r="971" spans="1:11" x14ac:dyDescent="0.3">
      <c r="A971" s="2">
        <v>29509</v>
      </c>
      <c r="B971" s="16">
        <f>MONTH(tempM[[#This Row],[Date]])</f>
        <v>10</v>
      </c>
      <c r="C971" s="1">
        <v>1980.7916666666667</v>
      </c>
      <c r="D971" s="1">
        <f>tempM[[#This Row],[DecDate]]^2</f>
        <v>3923535.6267361115</v>
      </c>
      <c r="E971" s="1">
        <v>0.12</v>
      </c>
      <c r="F971" s="1">
        <f>$R$17+$R$18*tempM[[#This Row],[DecDate]]+$R$19*tempM[[#This Row],[DecDate2]]</f>
        <v>0.25748177480483037</v>
      </c>
      <c r="G971" s="4">
        <f>tempM[[#This Row],[Temp]]-tempM[[#This Row],[Trend]]</f>
        <v>-0.13748177480483037</v>
      </c>
      <c r="H971" s="4">
        <f t="shared" si="15"/>
        <v>3.6354352007143431E-2</v>
      </c>
      <c r="I971" s="4">
        <f>tempM[[#This Row],[Detrended]]-tempM[[#This Row],[Cycle]]</f>
        <v>-0.1738361268119738</v>
      </c>
      <c r="J971" s="4">
        <f>AVERAGEIF(tempM[Month],tempM[Month],tempM[High Frequency])</f>
        <v>3.745669801022343E-2</v>
      </c>
      <c r="K971" s="4">
        <f>tempM[[#This Row],[S0]]-AVERAGE($J$2:$J$13)</f>
        <v>3.7592159419173092E-2</v>
      </c>
    </row>
    <row r="972" spans="1:11" x14ac:dyDescent="0.3">
      <c r="A972" s="2">
        <v>29540</v>
      </c>
      <c r="B972" s="16">
        <f>MONTH(tempM[[#This Row],[Date]])</f>
        <v>11</v>
      </c>
      <c r="C972" s="1">
        <v>1980.875</v>
      </c>
      <c r="D972" s="1">
        <f>tempM[[#This Row],[DecDate]]^2</f>
        <v>3923865.765625</v>
      </c>
      <c r="E972" s="1">
        <v>0.2</v>
      </c>
      <c r="F972" s="1">
        <f>$R$17+$R$18*tempM[[#This Row],[DecDate]]+$R$19*tempM[[#This Row],[DecDate2]]</f>
        <v>0.25868510763194763</v>
      </c>
      <c r="G972" s="4">
        <f>tempM[[#This Row],[Temp]]-tempM[[#This Row],[Trend]]</f>
        <v>-5.8685107631947619E-2</v>
      </c>
      <c r="H972" s="4">
        <f t="shared" si="15"/>
        <v>3.745871148778844E-2</v>
      </c>
      <c r="I972" s="4">
        <f>tempM[[#This Row],[Detrended]]-tempM[[#This Row],[Cycle]]</f>
        <v>-9.614381911973606E-2</v>
      </c>
      <c r="J972" s="4">
        <f>AVERAGEIF(tempM[Month],tempM[Month],tempM[High Frequency])</f>
        <v>3.5898844099438568E-2</v>
      </c>
      <c r="K972" s="4">
        <f>tempM[[#This Row],[S0]]-AVERAGE($J$2:$J$13)</f>
        <v>3.603430550838823E-2</v>
      </c>
    </row>
    <row r="973" spans="1:11" x14ac:dyDescent="0.3">
      <c r="A973" s="2">
        <v>29570</v>
      </c>
      <c r="B973" s="16">
        <f>MONTH(tempM[[#This Row],[Date]])</f>
        <v>12</v>
      </c>
      <c r="C973" s="1">
        <v>1980.9583333333335</v>
      </c>
      <c r="D973" s="1">
        <f>tempM[[#This Row],[DecDate]]^2</f>
        <v>3924195.9184027785</v>
      </c>
      <c r="E973" s="1">
        <v>0.09</v>
      </c>
      <c r="F973" s="1">
        <f>$R$17+$R$18*tempM[[#This Row],[DecDate]]+$R$19*tempM[[#This Row],[DecDate2]]</f>
        <v>0.25988987289235865</v>
      </c>
      <c r="G973" s="4">
        <f>tempM[[#This Row],[Temp]]-tempM[[#This Row],[Trend]]</f>
        <v>-0.16988987289235866</v>
      </c>
      <c r="H973" s="4">
        <f t="shared" si="15"/>
        <v>3.7792407765760254E-2</v>
      </c>
      <c r="I973" s="4">
        <f>tempM[[#This Row],[Detrended]]-tempM[[#This Row],[Cycle]]</f>
        <v>-0.20768228065811892</v>
      </c>
      <c r="J973" s="4">
        <f>AVERAGEIF(tempM[Month],tempM[Month],tempM[High Frequency])</f>
        <v>-3.4305487959333747E-2</v>
      </c>
      <c r="K973" s="4">
        <f>tempM[[#This Row],[S0]]-AVERAGE($J$2:$J$13)</f>
        <v>-3.4170026550384085E-2</v>
      </c>
    </row>
    <row r="974" spans="1:11" x14ac:dyDescent="0.3">
      <c r="A974" s="2">
        <v>29601</v>
      </c>
      <c r="B974" s="16">
        <f>MONTH(tempM[[#This Row],[Date]])</f>
        <v>1</v>
      </c>
      <c r="C974" s="1">
        <v>1981.0416666666667</v>
      </c>
      <c r="D974" s="1">
        <f>tempM[[#This Row],[DecDate]]^2</f>
        <v>3924526.085069445</v>
      </c>
      <c r="E974" s="1">
        <v>0.79</v>
      </c>
      <c r="F974" s="1">
        <f>$R$17+$R$18*tempM[[#This Row],[DecDate]]+$R$19*tempM[[#This Row],[DecDate2]]</f>
        <v>0.26109607058640449</v>
      </c>
      <c r="G974" s="4">
        <f>tempM[[#This Row],[Temp]]-tempM[[#This Row],[Trend]]</f>
        <v>0.52890392941359554</v>
      </c>
      <c r="H974" s="4">
        <f t="shared" si="15"/>
        <v>2.8893902379502897E-2</v>
      </c>
      <c r="I974" s="4">
        <f>tempM[[#This Row],[Detrended]]-tempM[[#This Row],[Cycle]]</f>
        <v>0.5000100270340927</v>
      </c>
      <c r="J974" s="4">
        <f>AVERAGEIF(tempM[Month],tempM[Month],tempM[High Frequency])</f>
        <v>2.9521109172344157E-2</v>
      </c>
      <c r="K974" s="4">
        <f>tempM[[#This Row],[S0]]-AVERAGE($J$2:$J$13)</f>
        <v>2.9656570581293815E-2</v>
      </c>
    </row>
    <row r="975" spans="1:11" x14ac:dyDescent="0.3">
      <c r="A975" s="2">
        <v>29632</v>
      </c>
      <c r="B975" s="16">
        <f>MONTH(tempM[[#This Row],[Date]])</f>
        <v>2</v>
      </c>
      <c r="C975" s="1">
        <v>1981.125</v>
      </c>
      <c r="D975" s="1">
        <f>tempM[[#This Row],[DecDate]]^2</f>
        <v>3924856.265625</v>
      </c>
      <c r="E975" s="1">
        <v>0.63</v>
      </c>
      <c r="F975" s="1">
        <f>$R$17+$R$18*tempM[[#This Row],[DecDate]]+$R$19*tempM[[#This Row],[DecDate2]]</f>
        <v>0.26230370071374409</v>
      </c>
      <c r="G975" s="4">
        <f>tempM[[#This Row],[Temp]]-tempM[[#This Row],[Trend]]</f>
        <v>0.36769629928625591</v>
      </c>
      <c r="H975" s="4">
        <f t="shared" si="15"/>
        <v>2.9224733790572374E-2</v>
      </c>
      <c r="I975" s="4">
        <f>tempM[[#This Row],[Detrended]]-tempM[[#This Row],[Cycle]]</f>
        <v>0.33847156549568352</v>
      </c>
      <c r="J975" s="4">
        <f>AVERAGEIF(tempM[Month],tempM[Month],tempM[High Frequency])</f>
        <v>3.252632429620924E-2</v>
      </c>
      <c r="K975" s="4">
        <f>tempM[[#This Row],[S0]]-AVERAGE($J$2:$J$13)</f>
        <v>3.2661785705158902E-2</v>
      </c>
    </row>
    <row r="976" spans="1:11" x14ac:dyDescent="0.3">
      <c r="A976" s="2">
        <v>29660</v>
      </c>
      <c r="B976" s="16">
        <f>MONTH(tempM[[#This Row],[Date]])</f>
        <v>3</v>
      </c>
      <c r="C976" s="1">
        <v>1981.2083333333335</v>
      </c>
      <c r="D976" s="1">
        <f>tempM[[#This Row],[DecDate]]^2</f>
        <v>3925186.460069445</v>
      </c>
      <c r="E976" s="1">
        <v>0.67</v>
      </c>
      <c r="F976" s="1">
        <f>$R$17+$R$18*tempM[[#This Row],[DecDate]]+$R$19*tempM[[#This Row],[DecDate2]]</f>
        <v>0.26351276327460482</v>
      </c>
      <c r="G976" s="4">
        <f>tempM[[#This Row],[Temp]]-tempM[[#This Row],[Trend]]</f>
        <v>0.40648723672539522</v>
      </c>
      <c r="H976" s="4">
        <f t="shared" si="15"/>
        <v>3.1861825075878619E-2</v>
      </c>
      <c r="I976" s="4">
        <f>tempM[[#This Row],[Detrended]]-tempM[[#This Row],[Cycle]]</f>
        <v>0.37462541164951657</v>
      </c>
      <c r="J976" s="4">
        <f>AVERAGEIF(tempM[Month],tempM[Month],tempM[High Frequency])</f>
        <v>4.2467654152793903E-2</v>
      </c>
      <c r="K976" s="4">
        <f>tempM[[#This Row],[S0]]-AVERAGE($J$2:$J$13)</f>
        <v>4.2603115561743565E-2</v>
      </c>
    </row>
    <row r="977" spans="1:11" x14ac:dyDescent="0.3">
      <c r="A977" s="2">
        <v>29691</v>
      </c>
      <c r="B977" s="16">
        <f>MONTH(tempM[[#This Row],[Date]])</f>
        <v>4</v>
      </c>
      <c r="C977" s="1">
        <v>1981.2916666666667</v>
      </c>
      <c r="D977" s="1">
        <f>tempM[[#This Row],[DecDate]]^2</f>
        <v>3925516.668402778</v>
      </c>
      <c r="E977" s="1">
        <v>0.39</v>
      </c>
      <c r="F977" s="1">
        <f>$R$17+$R$18*tempM[[#This Row],[DecDate]]+$R$19*tempM[[#This Row],[DecDate2]]</f>
        <v>0.26472325826881615</v>
      </c>
      <c r="G977" s="4">
        <f>tempM[[#This Row],[Temp]]-tempM[[#This Row],[Trend]]</f>
        <v>0.12527674173118386</v>
      </c>
      <c r="H977" s="4">
        <f t="shared" si="15"/>
        <v>4.0651330081588576E-2</v>
      </c>
      <c r="I977" s="4">
        <f>tempM[[#This Row],[Detrended]]-tempM[[#This Row],[Cycle]]</f>
        <v>8.4625411649595278E-2</v>
      </c>
      <c r="J977" s="4">
        <f>AVERAGEIF(tempM[Month],tempM[Month],tempM[High Frequency])</f>
        <v>-5.1148535178016012E-4</v>
      </c>
      <c r="K977" s="4">
        <f>tempM[[#This Row],[S0]]-AVERAGE($J$2:$J$13)</f>
        <v>-3.7602394283050016E-4</v>
      </c>
    </row>
    <row r="978" spans="1:11" x14ac:dyDescent="0.3">
      <c r="A978" s="2">
        <v>29721</v>
      </c>
      <c r="B978" s="16">
        <f>MONTH(tempM[[#This Row],[Date]])</f>
        <v>5</v>
      </c>
      <c r="C978" s="1">
        <v>1981.375</v>
      </c>
      <c r="D978" s="1">
        <f>tempM[[#This Row],[DecDate]]^2</f>
        <v>3925846.890625</v>
      </c>
      <c r="E978" s="1">
        <v>0.18</v>
      </c>
      <c r="F978" s="1">
        <f>$R$17+$R$18*tempM[[#This Row],[DecDate]]+$R$19*tempM[[#This Row],[DecDate2]]</f>
        <v>0.2659351856966623</v>
      </c>
      <c r="G978" s="4">
        <f>tempM[[#This Row],[Temp]]-tempM[[#This Row],[Trend]]</f>
        <v>-8.5935185696662308E-2</v>
      </c>
      <c r="H978" s="4">
        <f t="shared" si="15"/>
        <v>5.713171034615068E-2</v>
      </c>
      <c r="I978" s="4">
        <f>tempM[[#This Row],[Detrended]]-tempM[[#This Row],[Cycle]]</f>
        <v>-0.14306689604281297</v>
      </c>
      <c r="J978" s="4">
        <f>AVERAGEIF(tempM[Month],tempM[Month],tempM[High Frequency])</f>
        <v>-1.9768330201834865E-2</v>
      </c>
      <c r="K978" s="4">
        <f>tempM[[#This Row],[S0]]-AVERAGE($J$2:$J$13)</f>
        <v>-1.9632868792885207E-2</v>
      </c>
    </row>
    <row r="979" spans="1:11" x14ac:dyDescent="0.3">
      <c r="A979" s="2">
        <v>29752</v>
      </c>
      <c r="B979" s="16">
        <f>MONTH(tempM[[#This Row],[Date]])</f>
        <v>6</v>
      </c>
      <c r="C979" s="1">
        <v>1981.4583333333335</v>
      </c>
      <c r="D979" s="1">
        <f>tempM[[#This Row],[DecDate]]^2</f>
        <v>3926177.1267361119</v>
      </c>
      <c r="E979" s="1">
        <v>0.28000000000000003</v>
      </c>
      <c r="F979" s="1">
        <f>$R$17+$R$18*tempM[[#This Row],[DecDate]]+$R$19*tempM[[#This Row],[DecDate2]]</f>
        <v>0.26714854555780221</v>
      </c>
      <c r="G979" s="4">
        <f>tempM[[#This Row],[Temp]]-tempM[[#This Row],[Trend]]</f>
        <v>1.2851454442197818E-2</v>
      </c>
      <c r="H979" s="4">
        <f t="shared" si="15"/>
        <v>8.2072196638813238E-2</v>
      </c>
      <c r="I979" s="4">
        <f>tempM[[#This Row],[Detrended]]-tempM[[#This Row],[Cycle]]</f>
        <v>-6.922074219661542E-2</v>
      </c>
      <c r="J979" s="4">
        <f>AVERAGEIF(tempM[Month],tempM[Month],tempM[High Frequency])</f>
        <v>-2.6078630071459965E-2</v>
      </c>
      <c r="K979" s="4">
        <f>tempM[[#This Row],[S0]]-AVERAGE($J$2:$J$13)</f>
        <v>-2.5943168662510306E-2</v>
      </c>
    </row>
    <row r="980" spans="1:11" x14ac:dyDescent="0.3">
      <c r="A980" s="2">
        <v>29782</v>
      </c>
      <c r="B980" s="16">
        <f>MONTH(tempM[[#This Row],[Date]])</f>
        <v>7</v>
      </c>
      <c r="C980" s="1">
        <v>1981.5416666666667</v>
      </c>
      <c r="D980" s="1">
        <f>tempM[[#This Row],[DecDate]]^2</f>
        <v>3926507.3767361115</v>
      </c>
      <c r="E980" s="1">
        <v>0.09</v>
      </c>
      <c r="F980" s="1">
        <f>$R$17+$R$18*tempM[[#This Row],[DecDate]]+$R$19*tempM[[#This Row],[DecDate2]]</f>
        <v>0.26836333785246325</v>
      </c>
      <c r="G980" s="4">
        <f>tempM[[#This Row],[Temp]]-tempM[[#This Row],[Trend]]</f>
        <v>-0.17836333785246325</v>
      </c>
      <c r="H980" s="4">
        <f t="shared" si="15"/>
        <v>6.3165096651861957E-2</v>
      </c>
      <c r="I980" s="4">
        <f>tempM[[#This Row],[Detrended]]-tempM[[#This Row],[Cycle]]</f>
        <v>-0.24152843450432521</v>
      </c>
      <c r="J980" s="4">
        <f>AVERAGEIF(tempM[Month],tempM[Month],tempM[High Frequency])</f>
        <v>-3.5465086088030215E-2</v>
      </c>
      <c r="K980" s="4">
        <f>tempM[[#This Row],[S0]]-AVERAGE($J$2:$J$13)</f>
        <v>-3.5329624679080553E-2</v>
      </c>
    </row>
    <row r="981" spans="1:11" x14ac:dyDescent="0.3">
      <c r="A981" s="2">
        <v>29813</v>
      </c>
      <c r="B981" s="16">
        <f>MONTH(tempM[[#This Row],[Date]])</f>
        <v>8</v>
      </c>
      <c r="C981" s="1">
        <v>1981.625</v>
      </c>
      <c r="D981" s="1">
        <f>tempM[[#This Row],[DecDate]]^2</f>
        <v>3926837.640625</v>
      </c>
      <c r="E981" s="1">
        <v>0.16</v>
      </c>
      <c r="F981" s="1">
        <f>$R$17+$R$18*tempM[[#This Row],[DecDate]]+$R$19*tempM[[#This Row],[DecDate2]]</f>
        <v>0.26957956258053173</v>
      </c>
      <c r="G981" s="4">
        <f>tempM[[#This Row],[Temp]]-tempM[[#This Row],[Trend]]</f>
        <v>-0.10957956258053173</v>
      </c>
      <c r="H981" s="4">
        <f t="shared" si="15"/>
        <v>1.3487333462241912E-2</v>
      </c>
      <c r="I981" s="4">
        <f>tempM[[#This Row],[Detrended]]-tempM[[#This Row],[Cycle]]</f>
        <v>-0.12306689604277364</v>
      </c>
      <c r="J981" s="4">
        <f>AVERAGEIF(tempM[Month],tempM[Month],tempM[High Frequency])</f>
        <v>-3.7850347885051719E-2</v>
      </c>
      <c r="K981" s="4">
        <f>tempM[[#This Row],[S0]]-AVERAGE($J$2:$J$13)</f>
        <v>-3.7714886476102057E-2</v>
      </c>
    </row>
    <row r="982" spans="1:11" x14ac:dyDescent="0.3">
      <c r="A982" s="2">
        <v>29844</v>
      </c>
      <c r="B982" s="16">
        <f>MONTH(tempM[[#This Row],[Date]])</f>
        <v>9</v>
      </c>
      <c r="C982" s="1">
        <v>1981.7083333333335</v>
      </c>
      <c r="D982" s="1">
        <f>tempM[[#This Row],[DecDate]]^2</f>
        <v>3927167.9184027785</v>
      </c>
      <c r="E982" s="1">
        <v>0.14000000000000001</v>
      </c>
      <c r="F982" s="1">
        <f>$R$17+$R$18*tempM[[#This Row],[DecDate]]+$R$19*tempM[[#This Row],[DecDate2]]</f>
        <v>0.27079721974212134</v>
      </c>
      <c r="G982" s="4">
        <f>tempM[[#This Row],[Temp]]-tempM[[#This Row],[Trend]]</f>
        <v>-0.13079721974212133</v>
      </c>
      <c r="H982" s="4">
        <f t="shared" si="15"/>
        <v>-3.1576477545453452E-2</v>
      </c>
      <c r="I982" s="4">
        <f>tempM[[#This Row],[Detrended]]-tempM[[#This Row],[Cycle]]</f>
        <v>-9.9220742196667877E-2</v>
      </c>
      <c r="J982" s="4">
        <f>AVERAGEIF(tempM[Month],tempM[Month],tempM[High Frequency])</f>
        <v>-2.5516799080914528E-2</v>
      </c>
      <c r="K982" s="4">
        <f>tempM[[#This Row],[S0]]-AVERAGE($J$2:$J$13)</f>
        <v>-2.538133767196487E-2</v>
      </c>
    </row>
    <row r="983" spans="1:11" x14ac:dyDescent="0.3">
      <c r="A983" s="2">
        <v>29874</v>
      </c>
      <c r="B983" s="16">
        <f>MONTH(tempM[[#This Row],[Date]])</f>
        <v>10</v>
      </c>
      <c r="C983" s="1">
        <v>1981.7916666666667</v>
      </c>
      <c r="D983" s="1">
        <f>tempM[[#This Row],[DecDate]]^2</f>
        <v>3927498.210069445</v>
      </c>
      <c r="E983" s="1">
        <v>0.23</v>
      </c>
      <c r="F983" s="1">
        <f>$R$17+$R$18*tempM[[#This Row],[DecDate]]+$R$19*tempM[[#This Row],[DecDate2]]</f>
        <v>0.27201630933706156</v>
      </c>
      <c r="G983" s="4">
        <f>tempM[[#This Row],[Temp]]-tempM[[#This Row],[Trend]]</f>
        <v>-4.2016309337061547E-2</v>
      </c>
      <c r="H983" s="4">
        <f t="shared" si="15"/>
        <v>-7.1257105601975845E-2</v>
      </c>
      <c r="I983" s="4">
        <f>tempM[[#This Row],[Detrended]]-tempM[[#This Row],[Cycle]]</f>
        <v>2.9240796264914298E-2</v>
      </c>
      <c r="J983" s="4">
        <f>AVERAGEIF(tempM[Month],tempM[Month],tempM[High Frequency])</f>
        <v>3.745669801022343E-2</v>
      </c>
      <c r="K983" s="4">
        <f>tempM[[#This Row],[S0]]-AVERAGE($J$2:$J$13)</f>
        <v>3.7592159419173092E-2</v>
      </c>
    </row>
    <row r="984" spans="1:11" x14ac:dyDescent="0.3">
      <c r="A984" s="2">
        <v>29905</v>
      </c>
      <c r="B984" s="16">
        <f>MONTH(tempM[[#This Row],[Date]])</f>
        <v>11</v>
      </c>
      <c r="C984" s="1">
        <v>1981.875</v>
      </c>
      <c r="D984" s="1">
        <f>tempM[[#This Row],[DecDate]]^2</f>
        <v>3927828.515625</v>
      </c>
      <c r="E984" s="1">
        <v>0.35</v>
      </c>
      <c r="F984" s="1">
        <f>$R$17+$R$18*tempM[[#This Row],[DecDate]]+$R$19*tempM[[#This Row],[DecDate2]]</f>
        <v>0.2732368313655229</v>
      </c>
      <c r="G984" s="4">
        <f>tempM[[#This Row],[Temp]]-tempM[[#This Row],[Trend]]</f>
        <v>7.6763168634477075E-2</v>
      </c>
      <c r="H984" s="4">
        <f t="shared" si="15"/>
        <v>-9.5554550707342784E-2</v>
      </c>
      <c r="I984" s="4">
        <f>tempM[[#This Row],[Detrended]]-tempM[[#This Row],[Cycle]]</f>
        <v>0.17231771934181986</v>
      </c>
      <c r="J984" s="4">
        <f>AVERAGEIF(tempM[Month],tempM[Month],tempM[High Frequency])</f>
        <v>3.5898844099438568E-2</v>
      </c>
      <c r="K984" s="4">
        <f>tempM[[#This Row],[S0]]-AVERAGE($J$2:$J$13)</f>
        <v>3.603430550838823E-2</v>
      </c>
    </row>
    <row r="985" spans="1:11" x14ac:dyDescent="0.3">
      <c r="A985" s="2">
        <v>29935</v>
      </c>
      <c r="B985" s="16">
        <f>MONTH(tempM[[#This Row],[Date]])</f>
        <v>12</v>
      </c>
      <c r="C985" s="1">
        <v>1981.9583333333335</v>
      </c>
      <c r="D985" s="1">
        <f>tempM[[#This Row],[DecDate]]^2</f>
        <v>3928158.835069445</v>
      </c>
      <c r="E985" s="1">
        <v>0.54</v>
      </c>
      <c r="F985" s="1">
        <f>$R$17+$R$18*tempM[[#This Row],[DecDate]]+$R$19*tempM[[#This Row],[DecDate2]]</f>
        <v>0.27445878582733485</v>
      </c>
      <c r="G985" s="4">
        <f>tempM[[#This Row],[Temp]]-tempM[[#This Row],[Trend]]</f>
        <v>0.26554121417266519</v>
      </c>
      <c r="H985" s="4">
        <f t="shared" si="15"/>
        <v>-0.10985342824614777</v>
      </c>
      <c r="I985" s="4">
        <f>tempM[[#This Row],[Detrended]]-tempM[[#This Row],[Cycle]]</f>
        <v>0.37539464241881293</v>
      </c>
      <c r="J985" s="4">
        <f>AVERAGEIF(tempM[Month],tempM[Month],tempM[High Frequency])</f>
        <v>-3.4305487959333747E-2</v>
      </c>
      <c r="K985" s="4">
        <f>tempM[[#This Row],[S0]]-AVERAGE($J$2:$J$13)</f>
        <v>-3.4170026550384085E-2</v>
      </c>
    </row>
    <row r="986" spans="1:11" x14ac:dyDescent="0.3">
      <c r="A986" s="2">
        <v>29966</v>
      </c>
      <c r="B986" s="16">
        <f>MONTH(tempM[[#This Row],[Date]])</f>
        <v>1</v>
      </c>
      <c r="C986" s="1">
        <v>1982.0416666666667</v>
      </c>
      <c r="D986" s="1">
        <f>tempM[[#This Row],[DecDate]]^2</f>
        <v>3928489.168402778</v>
      </c>
      <c r="E986" s="1">
        <v>-0.14000000000000001</v>
      </c>
      <c r="F986" s="1">
        <f>$R$17+$R$18*tempM[[#This Row],[DecDate]]+$R$19*tempM[[#This Row],[DecDate2]]</f>
        <v>0.27568217272272477</v>
      </c>
      <c r="G986" s="4">
        <f>tempM[[#This Row],[Temp]]-tempM[[#This Row],[Trend]]</f>
        <v>-0.41568217272272479</v>
      </c>
      <c r="H986" s="4">
        <f t="shared" si="15"/>
        <v>-0.12953835360302807</v>
      </c>
      <c r="I986" s="4">
        <f>tempM[[#This Row],[Detrended]]-tempM[[#This Row],[Cycle]]</f>
        <v>-0.28614381911969672</v>
      </c>
      <c r="J986" s="4">
        <f>AVERAGEIF(tempM[Month],tempM[Month],tempM[High Frequency])</f>
        <v>2.9521109172344157E-2</v>
      </c>
      <c r="K986" s="4">
        <f>tempM[[#This Row],[S0]]-AVERAGE($J$2:$J$13)</f>
        <v>2.9656570581293815E-2</v>
      </c>
    </row>
    <row r="987" spans="1:11" x14ac:dyDescent="0.3">
      <c r="A987" s="2">
        <v>29997</v>
      </c>
      <c r="B987" s="16">
        <f>MONTH(tempM[[#This Row],[Date]])</f>
        <v>2</v>
      </c>
      <c r="C987" s="1">
        <v>1982.125</v>
      </c>
      <c r="D987" s="1">
        <f>tempM[[#This Row],[DecDate]]^2</f>
        <v>3928819.515625</v>
      </c>
      <c r="E987" s="1">
        <v>0.16</v>
      </c>
      <c r="F987" s="1">
        <f>$R$17+$R$18*tempM[[#This Row],[DecDate]]+$R$19*tempM[[#This Row],[DecDate2]]</f>
        <v>0.27690699205146529</v>
      </c>
      <c r="G987" s="4">
        <f>tempM[[#This Row],[Temp]]-tempM[[#This Row],[Trend]]</f>
        <v>-0.11690699205146529</v>
      </c>
      <c r="H987" s="4">
        <f t="shared" si="15"/>
        <v>-0.14307086523950463</v>
      </c>
      <c r="I987" s="4">
        <f>tempM[[#This Row],[Detrended]]-tempM[[#This Row],[Cycle]]</f>
        <v>2.6163873188039338E-2</v>
      </c>
      <c r="J987" s="4">
        <f>AVERAGEIF(tempM[Month],tempM[Month],tempM[High Frequency])</f>
        <v>3.252632429620924E-2</v>
      </c>
      <c r="K987" s="4">
        <f>tempM[[#This Row],[S0]]-AVERAGE($J$2:$J$13)</f>
        <v>3.2661785705158902E-2</v>
      </c>
    </row>
    <row r="988" spans="1:11" x14ac:dyDescent="0.3">
      <c r="A988" s="2">
        <v>30025</v>
      </c>
      <c r="B988" s="16">
        <f>MONTH(tempM[[#This Row],[Date]])</f>
        <v>3</v>
      </c>
      <c r="C988" s="1">
        <v>1982.2083333333335</v>
      </c>
      <c r="D988" s="1">
        <f>tempM[[#This Row],[DecDate]]^2</f>
        <v>3929149.8767361119</v>
      </c>
      <c r="E988" s="1">
        <v>0.06</v>
      </c>
      <c r="F988" s="1">
        <f>$R$17+$R$18*tempM[[#This Row],[DecDate]]+$R$19*tempM[[#This Row],[DecDate2]]</f>
        <v>0.27813324381378379</v>
      </c>
      <c r="G988" s="4">
        <f>tempM[[#This Row],[Temp]]-tempM[[#This Row],[Trend]]</f>
        <v>-0.21813324381378379</v>
      </c>
      <c r="H988" s="4">
        <f t="shared" si="15"/>
        <v>-0.15198942469404772</v>
      </c>
      <c r="I988" s="4">
        <f>tempM[[#This Row],[Detrended]]-tempM[[#This Row],[Cycle]]</f>
        <v>-6.6143819119736075E-2</v>
      </c>
      <c r="J988" s="4">
        <f>AVERAGEIF(tempM[Month],tempM[Month],tempM[High Frequency])</f>
        <v>4.2467654152793903E-2</v>
      </c>
      <c r="K988" s="4">
        <f>tempM[[#This Row],[S0]]-AVERAGE($J$2:$J$13)</f>
        <v>4.2603115561743565E-2</v>
      </c>
    </row>
    <row r="989" spans="1:11" x14ac:dyDescent="0.3">
      <c r="A989" s="2">
        <v>30056</v>
      </c>
      <c r="B989" s="16">
        <f>MONTH(tempM[[#This Row],[Date]])</f>
        <v>4</v>
      </c>
      <c r="C989" s="1">
        <v>1982.2916666666667</v>
      </c>
      <c r="D989" s="1">
        <f>tempM[[#This Row],[DecDate]]^2</f>
        <v>3929480.2517361115</v>
      </c>
      <c r="E989" s="1">
        <v>0.17</v>
      </c>
      <c r="F989" s="1">
        <f>$R$17+$R$18*tempM[[#This Row],[DecDate]]+$R$19*tempM[[#This Row],[DecDate2]]</f>
        <v>0.27936092800939605</v>
      </c>
      <c r="G989" s="4">
        <f>tempM[[#This Row],[Temp]]-tempM[[#This Row],[Trend]]</f>
        <v>-0.10936092800939604</v>
      </c>
      <c r="H989" s="4">
        <f t="shared" si="15"/>
        <v>-0.16398633965895634</v>
      </c>
      <c r="I989" s="4">
        <f>tempM[[#This Row],[Detrended]]-tempM[[#This Row],[Cycle]]</f>
        <v>5.4625411649560307E-2</v>
      </c>
      <c r="J989" s="4">
        <f>AVERAGEIF(tempM[Month],tempM[Month],tempM[High Frequency])</f>
        <v>-5.1148535178016012E-4</v>
      </c>
      <c r="K989" s="4">
        <f>tempM[[#This Row],[S0]]-AVERAGE($J$2:$J$13)</f>
        <v>-3.7602394283050016E-4</v>
      </c>
    </row>
    <row r="990" spans="1:11" x14ac:dyDescent="0.3">
      <c r="A990" s="2">
        <v>30086</v>
      </c>
      <c r="B990" s="16">
        <f>MONTH(tempM[[#This Row],[Date]])</f>
        <v>5</v>
      </c>
      <c r="C990" s="1">
        <v>1982.375</v>
      </c>
      <c r="D990" s="1">
        <f>tempM[[#This Row],[DecDate]]^2</f>
        <v>3929810.640625</v>
      </c>
      <c r="E990" s="1">
        <v>0.09</v>
      </c>
      <c r="F990" s="1">
        <f>$R$17+$R$18*tempM[[#This Row],[DecDate]]+$R$19*tempM[[#This Row],[DecDate2]]</f>
        <v>0.28059004463858628</v>
      </c>
      <c r="G990" s="4">
        <f>tempM[[#This Row],[Temp]]-tempM[[#This Row],[Trend]]</f>
        <v>-0.19059004463858628</v>
      </c>
      <c r="H990" s="4">
        <f t="shared" si="15"/>
        <v>-0.19136930244194025</v>
      </c>
      <c r="I990" s="4">
        <f>tempM[[#This Row],[Detrended]]-tempM[[#This Row],[Cycle]]</f>
        <v>7.792578033539721E-4</v>
      </c>
      <c r="J990" s="4">
        <f>AVERAGEIF(tempM[Month],tempM[Month],tempM[High Frequency])</f>
        <v>-1.9768330201834865E-2</v>
      </c>
      <c r="K990" s="4">
        <f>tempM[[#This Row],[S0]]-AVERAGE($J$2:$J$13)</f>
        <v>-1.9632868792885207E-2</v>
      </c>
    </row>
    <row r="991" spans="1:11" x14ac:dyDescent="0.3">
      <c r="A991" s="2">
        <v>30117</v>
      </c>
      <c r="B991" s="16">
        <f>MONTH(tempM[[#This Row],[Date]])</f>
        <v>6</v>
      </c>
      <c r="C991" s="1">
        <v>1982.4583333333335</v>
      </c>
      <c r="D991" s="1">
        <f>tempM[[#This Row],[DecDate]]^2</f>
        <v>3930141.0434027785</v>
      </c>
      <c r="E991" s="1">
        <v>0.01</v>
      </c>
      <c r="F991" s="1">
        <f>$R$17+$R$18*tempM[[#This Row],[DecDate]]+$R$19*tempM[[#This Row],[DecDate2]]</f>
        <v>0.28182059370112711</v>
      </c>
      <c r="G991" s="4">
        <f>tempM[[#This Row],[Temp]]-tempM[[#This Row],[Trend]]</f>
        <v>-0.2718205937011271</v>
      </c>
      <c r="H991" s="4">
        <f t="shared" si="15"/>
        <v>-0.19029215919682813</v>
      </c>
      <c r="I991" s="4">
        <f>tempM[[#This Row],[Detrended]]-tempM[[#This Row],[Cycle]]</f>
        <v>-8.1528434504298974E-2</v>
      </c>
      <c r="J991" s="4">
        <f>AVERAGEIF(tempM[Month],tempM[Month],tempM[High Frequency])</f>
        <v>-2.6078630071459965E-2</v>
      </c>
      <c r="K991" s="4">
        <f>tempM[[#This Row],[S0]]-AVERAGE($J$2:$J$13)</f>
        <v>-2.5943168662510306E-2</v>
      </c>
    </row>
    <row r="992" spans="1:11" x14ac:dyDescent="0.3">
      <c r="A992" s="2">
        <v>30147</v>
      </c>
      <c r="B992" s="16">
        <f>MONTH(tempM[[#This Row],[Date]])</f>
        <v>7</v>
      </c>
      <c r="C992" s="1">
        <v>1982.5416666666667</v>
      </c>
      <c r="D992" s="1">
        <f>tempM[[#This Row],[DecDate]]^2</f>
        <v>3930471.460069445</v>
      </c>
      <c r="E992" s="1">
        <v>0.04</v>
      </c>
      <c r="F992" s="1">
        <f>$R$17+$R$18*tempM[[#This Row],[DecDate]]+$R$19*tempM[[#This Row],[DecDate2]]</f>
        <v>0.28305257519724591</v>
      </c>
      <c r="G992" s="4">
        <f>tempM[[#This Row],[Temp]]-tempM[[#This Row],[Trend]]</f>
        <v>-0.24305257519724591</v>
      </c>
      <c r="H992" s="4">
        <f t="shared" si="15"/>
        <v>-0.19075490992363744</v>
      </c>
      <c r="I992" s="4">
        <f>tempM[[#This Row],[Detrended]]-tempM[[#This Row],[Cycle]]</f>
        <v>-5.2297665273608462E-2</v>
      </c>
      <c r="J992" s="4">
        <f>AVERAGEIF(tempM[Month],tempM[Month],tempM[High Frequency])</f>
        <v>-3.5465086088030215E-2</v>
      </c>
      <c r="K992" s="4">
        <f>tempM[[#This Row],[S0]]-AVERAGE($J$2:$J$13)</f>
        <v>-3.5329624679080553E-2</v>
      </c>
    </row>
    <row r="993" spans="1:11" x14ac:dyDescent="0.3">
      <c r="A993" s="2">
        <v>30178</v>
      </c>
      <c r="B993" s="16">
        <f>MONTH(tempM[[#This Row],[Date]])</f>
        <v>8</v>
      </c>
      <c r="C993" s="1">
        <v>1982.625</v>
      </c>
      <c r="D993" s="1">
        <f>tempM[[#This Row],[DecDate]]^2</f>
        <v>3930801.890625</v>
      </c>
      <c r="E993" s="1">
        <v>-7.0000000000000007E-2</v>
      </c>
      <c r="F993" s="1">
        <f>$R$17+$R$18*tempM[[#This Row],[DecDate]]+$R$19*tempM[[#This Row],[DecDate2]]</f>
        <v>0.28428598912665848</v>
      </c>
      <c r="G993" s="4">
        <f>tempM[[#This Row],[Temp]]-tempM[[#This Row],[Trend]]</f>
        <v>-0.35428598912665848</v>
      </c>
      <c r="H993" s="4">
        <f t="shared" si="15"/>
        <v>-0.1550652469300387</v>
      </c>
      <c r="I993" s="4">
        <f>tempM[[#This Row],[Detrended]]-tempM[[#This Row],[Cycle]]</f>
        <v>-0.19922074219661978</v>
      </c>
      <c r="J993" s="4">
        <f>AVERAGEIF(tempM[Month],tempM[Month],tempM[High Frequency])</f>
        <v>-3.7850347885051719E-2</v>
      </c>
      <c r="K993" s="4">
        <f>tempM[[#This Row],[S0]]-AVERAGE($J$2:$J$13)</f>
        <v>-3.7714886476102057E-2</v>
      </c>
    </row>
    <row r="994" spans="1:11" x14ac:dyDescent="0.3">
      <c r="A994" s="2">
        <v>30209</v>
      </c>
      <c r="B994" s="16">
        <f>MONTH(tempM[[#This Row],[Date]])</f>
        <v>9</v>
      </c>
      <c r="C994" s="1">
        <v>1982.7083333333335</v>
      </c>
      <c r="D994" s="1">
        <f>tempM[[#This Row],[DecDate]]^2</f>
        <v>3931132.335069445</v>
      </c>
      <c r="E994" s="1">
        <v>0.06</v>
      </c>
      <c r="F994" s="1">
        <f>$R$17+$R$18*tempM[[#This Row],[DecDate]]+$R$19*tempM[[#This Row],[DecDate2]]</f>
        <v>0.28552083548959217</v>
      </c>
      <c r="G994" s="4">
        <f>tempM[[#This Row],[Temp]]-tempM[[#This Row],[Trend]]</f>
        <v>-0.22552083548959218</v>
      </c>
      <c r="H994" s="4">
        <f t="shared" si="15"/>
        <v>-0.13630009329297677</v>
      </c>
      <c r="I994" s="4">
        <f>tempM[[#This Row],[Detrended]]-tempM[[#This Row],[Cycle]]</f>
        <v>-8.922074219661541E-2</v>
      </c>
      <c r="J994" s="4">
        <f>AVERAGEIF(tempM[Month],tempM[Month],tempM[High Frequency])</f>
        <v>-2.5516799080914528E-2</v>
      </c>
      <c r="K994" s="4">
        <f>tempM[[#This Row],[S0]]-AVERAGE($J$2:$J$13)</f>
        <v>-2.538133767196487E-2</v>
      </c>
    </row>
    <row r="995" spans="1:11" x14ac:dyDescent="0.3">
      <c r="A995" s="2">
        <v>30239</v>
      </c>
      <c r="B995" s="16">
        <f>MONTH(tempM[[#This Row],[Date]])</f>
        <v>10</v>
      </c>
      <c r="C995" s="1">
        <v>1982.7916666666667</v>
      </c>
      <c r="D995" s="1">
        <f>tempM[[#This Row],[DecDate]]^2</f>
        <v>3931462.793402778</v>
      </c>
      <c r="E995" s="1">
        <v>0</v>
      </c>
      <c r="F995" s="1">
        <f>$R$17+$R$18*tempM[[#This Row],[DecDate]]+$R$19*tempM[[#This Row],[DecDate2]]</f>
        <v>0.28675711428593331</v>
      </c>
      <c r="G995" s="4">
        <f>tempM[[#This Row],[Temp]]-tempM[[#This Row],[Trend]]</f>
        <v>-0.28675711428593331</v>
      </c>
      <c r="H995" s="4">
        <f t="shared" si="15"/>
        <v>-0.1367671413201221</v>
      </c>
      <c r="I995" s="4">
        <f>tempM[[#This Row],[Detrended]]-tempM[[#This Row],[Cycle]]</f>
        <v>-0.14998997296581121</v>
      </c>
      <c r="J995" s="4">
        <f>AVERAGEIF(tempM[Month],tempM[Month],tempM[High Frequency])</f>
        <v>3.745669801022343E-2</v>
      </c>
      <c r="K995" s="4">
        <f>tempM[[#This Row],[S0]]-AVERAGE($J$2:$J$13)</f>
        <v>3.7592159419173092E-2</v>
      </c>
    </row>
    <row r="996" spans="1:11" x14ac:dyDescent="0.3">
      <c r="A996" s="2">
        <v>30270</v>
      </c>
      <c r="B996" s="16">
        <f>MONTH(tempM[[#This Row],[Date]])</f>
        <v>11</v>
      </c>
      <c r="C996" s="1">
        <v>1982.875</v>
      </c>
      <c r="D996" s="1">
        <f>tempM[[#This Row],[DecDate]]^2</f>
        <v>3931793.265625</v>
      </c>
      <c r="E996" s="1">
        <v>-0.11</v>
      </c>
      <c r="F996" s="1">
        <f>$R$17+$R$18*tempM[[#This Row],[DecDate]]+$R$19*tempM[[#This Row],[DecDate2]]</f>
        <v>0.28799482551585243</v>
      </c>
      <c r="G996" s="4">
        <f>tempM[[#This Row],[Temp]]-tempM[[#This Row],[Trend]]</f>
        <v>-0.39799482551585241</v>
      </c>
      <c r="H996" s="4">
        <f t="shared" si="15"/>
        <v>-0.14723562178072738</v>
      </c>
      <c r="I996" s="4">
        <f>tempM[[#This Row],[Detrended]]-tempM[[#This Row],[Cycle]]</f>
        <v>-0.25075920373512506</v>
      </c>
      <c r="J996" s="4">
        <f>AVERAGEIF(tempM[Month],tempM[Month],tempM[High Frequency])</f>
        <v>3.5898844099438568E-2</v>
      </c>
      <c r="K996" s="4">
        <f>tempM[[#This Row],[S0]]-AVERAGE($J$2:$J$13)</f>
        <v>3.603430550838823E-2</v>
      </c>
    </row>
    <row r="997" spans="1:11" x14ac:dyDescent="0.3">
      <c r="A997" s="2">
        <v>30300</v>
      </c>
      <c r="B997" s="16">
        <f>MONTH(tempM[[#This Row],[Date]])</f>
        <v>12</v>
      </c>
      <c r="C997" s="1">
        <v>1982.9583333333335</v>
      </c>
      <c r="D997" s="1">
        <f>tempM[[#This Row],[DecDate]]^2</f>
        <v>3932123.7517361119</v>
      </c>
      <c r="E997" s="1">
        <v>0.38</v>
      </c>
      <c r="F997" s="1">
        <f>$R$17+$R$18*tempM[[#This Row],[DecDate]]+$R$19*tempM[[#This Row],[DecDate2]]</f>
        <v>0.2892339691790653</v>
      </c>
      <c r="G997" s="4">
        <f>tempM[[#This Row],[Temp]]-tempM[[#This Row],[Trend]]</f>
        <v>9.0766030820934707E-2</v>
      </c>
      <c r="H997" s="4">
        <f t="shared" si="15"/>
        <v>-0.14693630390553991</v>
      </c>
      <c r="I997" s="4">
        <f>tempM[[#This Row],[Detrended]]-tempM[[#This Row],[Cycle]]</f>
        <v>0.23770233472647462</v>
      </c>
      <c r="J997" s="4">
        <f>AVERAGEIF(tempM[Month],tempM[Month],tempM[High Frequency])</f>
        <v>-3.4305487959333747E-2</v>
      </c>
      <c r="K997" s="4">
        <f>tempM[[#This Row],[S0]]-AVERAGE($J$2:$J$13)</f>
        <v>-3.4170026550384085E-2</v>
      </c>
    </row>
    <row r="998" spans="1:11" x14ac:dyDescent="0.3">
      <c r="A998" s="2">
        <v>30331</v>
      </c>
      <c r="B998" s="16">
        <f>MONTH(tempM[[#This Row],[Date]])</f>
        <v>1</v>
      </c>
      <c r="C998" s="1">
        <v>1983.0416666666667</v>
      </c>
      <c r="D998" s="1">
        <f>tempM[[#This Row],[DecDate]]^2</f>
        <v>3932454.2517361115</v>
      </c>
      <c r="E998" s="1">
        <v>0.55000000000000004</v>
      </c>
      <c r="F998" s="1">
        <f>$R$17+$R$18*tempM[[#This Row],[DecDate]]+$R$19*tempM[[#This Row],[DecDate2]]</f>
        <v>0.29047454527585614</v>
      </c>
      <c r="G998" s="4">
        <f>tempM[[#This Row],[Temp]]-tempM[[#This Row],[Trend]]</f>
        <v>0.2595254547241439</v>
      </c>
      <c r="H998" s="4">
        <f t="shared" si="15"/>
        <v>-0.13356149538688933</v>
      </c>
      <c r="I998" s="4">
        <f>tempM[[#This Row],[Detrended]]-tempM[[#This Row],[Cycle]]</f>
        <v>0.39308695011103323</v>
      </c>
      <c r="J998" s="4">
        <f>AVERAGEIF(tempM[Month],tempM[Month],tempM[High Frequency])</f>
        <v>2.9521109172344157E-2</v>
      </c>
      <c r="K998" s="4">
        <f>tempM[[#This Row],[S0]]-AVERAGE($J$2:$J$13)</f>
        <v>2.9656570581293815E-2</v>
      </c>
    </row>
    <row r="999" spans="1:11" x14ac:dyDescent="0.3">
      <c r="A999" s="2">
        <v>30362</v>
      </c>
      <c r="B999" s="16">
        <f>MONTH(tempM[[#This Row],[Date]])</f>
        <v>2</v>
      </c>
      <c r="C999" s="1">
        <v>1983.125</v>
      </c>
      <c r="D999" s="1">
        <f>tempM[[#This Row],[DecDate]]^2</f>
        <v>3932784.765625</v>
      </c>
      <c r="E999" s="1">
        <v>0.34</v>
      </c>
      <c r="F999" s="1">
        <f>$R$17+$R$18*tempM[[#This Row],[DecDate]]+$R$19*tempM[[#This Row],[DecDate2]]</f>
        <v>0.29171655380594075</v>
      </c>
      <c r="G999" s="4">
        <f>tempM[[#This Row],[Temp]]-tempM[[#This Row],[Trend]]</f>
        <v>4.8283446194059276E-2</v>
      </c>
      <c r="H999" s="4">
        <f t="shared" si="15"/>
        <v>-0.11864965776321523</v>
      </c>
      <c r="I999" s="4">
        <f>tempM[[#This Row],[Detrended]]-tempM[[#This Row],[Cycle]]</f>
        <v>0.16693310395727451</v>
      </c>
      <c r="J999" s="4">
        <f>AVERAGEIF(tempM[Month],tempM[Month],tempM[High Frequency])</f>
        <v>3.252632429620924E-2</v>
      </c>
      <c r="K999" s="4">
        <f>tempM[[#This Row],[S0]]-AVERAGE($J$2:$J$13)</f>
        <v>3.2661785705158902E-2</v>
      </c>
    </row>
    <row r="1000" spans="1:11" x14ac:dyDescent="0.3">
      <c r="A1000" s="2">
        <v>30390</v>
      </c>
      <c r="B1000" s="16">
        <f>MONTH(tempM[[#This Row],[Date]])</f>
        <v>3</v>
      </c>
      <c r="C1000" s="1">
        <v>1983.2083333333335</v>
      </c>
      <c r="D1000" s="1">
        <f>tempM[[#This Row],[DecDate]]^2</f>
        <v>3933115.2934027785</v>
      </c>
      <c r="E1000" s="1">
        <v>0.42</v>
      </c>
      <c r="F1000" s="1">
        <f>$R$17+$R$18*tempM[[#This Row],[DecDate]]+$R$19*tempM[[#This Row],[DecDate2]]</f>
        <v>0.29295999476966017</v>
      </c>
      <c r="G1000" s="4">
        <f>tempM[[#This Row],[Temp]]-tempM[[#This Row],[Trend]]</f>
        <v>0.12704000523033981</v>
      </c>
      <c r="H1000" s="4">
        <f t="shared" si="15"/>
        <v>-9.5277714111462561E-2</v>
      </c>
      <c r="I1000" s="4">
        <f>tempM[[#This Row],[Detrended]]-tempM[[#This Row],[Cycle]]</f>
        <v>0.22231771934180239</v>
      </c>
      <c r="J1000" s="4">
        <f>AVERAGEIF(tempM[Month],tempM[Month],tempM[High Frequency])</f>
        <v>4.2467654152793903E-2</v>
      </c>
      <c r="K1000" s="4">
        <f>tempM[[#This Row],[S0]]-AVERAGE($J$2:$J$13)</f>
        <v>4.2603115561743565E-2</v>
      </c>
    </row>
    <row r="1001" spans="1:11" x14ac:dyDescent="0.3">
      <c r="A1001" s="2">
        <v>30421</v>
      </c>
      <c r="B1001" s="16">
        <f>MONTH(tempM[[#This Row],[Date]])</f>
        <v>4</v>
      </c>
      <c r="C1001" s="1">
        <v>1983.2916666666667</v>
      </c>
      <c r="D1001" s="1">
        <f>tempM[[#This Row],[DecDate]]^2</f>
        <v>3933445.835069445</v>
      </c>
      <c r="E1001" s="1">
        <v>7.0000000000000007E-2</v>
      </c>
      <c r="F1001" s="1">
        <f>$R$17+$R$18*tempM[[#This Row],[DecDate]]+$R$19*tempM[[#This Row],[DecDate2]]</f>
        <v>0.29420486816667335</v>
      </c>
      <c r="G1001" s="4">
        <f>tempM[[#This Row],[Temp]]-tempM[[#This Row],[Trend]]</f>
        <v>-0.22420486816667334</v>
      </c>
      <c r="H1001" s="4">
        <f t="shared" si="15"/>
        <v>-9.1907202893152365E-2</v>
      </c>
      <c r="I1001" s="4">
        <f>tempM[[#This Row],[Detrended]]-tempM[[#This Row],[Cycle]]</f>
        <v>-0.13229766527352099</v>
      </c>
      <c r="J1001" s="4">
        <f>AVERAGEIF(tempM[Month],tempM[Month],tempM[High Frequency])</f>
        <v>-5.1148535178016012E-4</v>
      </c>
      <c r="K1001" s="4">
        <f>tempM[[#This Row],[S0]]-AVERAGE($J$2:$J$13)</f>
        <v>-3.7602394283050016E-4</v>
      </c>
    </row>
    <row r="1002" spans="1:11" x14ac:dyDescent="0.3">
      <c r="A1002" s="2">
        <v>30451</v>
      </c>
      <c r="B1002" s="16">
        <f>MONTH(tempM[[#This Row],[Date]])</f>
        <v>5</v>
      </c>
      <c r="C1002" s="1">
        <v>1983.375</v>
      </c>
      <c r="D1002" s="1">
        <f>tempM[[#This Row],[DecDate]]^2</f>
        <v>3933776.390625</v>
      </c>
      <c r="E1002" s="1">
        <v>0.05</v>
      </c>
      <c r="F1002" s="1">
        <f>$R$17+$R$18*tempM[[#This Row],[DecDate]]+$R$19*tempM[[#This Row],[DecDate2]]</f>
        <v>0.2954511739972645</v>
      </c>
      <c r="G1002" s="4">
        <f>tempM[[#This Row],[Temp]]-tempM[[#This Row],[Trend]]</f>
        <v>-0.24545117399726452</v>
      </c>
      <c r="H1002" s="4">
        <f t="shared" si="15"/>
        <v>-5.5461201031378971E-2</v>
      </c>
      <c r="I1002" s="4">
        <f>tempM[[#This Row],[Detrended]]-tempM[[#This Row],[Cycle]]</f>
        <v>-0.18998997296588555</v>
      </c>
      <c r="J1002" s="4">
        <f>AVERAGEIF(tempM[Month],tempM[Month],tempM[High Frequency])</f>
        <v>-1.9768330201834865E-2</v>
      </c>
      <c r="K1002" s="4">
        <f>tempM[[#This Row],[S0]]-AVERAGE($J$2:$J$13)</f>
        <v>-1.9632868792885207E-2</v>
      </c>
    </row>
    <row r="1003" spans="1:11" x14ac:dyDescent="0.3">
      <c r="A1003" s="2">
        <v>30482</v>
      </c>
      <c r="B1003" s="16">
        <f>MONTH(tempM[[#This Row],[Date]])</f>
        <v>6</v>
      </c>
      <c r="C1003" s="1">
        <v>1983.4583333333335</v>
      </c>
      <c r="D1003" s="1">
        <f>tempM[[#This Row],[DecDate]]^2</f>
        <v>3934106.960069445</v>
      </c>
      <c r="E1003" s="1">
        <v>0.11</v>
      </c>
      <c r="F1003" s="1">
        <f>$R$17+$R$18*tempM[[#This Row],[DecDate]]+$R$19*tempM[[#This Row],[DecDate2]]</f>
        <v>0.29669891226114942</v>
      </c>
      <c r="G1003" s="4">
        <f>tempM[[#This Row],[Temp]]-tempM[[#This Row],[Trend]]</f>
        <v>-0.18669891226114943</v>
      </c>
      <c r="H1003" s="4">
        <f t="shared" si="15"/>
        <v>-3.9785862372274411E-2</v>
      </c>
      <c r="I1003" s="4">
        <f>tempM[[#This Row],[Detrended]]-tempM[[#This Row],[Cycle]]</f>
        <v>-0.14691304988887502</v>
      </c>
      <c r="J1003" s="4">
        <f>AVERAGEIF(tempM[Month],tempM[Month],tempM[High Frequency])</f>
        <v>-2.6078630071459965E-2</v>
      </c>
      <c r="K1003" s="4">
        <f>tempM[[#This Row],[S0]]-AVERAGE($J$2:$J$13)</f>
        <v>-2.5943168662510306E-2</v>
      </c>
    </row>
    <row r="1004" spans="1:11" x14ac:dyDescent="0.3">
      <c r="A1004" s="2">
        <v>30512</v>
      </c>
      <c r="B1004" s="16">
        <f>MONTH(tempM[[#This Row],[Date]])</f>
        <v>7</v>
      </c>
      <c r="C1004" s="1">
        <v>1983.5416666666667</v>
      </c>
      <c r="D1004" s="1">
        <f>tempM[[#This Row],[DecDate]]^2</f>
        <v>3934437.543402778</v>
      </c>
      <c r="E1004" s="1">
        <v>0.2</v>
      </c>
      <c r="F1004" s="1">
        <f>$R$17+$R$18*tempM[[#This Row],[DecDate]]+$R$19*tempM[[#This Row],[DecDate2]]</f>
        <v>0.29794808295866915</v>
      </c>
      <c r="G1004" s="4">
        <f>tempM[[#This Row],[Temp]]-tempM[[#This Row],[Trend]]</f>
        <v>-9.7948082958669136E-2</v>
      </c>
      <c r="H1004" s="4">
        <f t="shared" si="15"/>
        <v>-4.488118691586053E-2</v>
      </c>
      <c r="I1004" s="4">
        <f>tempM[[#This Row],[Detrended]]-tempM[[#This Row],[Cycle]]</f>
        <v>-5.3066896042808606E-2</v>
      </c>
      <c r="J1004" s="4">
        <f>AVERAGEIF(tempM[Month],tempM[Month],tempM[High Frequency])</f>
        <v>-3.5465086088030215E-2</v>
      </c>
      <c r="K1004" s="4">
        <f>tempM[[#This Row],[S0]]-AVERAGE($J$2:$J$13)</f>
        <v>-3.5329624679080553E-2</v>
      </c>
    </row>
    <row r="1005" spans="1:11" x14ac:dyDescent="0.3">
      <c r="A1005" s="2">
        <v>30543</v>
      </c>
      <c r="B1005" s="16">
        <f>MONTH(tempM[[#This Row],[Date]])</f>
        <v>8</v>
      </c>
      <c r="C1005" s="1">
        <v>1983.625</v>
      </c>
      <c r="D1005" s="1">
        <f>tempM[[#This Row],[DecDate]]^2</f>
        <v>3934768.140625</v>
      </c>
      <c r="E1005" s="1">
        <v>0.25</v>
      </c>
      <c r="F1005" s="1">
        <f>$R$17+$R$18*tempM[[#This Row],[DecDate]]+$R$19*tempM[[#This Row],[DecDate2]]</f>
        <v>0.29919868608948263</v>
      </c>
      <c r="G1005" s="4">
        <f>tempM[[#This Row],[Temp]]-tempM[[#This Row],[Trend]]</f>
        <v>-4.9198686089482635E-2</v>
      </c>
      <c r="H1005" s="4">
        <f t="shared" si="15"/>
        <v>-8.6901020815961641E-2</v>
      </c>
      <c r="I1005" s="4">
        <f>tempM[[#This Row],[Detrended]]-tempM[[#This Row],[Cycle]]</f>
        <v>3.7702334726479006E-2</v>
      </c>
      <c r="J1005" s="4">
        <f>AVERAGEIF(tempM[Month],tempM[Month],tempM[High Frequency])</f>
        <v>-3.7850347885051719E-2</v>
      </c>
      <c r="K1005" s="4">
        <f>tempM[[#This Row],[S0]]-AVERAGE($J$2:$J$13)</f>
        <v>-3.7714886476102057E-2</v>
      </c>
    </row>
    <row r="1006" spans="1:11" x14ac:dyDescent="0.3">
      <c r="A1006" s="2">
        <v>30574</v>
      </c>
      <c r="B1006" s="16">
        <f>MONTH(tempM[[#This Row],[Date]])</f>
        <v>9</v>
      </c>
      <c r="C1006" s="1">
        <v>1983.7083333333335</v>
      </c>
      <c r="D1006" s="1">
        <f>tempM[[#This Row],[DecDate]]^2</f>
        <v>3935098.7517361119</v>
      </c>
      <c r="E1006" s="1">
        <v>0.25</v>
      </c>
      <c r="F1006" s="1">
        <f>$R$17+$R$18*tempM[[#This Row],[DecDate]]+$R$19*tempM[[#This Row],[DecDate2]]</f>
        <v>0.3004507216538741</v>
      </c>
      <c r="G1006" s="4">
        <f>tempM[[#This Row],[Temp]]-tempM[[#This Row],[Trend]]</f>
        <v>-5.0450721653874098E-2</v>
      </c>
      <c r="H1006" s="4">
        <f t="shared" si="15"/>
        <v>-0.1004607486879842</v>
      </c>
      <c r="I1006" s="4">
        <f>tempM[[#This Row],[Detrended]]-tempM[[#This Row],[Cycle]]</f>
        <v>5.0010027034110102E-2</v>
      </c>
      <c r="J1006" s="4">
        <f>AVERAGEIF(tempM[Month],tempM[Month],tempM[High Frequency])</f>
        <v>-2.5516799080914528E-2</v>
      </c>
      <c r="K1006" s="4">
        <f>tempM[[#This Row],[S0]]-AVERAGE($J$2:$J$13)</f>
        <v>-2.538133767196487E-2</v>
      </c>
    </row>
    <row r="1007" spans="1:11" x14ac:dyDescent="0.3">
      <c r="A1007" s="2">
        <v>30604</v>
      </c>
      <c r="B1007" s="16">
        <f>MONTH(tempM[[#This Row],[Date]])</f>
        <v>10</v>
      </c>
      <c r="C1007" s="1">
        <v>1983.7916666666667</v>
      </c>
      <c r="D1007" s="1">
        <f>tempM[[#This Row],[DecDate]]^2</f>
        <v>3935429.3767361115</v>
      </c>
      <c r="E1007" s="1">
        <v>0.12</v>
      </c>
      <c r="F1007" s="1">
        <f>$R$17+$R$18*tempM[[#This Row],[DecDate]]+$R$19*tempM[[#This Row],[DecDate2]]</f>
        <v>0.30170418965155932</v>
      </c>
      <c r="G1007" s="4">
        <f>tempM[[#This Row],[Temp]]-tempM[[#This Row],[Trend]]</f>
        <v>-0.18170418965155932</v>
      </c>
      <c r="H1007" s="4">
        <f t="shared" si="15"/>
        <v>-0.1394065243780602</v>
      </c>
      <c r="I1007" s="4">
        <f>tempM[[#This Row],[Detrended]]-tempM[[#This Row],[Cycle]]</f>
        <v>-4.2297665273499124E-2</v>
      </c>
      <c r="J1007" s="4">
        <f>AVERAGEIF(tempM[Month],tempM[Month],tempM[High Frequency])</f>
        <v>3.745669801022343E-2</v>
      </c>
      <c r="K1007" s="4">
        <f>tempM[[#This Row],[S0]]-AVERAGE($J$2:$J$13)</f>
        <v>3.7592159419173092E-2</v>
      </c>
    </row>
    <row r="1008" spans="1:11" x14ac:dyDescent="0.3">
      <c r="A1008" s="2">
        <v>30635</v>
      </c>
      <c r="B1008" s="16">
        <f>MONTH(tempM[[#This Row],[Date]])</f>
        <v>11</v>
      </c>
      <c r="C1008" s="1">
        <v>1983.875</v>
      </c>
      <c r="D1008" s="1">
        <f>tempM[[#This Row],[DecDate]]^2</f>
        <v>3935760.015625</v>
      </c>
      <c r="E1008" s="1">
        <v>0.49</v>
      </c>
      <c r="F1008" s="1">
        <f>$R$17+$R$18*tempM[[#This Row],[DecDate]]+$R$19*tempM[[#This Row],[DecDate2]]</f>
        <v>0.30295909008287936</v>
      </c>
      <c r="G1008" s="4">
        <f>tempM[[#This Row],[Temp]]-tempM[[#This Row],[Trend]]</f>
        <v>0.18704090991712063</v>
      </c>
      <c r="H1008" s="4">
        <f t="shared" si="15"/>
        <v>-0.12835373250158735</v>
      </c>
      <c r="I1008" s="4">
        <f>tempM[[#This Row],[Detrended]]-tempM[[#This Row],[Cycle]]</f>
        <v>0.31539464241870796</v>
      </c>
      <c r="J1008" s="4">
        <f>AVERAGEIF(tempM[Month],tempM[Month],tempM[High Frequency])</f>
        <v>3.5898844099438568E-2</v>
      </c>
      <c r="K1008" s="4">
        <f>tempM[[#This Row],[S0]]-AVERAGE($J$2:$J$13)</f>
        <v>3.603430550838823E-2</v>
      </c>
    </row>
    <row r="1009" spans="1:11" x14ac:dyDescent="0.3">
      <c r="A1009" s="2">
        <v>30665</v>
      </c>
      <c r="B1009" s="16">
        <f>MONTH(tempM[[#This Row],[Date]])</f>
        <v>12</v>
      </c>
      <c r="C1009" s="1">
        <v>1983.9583333333335</v>
      </c>
      <c r="D1009" s="1">
        <f>tempM[[#This Row],[DecDate]]^2</f>
        <v>3936090.6684027785</v>
      </c>
      <c r="E1009" s="1">
        <v>0.11</v>
      </c>
      <c r="F1009" s="1">
        <f>$R$17+$R$18*tempM[[#This Row],[DecDate]]+$R$19*tempM[[#This Row],[DecDate2]]</f>
        <v>0.30421542294749315</v>
      </c>
      <c r="G1009" s="4">
        <f>tempM[[#This Row],[Temp]]-tempM[[#This Row],[Trend]]</f>
        <v>-0.19421542294749317</v>
      </c>
      <c r="H1009" s="4">
        <f t="shared" si="15"/>
        <v>-0.12653314228933493</v>
      </c>
      <c r="I1009" s="4">
        <f>tempM[[#This Row],[Detrended]]-tempM[[#This Row],[Cycle]]</f>
        <v>-6.7682280658158234E-2</v>
      </c>
      <c r="J1009" s="4">
        <f>AVERAGEIF(tempM[Month],tempM[Month],tempM[High Frequency])</f>
        <v>-3.4305487959333747E-2</v>
      </c>
      <c r="K1009" s="4">
        <f>tempM[[#This Row],[S0]]-AVERAGE($J$2:$J$13)</f>
        <v>-3.4170026550384085E-2</v>
      </c>
    </row>
    <row r="1010" spans="1:11" x14ac:dyDescent="0.3">
      <c r="A1010" s="2">
        <v>30696</v>
      </c>
      <c r="B1010" s="16">
        <f>MONTH(tempM[[#This Row],[Date]])</f>
        <v>1</v>
      </c>
      <c r="C1010" s="1">
        <v>1984.0416666666667</v>
      </c>
      <c r="D1010" s="1">
        <f>tempM[[#This Row],[DecDate]]^2</f>
        <v>3936421.335069445</v>
      </c>
      <c r="E1010" s="1">
        <v>0.33</v>
      </c>
      <c r="F1010" s="1">
        <f>$R$17+$R$18*tempM[[#This Row],[DecDate]]+$R$19*tempM[[#This Row],[DecDate2]]</f>
        <v>0.30547318824568492</v>
      </c>
      <c r="G1010" s="4">
        <f>tempM[[#This Row],[Temp]]-tempM[[#This Row],[Trend]]</f>
        <v>2.4526811754315092E-2</v>
      </c>
      <c r="H1010" s="4">
        <f t="shared" si="15"/>
        <v>-0.13009859989515776</v>
      </c>
      <c r="I1010" s="4">
        <f>tempM[[#This Row],[Detrended]]-tempM[[#This Row],[Cycle]]</f>
        <v>0.15462541164947285</v>
      </c>
      <c r="J1010" s="4">
        <f>AVERAGEIF(tempM[Month],tempM[Month],tempM[High Frequency])</f>
        <v>2.9521109172344157E-2</v>
      </c>
      <c r="K1010" s="4">
        <f>tempM[[#This Row],[S0]]-AVERAGE($J$2:$J$13)</f>
        <v>2.9656570581293815E-2</v>
      </c>
    </row>
    <row r="1011" spans="1:11" x14ac:dyDescent="0.3">
      <c r="A1011" s="2">
        <v>30727</v>
      </c>
      <c r="B1011" s="16">
        <f>MONTH(tempM[[#This Row],[Date]])</f>
        <v>2</v>
      </c>
      <c r="C1011" s="1">
        <v>1984.125</v>
      </c>
      <c r="D1011" s="1">
        <f>tempM[[#This Row],[DecDate]]^2</f>
        <v>3936752.015625</v>
      </c>
      <c r="E1011" s="1">
        <v>0.02</v>
      </c>
      <c r="F1011" s="1">
        <f>$R$17+$R$18*tempM[[#This Row],[DecDate]]+$R$19*tempM[[#This Row],[DecDate2]]</f>
        <v>0.30673238597717045</v>
      </c>
      <c r="G1011" s="4">
        <f>tempM[[#This Row],[Temp]]-tempM[[#This Row],[Trend]]</f>
        <v>-0.28673238597717043</v>
      </c>
      <c r="H1011" s="4">
        <f t="shared" si="15"/>
        <v>-0.14212702839595714</v>
      </c>
      <c r="I1011" s="4">
        <f>tempM[[#This Row],[Detrended]]-tempM[[#This Row],[Cycle]]</f>
        <v>-0.14460535758121329</v>
      </c>
      <c r="J1011" s="4">
        <f>AVERAGEIF(tempM[Month],tempM[Month],tempM[High Frequency])</f>
        <v>3.252632429620924E-2</v>
      </c>
      <c r="K1011" s="4">
        <f>tempM[[#This Row],[S0]]-AVERAGE($J$2:$J$13)</f>
        <v>3.2661785705158902E-2</v>
      </c>
    </row>
    <row r="1012" spans="1:11" x14ac:dyDescent="0.3">
      <c r="A1012" s="2">
        <v>30756</v>
      </c>
      <c r="B1012" s="16">
        <f>MONTH(tempM[[#This Row],[Date]])</f>
        <v>3</v>
      </c>
      <c r="C1012" s="1">
        <v>1984.2083333333335</v>
      </c>
      <c r="D1012" s="1">
        <f>tempM[[#This Row],[DecDate]]^2</f>
        <v>3937082.710069445</v>
      </c>
      <c r="E1012" s="1">
        <v>0.18</v>
      </c>
      <c r="F1012" s="1">
        <f>$R$17+$R$18*tempM[[#This Row],[DecDate]]+$R$19*tempM[[#This Row],[DecDate2]]</f>
        <v>0.30799301614223396</v>
      </c>
      <c r="G1012" s="4">
        <f>tempM[[#This Row],[Temp]]-tempM[[#This Row],[Trend]]</f>
        <v>-0.12799301614223396</v>
      </c>
      <c r="H1012" s="4">
        <f t="shared" si="15"/>
        <v>-0.1656953508686736</v>
      </c>
      <c r="I1012" s="4">
        <f>tempM[[#This Row],[Detrended]]-tempM[[#This Row],[Cycle]]</f>
        <v>3.7702334726439635E-2</v>
      </c>
      <c r="J1012" s="4">
        <f>AVERAGEIF(tempM[Month],tempM[Month],tempM[High Frequency])</f>
        <v>4.2467654152793903E-2</v>
      </c>
      <c r="K1012" s="4">
        <f>tempM[[#This Row],[S0]]-AVERAGE($J$2:$J$13)</f>
        <v>4.2603115561743565E-2</v>
      </c>
    </row>
    <row r="1013" spans="1:11" x14ac:dyDescent="0.3">
      <c r="A1013" s="2">
        <v>30787</v>
      </c>
      <c r="B1013" s="16">
        <f>MONTH(tempM[[#This Row],[Date]])</f>
        <v>4</v>
      </c>
      <c r="C1013" s="1">
        <v>1984.2916666666667</v>
      </c>
      <c r="D1013" s="1">
        <f>tempM[[#This Row],[DecDate]]^2</f>
        <v>3937413.418402778</v>
      </c>
      <c r="E1013" s="1">
        <v>-7.0000000000000007E-2</v>
      </c>
      <c r="F1013" s="1">
        <f>$R$17+$R$18*tempM[[#This Row],[DecDate]]+$R$19*tempM[[#This Row],[DecDate2]]</f>
        <v>0.30925507874064806</v>
      </c>
      <c r="G1013" s="4">
        <f>tempM[[#This Row],[Temp]]-tempM[[#This Row],[Trend]]</f>
        <v>-0.37925507874064807</v>
      </c>
      <c r="H1013" s="4">
        <f t="shared" si="15"/>
        <v>-0.18003433654406326</v>
      </c>
      <c r="I1013" s="4">
        <f>tempM[[#This Row],[Detrended]]-tempM[[#This Row],[Cycle]]</f>
        <v>-0.19922074219658481</v>
      </c>
      <c r="J1013" s="4">
        <f>AVERAGEIF(tempM[Month],tempM[Month],tempM[High Frequency])</f>
        <v>-5.1148535178016012E-4</v>
      </c>
      <c r="K1013" s="4">
        <f>tempM[[#This Row],[S0]]-AVERAGE($J$2:$J$13)</f>
        <v>-3.7602394283050016E-4</v>
      </c>
    </row>
    <row r="1014" spans="1:11" x14ac:dyDescent="0.3">
      <c r="A1014" s="2">
        <v>30817</v>
      </c>
      <c r="B1014" s="16">
        <f>MONTH(tempM[[#This Row],[Date]])</f>
        <v>5</v>
      </c>
      <c r="C1014" s="1">
        <v>1984.375</v>
      </c>
      <c r="D1014" s="1">
        <f>tempM[[#This Row],[DecDate]]^2</f>
        <v>3937744.140625</v>
      </c>
      <c r="E1014" s="1">
        <v>0.23</v>
      </c>
      <c r="F1014" s="1">
        <f>$R$17+$R$18*tempM[[#This Row],[DecDate]]+$R$19*tempM[[#This Row],[DecDate2]]</f>
        <v>0.31051857377252645</v>
      </c>
      <c r="G1014" s="4">
        <f>tempM[[#This Row],[Temp]]-tempM[[#This Row],[Trend]]</f>
        <v>-8.0518573772526442E-2</v>
      </c>
      <c r="H1014" s="4">
        <f t="shared" si="15"/>
        <v>-0.19822090849905794</v>
      </c>
      <c r="I1014" s="4">
        <f>tempM[[#This Row],[Detrended]]-tempM[[#This Row],[Cycle]]</f>
        <v>0.11770233472653149</v>
      </c>
      <c r="J1014" s="4">
        <f>AVERAGEIF(tempM[Month],tempM[Month],tempM[High Frequency])</f>
        <v>-1.9768330201834865E-2</v>
      </c>
      <c r="K1014" s="4">
        <f>tempM[[#This Row],[S0]]-AVERAGE($J$2:$J$13)</f>
        <v>-1.9632868792885207E-2</v>
      </c>
    </row>
    <row r="1015" spans="1:11" x14ac:dyDescent="0.3">
      <c r="A1015" s="2">
        <v>30848</v>
      </c>
      <c r="B1015" s="16">
        <f>MONTH(tempM[[#This Row],[Date]])</f>
        <v>6</v>
      </c>
      <c r="C1015" s="1">
        <v>1984.4583333333335</v>
      </c>
      <c r="D1015" s="1">
        <f>tempM[[#This Row],[DecDate]]^2</f>
        <v>3938074.8767361119</v>
      </c>
      <c r="E1015" s="1">
        <v>0.09</v>
      </c>
      <c r="F1015" s="1">
        <f>$R$17+$R$18*tempM[[#This Row],[DecDate]]+$R$19*tempM[[#This Row],[DecDate2]]</f>
        <v>0.31178350123798282</v>
      </c>
      <c r="G1015" s="4">
        <f>tempM[[#This Row],[Temp]]-tempM[[#This Row],[Trend]]</f>
        <v>-0.22178350123798282</v>
      </c>
      <c r="H1015" s="4">
        <f t="shared" si="15"/>
        <v>-0.26948583596441805</v>
      </c>
      <c r="I1015" s="4">
        <f>tempM[[#This Row],[Detrended]]-tempM[[#This Row],[Cycle]]</f>
        <v>4.770233472643523E-2</v>
      </c>
      <c r="J1015" s="4">
        <f>AVERAGEIF(tempM[Month],tempM[Month],tempM[High Frequency])</f>
        <v>-2.6078630071459965E-2</v>
      </c>
      <c r="K1015" s="4">
        <f>tempM[[#This Row],[S0]]-AVERAGE($J$2:$J$13)</f>
        <v>-2.5943168662510306E-2</v>
      </c>
    </row>
    <row r="1016" spans="1:11" x14ac:dyDescent="0.3">
      <c r="A1016" s="2">
        <v>30878</v>
      </c>
      <c r="B1016" s="16">
        <f>MONTH(tempM[[#This Row],[Date]])</f>
        <v>7</v>
      </c>
      <c r="C1016" s="1">
        <v>1984.5416666666667</v>
      </c>
      <c r="D1016" s="1">
        <f>tempM[[#This Row],[DecDate]]^2</f>
        <v>3938405.6267361115</v>
      </c>
      <c r="E1016" s="1">
        <v>0.08</v>
      </c>
      <c r="F1016" s="1">
        <f>$R$17+$R$18*tempM[[#This Row],[DecDate]]+$R$19*tempM[[#This Row],[DecDate2]]</f>
        <v>0.31304986113684663</v>
      </c>
      <c r="G1016" s="4">
        <f>tempM[[#This Row],[Temp]]-tempM[[#This Row],[Trend]]</f>
        <v>-0.23304986113684661</v>
      </c>
      <c r="H1016" s="4">
        <f t="shared" si="15"/>
        <v>-0.27382911894015255</v>
      </c>
      <c r="I1016" s="4">
        <f>tempM[[#This Row],[Detrended]]-tempM[[#This Row],[Cycle]]</f>
        <v>4.0779257803305935E-2</v>
      </c>
      <c r="J1016" s="4">
        <f>AVERAGEIF(tempM[Month],tempM[Month],tempM[High Frequency])</f>
        <v>-3.5465086088030215E-2</v>
      </c>
      <c r="K1016" s="4">
        <f>tempM[[#This Row],[S0]]-AVERAGE($J$2:$J$13)</f>
        <v>-3.5329624679080553E-2</v>
      </c>
    </row>
    <row r="1017" spans="1:11" x14ac:dyDescent="0.3">
      <c r="A1017" s="2">
        <v>30909</v>
      </c>
      <c r="B1017" s="16">
        <f>MONTH(tempM[[#This Row],[Date]])</f>
        <v>8</v>
      </c>
      <c r="C1017" s="1">
        <v>1984.625</v>
      </c>
      <c r="D1017" s="1">
        <f>tempM[[#This Row],[DecDate]]^2</f>
        <v>3938736.390625</v>
      </c>
      <c r="E1017" s="1">
        <v>0.06</v>
      </c>
      <c r="F1017" s="1">
        <f>$R$17+$R$18*tempM[[#This Row],[DecDate]]+$R$19*tempM[[#This Row],[DecDate2]]</f>
        <v>0.31431765346906104</v>
      </c>
      <c r="G1017" s="4">
        <f>tempM[[#This Row],[Temp]]-tempM[[#This Row],[Trend]]</f>
        <v>-0.25431765346906104</v>
      </c>
      <c r="H1017" s="4">
        <f t="shared" si="15"/>
        <v>-0.32355844973395348</v>
      </c>
      <c r="I1017" s="4">
        <f>tempM[[#This Row],[Detrended]]-tempM[[#This Row],[Cycle]]</f>
        <v>6.9240796264892435E-2</v>
      </c>
      <c r="J1017" s="4">
        <f>AVERAGEIF(tempM[Month],tempM[Month],tempM[High Frequency])</f>
        <v>-3.7850347885051719E-2</v>
      </c>
      <c r="K1017" s="4">
        <f>tempM[[#This Row],[S0]]-AVERAGE($J$2:$J$13)</f>
        <v>-3.7714886476102057E-2</v>
      </c>
    </row>
    <row r="1018" spans="1:11" x14ac:dyDescent="0.3">
      <c r="A1018" s="2">
        <v>30940</v>
      </c>
      <c r="B1018" s="16">
        <f>MONTH(tempM[[#This Row],[Date]])</f>
        <v>9</v>
      </c>
      <c r="C1018" s="1">
        <v>1984.7083333333335</v>
      </c>
      <c r="D1018" s="1">
        <f>tempM[[#This Row],[DecDate]]^2</f>
        <v>3939067.1684027785</v>
      </c>
      <c r="E1018" s="1">
        <v>-0.04</v>
      </c>
      <c r="F1018" s="1">
        <f>$R$17+$R$18*tempM[[#This Row],[DecDate]]+$R$19*tempM[[#This Row],[DecDate2]]</f>
        <v>0.31558687823479659</v>
      </c>
      <c r="G1018" s="4">
        <f>tempM[[#This Row],[Temp]]-tempM[[#This Row],[Trend]]</f>
        <v>-0.35558687823479657</v>
      </c>
      <c r="H1018" s="4">
        <f t="shared" si="15"/>
        <v>-0.32636613603813741</v>
      </c>
      <c r="I1018" s="4">
        <f>tempM[[#This Row],[Detrended]]-tempM[[#This Row],[Cycle]]</f>
        <v>-2.9220742196659155E-2</v>
      </c>
      <c r="J1018" s="4">
        <f>AVERAGEIF(tempM[Month],tempM[Month],tempM[High Frequency])</f>
        <v>-2.5516799080914528E-2</v>
      </c>
      <c r="K1018" s="4">
        <f>tempM[[#This Row],[S0]]-AVERAGE($J$2:$J$13)</f>
        <v>-2.538133767196487E-2</v>
      </c>
    </row>
    <row r="1019" spans="1:11" x14ac:dyDescent="0.3">
      <c r="A1019" s="2">
        <v>30970</v>
      </c>
      <c r="B1019" s="16">
        <f>MONTH(tempM[[#This Row],[Date]])</f>
        <v>10</v>
      </c>
      <c r="C1019" s="1">
        <v>1984.7916666666667</v>
      </c>
      <c r="D1019" s="1">
        <f>tempM[[#This Row],[DecDate]]^2</f>
        <v>3939397.960069445</v>
      </c>
      <c r="E1019" s="1">
        <v>0.08</v>
      </c>
      <c r="F1019" s="1">
        <f>$R$17+$R$18*tempM[[#This Row],[DecDate]]+$R$19*tempM[[#This Row],[DecDate2]]</f>
        <v>0.31685753543393957</v>
      </c>
      <c r="G1019" s="4">
        <f>tempM[[#This Row],[Temp]]-tempM[[#This Row],[Trend]]</f>
        <v>-0.23685753543393956</v>
      </c>
      <c r="H1019" s="4">
        <f t="shared" si="15"/>
        <v>-0.34455987016037926</v>
      </c>
      <c r="I1019" s="4">
        <f>tempM[[#This Row],[Detrended]]-tempM[[#This Row],[Cycle]]</f>
        <v>0.1077023347264397</v>
      </c>
      <c r="J1019" s="4">
        <f>AVERAGEIF(tempM[Month],tempM[Month],tempM[High Frequency])</f>
        <v>3.745669801022343E-2</v>
      </c>
      <c r="K1019" s="4">
        <f>tempM[[#This Row],[S0]]-AVERAGE($J$2:$J$13)</f>
        <v>3.7592159419173092E-2</v>
      </c>
    </row>
    <row r="1020" spans="1:11" x14ac:dyDescent="0.3">
      <c r="A1020" s="2">
        <v>31001</v>
      </c>
      <c r="B1020" s="16">
        <f>MONTH(tempM[[#This Row],[Date]])</f>
        <v>11</v>
      </c>
      <c r="C1020" s="1">
        <v>1984.875</v>
      </c>
      <c r="D1020" s="1">
        <f>tempM[[#This Row],[DecDate]]^2</f>
        <v>3939728.765625</v>
      </c>
      <c r="E1020" s="1">
        <v>-0.1</v>
      </c>
      <c r="F1020" s="1">
        <f>$R$17+$R$18*tempM[[#This Row],[DecDate]]+$R$19*tempM[[#This Row],[DecDate2]]</f>
        <v>0.31812962506649001</v>
      </c>
      <c r="G1020" s="4">
        <f>tempM[[#This Row],[Temp]]-tempM[[#This Row],[Trend]]</f>
        <v>-0.41812962506648998</v>
      </c>
      <c r="H1020" s="4">
        <f t="shared" si="15"/>
        <v>-0.33352426748529856</v>
      </c>
      <c r="I1020" s="4">
        <f>tempM[[#This Row],[Detrended]]-tempM[[#This Row],[Cycle]]</f>
        <v>-8.460535758119142E-2</v>
      </c>
      <c r="J1020" s="4">
        <f>AVERAGEIF(tempM[Month],tempM[Month],tempM[High Frequency])</f>
        <v>3.5898844099438568E-2</v>
      </c>
      <c r="K1020" s="4">
        <f>tempM[[#This Row],[S0]]-AVERAGE($J$2:$J$13)</f>
        <v>3.603430550838823E-2</v>
      </c>
    </row>
    <row r="1021" spans="1:11" x14ac:dyDescent="0.3">
      <c r="A1021" s="2">
        <v>31031</v>
      </c>
      <c r="B1021" s="16">
        <f>MONTH(tempM[[#This Row],[Date]])</f>
        <v>12</v>
      </c>
      <c r="C1021" s="1">
        <v>1984.9583333333335</v>
      </c>
      <c r="D1021" s="1">
        <f>tempM[[#This Row],[DecDate]]^2</f>
        <v>3940059.585069445</v>
      </c>
      <c r="E1021" s="1">
        <v>-0.42</v>
      </c>
      <c r="F1021" s="1">
        <f>$R$17+$R$18*tempM[[#This Row],[DecDate]]+$R$19*tempM[[#This Row],[DecDate2]]</f>
        <v>0.31940314713256157</v>
      </c>
      <c r="G1021" s="4">
        <f>tempM[[#This Row],[Temp]]-tempM[[#This Row],[Trend]]</f>
        <v>-0.7394031471325615</v>
      </c>
      <c r="H1021" s="4">
        <f t="shared" si="15"/>
        <v>-0.35249009724367786</v>
      </c>
      <c r="I1021" s="4">
        <f>tempM[[#This Row],[Detrended]]-tempM[[#This Row],[Cycle]]</f>
        <v>-0.38691304988888364</v>
      </c>
      <c r="J1021" s="4">
        <f>AVERAGEIF(tempM[Month],tempM[Month],tempM[High Frequency])</f>
        <v>-3.4305487959333747E-2</v>
      </c>
      <c r="K1021" s="4">
        <f>tempM[[#This Row],[S0]]-AVERAGE($J$2:$J$13)</f>
        <v>-3.4170026550384085E-2</v>
      </c>
    </row>
    <row r="1022" spans="1:11" x14ac:dyDescent="0.3">
      <c r="A1022" s="2">
        <v>31062</v>
      </c>
      <c r="B1022" s="16">
        <f>MONTH(tempM[[#This Row],[Date]])</f>
        <v>1</v>
      </c>
      <c r="C1022" s="1">
        <v>1985.0416666666667</v>
      </c>
      <c r="D1022" s="1">
        <f>tempM[[#This Row],[DecDate]]^2</f>
        <v>3940390.418402778</v>
      </c>
      <c r="E1022" s="1">
        <v>7.0000000000000007E-2</v>
      </c>
      <c r="F1022" s="1">
        <f>$R$17+$R$18*tempM[[#This Row],[DecDate]]+$R$19*tempM[[#This Row],[DecDate2]]</f>
        <v>0.32067810163204058</v>
      </c>
      <c r="G1022" s="4">
        <f>tempM[[#This Row],[Temp]]-tempM[[#This Row],[Trend]]</f>
        <v>-0.25067810163204057</v>
      </c>
      <c r="H1022" s="4">
        <f t="shared" si="15"/>
        <v>-0.36684197482011055</v>
      </c>
      <c r="I1022" s="4">
        <f>tempM[[#This Row],[Detrended]]-tempM[[#This Row],[Cycle]]</f>
        <v>0.11616387318806998</v>
      </c>
      <c r="J1022" s="4">
        <f>AVERAGEIF(tempM[Month],tempM[Month],tempM[High Frequency])</f>
        <v>2.9521109172344157E-2</v>
      </c>
      <c r="K1022" s="4">
        <f>tempM[[#This Row],[S0]]-AVERAGE($J$2:$J$13)</f>
        <v>2.9656570581293815E-2</v>
      </c>
    </row>
    <row r="1023" spans="1:11" x14ac:dyDescent="0.3">
      <c r="A1023" s="2">
        <v>31093</v>
      </c>
      <c r="B1023" s="16">
        <f>MONTH(tempM[[#This Row],[Date]])</f>
        <v>2</v>
      </c>
      <c r="C1023" s="1">
        <v>1985.125</v>
      </c>
      <c r="D1023" s="1">
        <f>tempM[[#This Row],[DecDate]]^2</f>
        <v>3940721.265625</v>
      </c>
      <c r="E1023" s="1">
        <v>-0.3</v>
      </c>
      <c r="F1023" s="1">
        <f>$R$17+$R$18*tempM[[#This Row],[DecDate]]+$R$19*tempM[[#This Row],[DecDate2]]</f>
        <v>0.32195448856509756</v>
      </c>
      <c r="G1023" s="4">
        <f>tempM[[#This Row],[Temp]]-tempM[[#This Row],[Trend]]</f>
        <v>-0.62195448856509761</v>
      </c>
      <c r="H1023" s="4">
        <f t="shared" si="15"/>
        <v>-0.37581066944537905</v>
      </c>
      <c r="I1023" s="4">
        <f>tempM[[#This Row],[Detrended]]-tempM[[#This Row],[Cycle]]</f>
        <v>-0.24614381911971855</v>
      </c>
      <c r="J1023" s="4">
        <f>AVERAGEIF(tempM[Month],tempM[Month],tempM[High Frequency])</f>
        <v>3.252632429620924E-2</v>
      </c>
      <c r="K1023" s="4">
        <f>tempM[[#This Row],[S0]]-AVERAGE($J$2:$J$13)</f>
        <v>3.2661785705158902E-2</v>
      </c>
    </row>
    <row r="1024" spans="1:11" x14ac:dyDescent="0.3">
      <c r="A1024" s="2">
        <v>31121</v>
      </c>
      <c r="B1024" s="16">
        <f>MONTH(tempM[[#This Row],[Date]])</f>
        <v>3</v>
      </c>
      <c r="C1024" s="1">
        <v>1985.2083333333335</v>
      </c>
      <c r="D1024" s="1">
        <f>tempM[[#This Row],[DecDate]]^2</f>
        <v>3941052.1267361119</v>
      </c>
      <c r="E1024" s="1">
        <v>0</v>
      </c>
      <c r="F1024" s="1">
        <f>$R$17+$R$18*tempM[[#This Row],[DecDate]]+$R$19*tempM[[#This Row],[DecDate2]]</f>
        <v>0.32323230793156199</v>
      </c>
      <c r="G1024" s="4">
        <f>tempM[[#This Row],[Temp]]-tempM[[#This Row],[Trend]]</f>
        <v>-0.32323230793156199</v>
      </c>
      <c r="H1024" s="4">
        <f t="shared" si="15"/>
        <v>-0.38016541188870967</v>
      </c>
      <c r="I1024" s="4">
        <f>tempM[[#This Row],[Detrended]]-tempM[[#This Row],[Cycle]]</f>
        <v>5.6933103957147679E-2</v>
      </c>
      <c r="J1024" s="4">
        <f>AVERAGEIF(tempM[Month],tempM[Month],tempM[High Frequency])</f>
        <v>4.2467654152793903E-2</v>
      </c>
      <c r="K1024" s="4">
        <f>tempM[[#This Row],[S0]]-AVERAGE($J$2:$J$13)</f>
        <v>4.2603115561743565E-2</v>
      </c>
    </row>
    <row r="1025" spans="1:11" x14ac:dyDescent="0.3">
      <c r="A1025" s="2">
        <v>31152</v>
      </c>
      <c r="B1025" s="16">
        <f>MONTH(tempM[[#This Row],[Date]])</f>
        <v>4</v>
      </c>
      <c r="C1025" s="1">
        <v>1985.2916666666667</v>
      </c>
      <c r="D1025" s="1">
        <f>tempM[[#This Row],[DecDate]]^2</f>
        <v>3941383.0017361115</v>
      </c>
      <c r="E1025" s="1">
        <v>-0.04</v>
      </c>
      <c r="F1025" s="1">
        <f>$R$17+$R$18*tempM[[#This Row],[DecDate]]+$R$19*tempM[[#This Row],[DecDate2]]</f>
        <v>0.32451155973137702</v>
      </c>
      <c r="G1025" s="4">
        <f>tempM[[#This Row],[Temp]]-tempM[[#This Row],[Trend]]</f>
        <v>-0.364511559731377</v>
      </c>
      <c r="H1025" s="4">
        <f t="shared" si="15"/>
        <v>-0.37682927907318392</v>
      </c>
      <c r="I1025" s="4">
        <f>tempM[[#This Row],[Detrended]]-tempM[[#This Row],[Cycle]]</f>
        <v>1.2317719341806921E-2</v>
      </c>
      <c r="J1025" s="4">
        <f>AVERAGEIF(tempM[Month],tempM[Month],tempM[High Frequency])</f>
        <v>-5.1148535178016012E-4</v>
      </c>
      <c r="K1025" s="4">
        <f>tempM[[#This Row],[S0]]-AVERAGE($J$2:$J$13)</f>
        <v>-3.7602394283050016E-4</v>
      </c>
    </row>
    <row r="1026" spans="1:11" x14ac:dyDescent="0.3">
      <c r="A1026" s="2">
        <v>31182</v>
      </c>
      <c r="B1026" s="16">
        <f>MONTH(tempM[[#This Row],[Date]])</f>
        <v>5</v>
      </c>
      <c r="C1026" s="1">
        <v>1985.375</v>
      </c>
      <c r="D1026" s="1">
        <f>tempM[[#This Row],[DecDate]]^2</f>
        <v>3941713.890625</v>
      </c>
      <c r="E1026" s="1">
        <v>0.09</v>
      </c>
      <c r="F1026" s="1">
        <f>$R$17+$R$18*tempM[[#This Row],[DecDate]]+$R$19*tempM[[#This Row],[DecDate2]]</f>
        <v>0.32579224396459949</v>
      </c>
      <c r="G1026" s="4">
        <f>tempM[[#This Row],[Temp]]-tempM[[#This Row],[Trend]]</f>
        <v>-0.2357922439645995</v>
      </c>
      <c r="H1026" s="4">
        <f t="shared" si="15"/>
        <v>-0.38195611715264766</v>
      </c>
      <c r="I1026" s="4">
        <f>tempM[[#This Row],[Detrended]]-tempM[[#This Row],[Cycle]]</f>
        <v>0.14616387318804816</v>
      </c>
      <c r="J1026" s="4">
        <f>AVERAGEIF(tempM[Month],tempM[Month],tempM[High Frequency])</f>
        <v>-1.9768330201834865E-2</v>
      </c>
      <c r="K1026" s="4">
        <f>tempM[[#This Row],[S0]]-AVERAGE($J$2:$J$13)</f>
        <v>-1.9632868792885207E-2</v>
      </c>
    </row>
    <row r="1027" spans="1:11" x14ac:dyDescent="0.3">
      <c r="A1027" s="2">
        <v>31213</v>
      </c>
      <c r="B1027" s="16">
        <f>MONTH(tempM[[#This Row],[Date]])</f>
        <v>6</v>
      </c>
      <c r="C1027" s="1">
        <v>1985.4583333333335</v>
      </c>
      <c r="D1027" s="1">
        <f>tempM[[#This Row],[DecDate]]^2</f>
        <v>3942044.7934027785</v>
      </c>
      <c r="E1027" s="1">
        <v>0</v>
      </c>
      <c r="F1027" s="1">
        <f>$R$17+$R$18*tempM[[#This Row],[DecDate]]+$R$19*tempM[[#This Row],[DecDate2]]</f>
        <v>0.32707436063145678</v>
      </c>
      <c r="G1027" s="4">
        <f>tempM[[#This Row],[Temp]]-tempM[[#This Row],[Trend]]</f>
        <v>-0.32707436063145678</v>
      </c>
      <c r="H1027" s="4">
        <f t="shared" si="15"/>
        <v>-0.363238233819413</v>
      </c>
      <c r="I1027" s="4">
        <f>tempM[[#This Row],[Detrended]]-tempM[[#This Row],[Cycle]]</f>
        <v>3.6163873187956219E-2</v>
      </c>
      <c r="J1027" s="4">
        <f>AVERAGEIF(tempM[Month],tempM[Month],tempM[High Frequency])</f>
        <v>-2.6078630071459965E-2</v>
      </c>
      <c r="K1027" s="4">
        <f>tempM[[#This Row],[S0]]-AVERAGE($J$2:$J$13)</f>
        <v>-2.5943168662510306E-2</v>
      </c>
    </row>
    <row r="1028" spans="1:11" x14ac:dyDescent="0.3">
      <c r="A1028" s="2">
        <v>31243</v>
      </c>
      <c r="B1028" s="16">
        <f>MONTH(tempM[[#This Row],[Date]])</f>
        <v>7</v>
      </c>
      <c r="C1028" s="1">
        <v>1985.5416666666667</v>
      </c>
      <c r="D1028" s="1">
        <f>tempM[[#This Row],[DecDate]]^2</f>
        <v>3942375.710069445</v>
      </c>
      <c r="E1028" s="1">
        <v>-0.08</v>
      </c>
      <c r="F1028" s="1">
        <f>$R$17+$R$18*tempM[[#This Row],[DecDate]]+$R$19*tempM[[#This Row],[DecDate2]]</f>
        <v>0.32835790973160783</v>
      </c>
      <c r="G1028" s="4">
        <f>tempM[[#This Row],[Temp]]-tempM[[#This Row],[Trend]]</f>
        <v>-0.40835790973160785</v>
      </c>
      <c r="H1028" s="4">
        <f t="shared" si="15"/>
        <v>-0.30452178291962528</v>
      </c>
      <c r="I1028" s="4">
        <f>tempM[[#This Row],[Detrended]]-tempM[[#This Row],[Cycle]]</f>
        <v>-0.10383612681198257</v>
      </c>
      <c r="J1028" s="4">
        <f>AVERAGEIF(tempM[Month],tempM[Month],tempM[High Frequency])</f>
        <v>-3.5465086088030215E-2</v>
      </c>
      <c r="K1028" s="4">
        <f>tempM[[#This Row],[S0]]-AVERAGE($J$2:$J$13)</f>
        <v>-3.5329624679080553E-2</v>
      </c>
    </row>
    <row r="1029" spans="1:11" x14ac:dyDescent="0.3">
      <c r="A1029" s="2">
        <v>31274</v>
      </c>
      <c r="B1029" s="16">
        <f>MONTH(tempM[[#This Row],[Date]])</f>
        <v>8</v>
      </c>
      <c r="C1029" s="1">
        <v>1985.625</v>
      </c>
      <c r="D1029" s="1">
        <f>tempM[[#This Row],[DecDate]]^2</f>
        <v>3942706.640625</v>
      </c>
      <c r="E1029" s="1">
        <v>-0.02</v>
      </c>
      <c r="F1029" s="1">
        <f>$R$17+$R$18*tempM[[#This Row],[DecDate]]+$R$19*tempM[[#This Row],[DecDate2]]</f>
        <v>0.32964289126533686</v>
      </c>
      <c r="G1029" s="4">
        <f>tempM[[#This Row],[Temp]]-tempM[[#This Row],[Trend]]</f>
        <v>-0.34964289126533687</v>
      </c>
      <c r="H1029" s="4">
        <f t="shared" si="15"/>
        <v>-0.28734522599175466</v>
      </c>
      <c r="I1029" s="4">
        <f>tempM[[#This Row],[Detrended]]-tempM[[#This Row],[Cycle]]</f>
        <v>-6.2297665273582215E-2</v>
      </c>
      <c r="J1029" s="4">
        <f>AVERAGEIF(tempM[Month],tempM[Month],tempM[High Frequency])</f>
        <v>-3.7850347885051719E-2</v>
      </c>
      <c r="K1029" s="4">
        <f>tempM[[#This Row],[S0]]-AVERAGE($J$2:$J$13)</f>
        <v>-3.7714886476102057E-2</v>
      </c>
    </row>
    <row r="1030" spans="1:11" x14ac:dyDescent="0.3">
      <c r="A1030" s="2">
        <v>31305</v>
      </c>
      <c r="B1030" s="16">
        <f>MONTH(tempM[[#This Row],[Date]])</f>
        <v>9</v>
      </c>
      <c r="C1030" s="1">
        <v>1985.7083333333335</v>
      </c>
      <c r="D1030" s="1">
        <f>tempM[[#This Row],[DecDate]]^2</f>
        <v>3943037.585069445</v>
      </c>
      <c r="E1030" s="1">
        <v>0.02</v>
      </c>
      <c r="F1030" s="1">
        <f>$R$17+$R$18*tempM[[#This Row],[DecDate]]+$R$19*tempM[[#This Row],[DecDate2]]</f>
        <v>0.33092930523235964</v>
      </c>
      <c r="G1030" s="4">
        <f>tempM[[#This Row],[Temp]]-tempM[[#This Row],[Trend]]</f>
        <v>-0.31092930523235962</v>
      </c>
      <c r="H1030" s="4">
        <f t="shared" si="15"/>
        <v>-0.24555471688193747</v>
      </c>
      <c r="I1030" s="4">
        <f>tempM[[#This Row],[Detrended]]-tempM[[#This Row],[Cycle]]</f>
        <v>-6.5374588350422147E-2</v>
      </c>
      <c r="J1030" s="4">
        <f>AVERAGEIF(tempM[Month],tempM[Month],tempM[High Frequency])</f>
        <v>-2.5516799080914528E-2</v>
      </c>
      <c r="K1030" s="4">
        <f>tempM[[#This Row],[S0]]-AVERAGE($J$2:$J$13)</f>
        <v>-2.538133767196487E-2</v>
      </c>
    </row>
    <row r="1031" spans="1:11" x14ac:dyDescent="0.3">
      <c r="A1031" s="2">
        <v>31335</v>
      </c>
      <c r="B1031" s="16">
        <f>MONTH(tempM[[#This Row],[Date]])</f>
        <v>10</v>
      </c>
      <c r="C1031" s="1">
        <v>1985.7916666666667</v>
      </c>
      <c r="D1031" s="1">
        <f>tempM[[#This Row],[DecDate]]^2</f>
        <v>3943368.543402778</v>
      </c>
      <c r="E1031" s="1">
        <v>0.02</v>
      </c>
      <c r="F1031" s="1">
        <f>$R$17+$R$18*tempM[[#This Row],[DecDate]]+$R$19*tempM[[#This Row],[DecDate2]]</f>
        <v>0.33221715163296039</v>
      </c>
      <c r="G1031" s="4">
        <f>tempM[[#This Row],[Temp]]-tempM[[#This Row],[Trend]]</f>
        <v>-0.31221715163296038</v>
      </c>
      <c r="H1031" s="4">
        <f t="shared" si="15"/>
        <v>-0.23530410174403291</v>
      </c>
      <c r="I1031" s="4">
        <f>tempM[[#This Row],[Detrended]]-tempM[[#This Row],[Cycle]]</f>
        <v>-7.6913049888927471E-2</v>
      </c>
      <c r="J1031" s="4">
        <f>AVERAGEIF(tempM[Month],tempM[Month],tempM[High Frequency])</f>
        <v>3.745669801022343E-2</v>
      </c>
      <c r="K1031" s="4">
        <f>tempM[[#This Row],[S0]]-AVERAGE($J$2:$J$13)</f>
        <v>3.7592159419173092E-2</v>
      </c>
    </row>
    <row r="1032" spans="1:11" x14ac:dyDescent="0.3">
      <c r="A1032" s="2">
        <v>31366</v>
      </c>
      <c r="B1032" s="16">
        <f>MONTH(tempM[[#This Row],[Date]])</f>
        <v>11</v>
      </c>
      <c r="C1032" s="1">
        <v>1985.875</v>
      </c>
      <c r="D1032" s="1">
        <f>tempM[[#This Row],[DecDate]]^2</f>
        <v>3943699.515625</v>
      </c>
      <c r="E1032" s="1">
        <v>0.03</v>
      </c>
      <c r="F1032" s="1">
        <f>$R$17+$R$18*tempM[[#This Row],[DecDate]]+$R$19*tempM[[#This Row],[DecDate2]]</f>
        <v>0.3335064304669686</v>
      </c>
      <c r="G1032" s="4">
        <f>tempM[[#This Row],[Temp]]-tempM[[#This Row],[Trend]]</f>
        <v>-0.30350643046696857</v>
      </c>
      <c r="H1032" s="4">
        <f t="shared" si="15"/>
        <v>-0.21890107288572905</v>
      </c>
      <c r="I1032" s="4">
        <f>tempM[[#This Row],[Detrended]]-tempM[[#This Row],[Cycle]]</f>
        <v>-8.4605357581239521E-2</v>
      </c>
      <c r="J1032" s="4">
        <f>AVERAGEIF(tempM[Month],tempM[Month],tempM[High Frequency])</f>
        <v>3.5898844099438568E-2</v>
      </c>
      <c r="K1032" s="4">
        <f>tempM[[#This Row],[S0]]-AVERAGE($J$2:$J$13)</f>
        <v>3.603430550838823E-2</v>
      </c>
    </row>
    <row r="1033" spans="1:11" x14ac:dyDescent="0.3">
      <c r="A1033" s="2">
        <v>31396</v>
      </c>
      <c r="B1033" s="16">
        <f>MONTH(tempM[[#This Row],[Date]])</f>
        <v>12</v>
      </c>
      <c r="C1033" s="1">
        <v>1985.9583333333335</v>
      </c>
      <c r="D1033" s="1">
        <f>tempM[[#This Row],[DecDate]]^2</f>
        <v>3944030.5017361119</v>
      </c>
      <c r="E1033" s="1">
        <v>0.16</v>
      </c>
      <c r="F1033" s="1">
        <f>$R$17+$R$18*tempM[[#This Row],[DecDate]]+$R$19*tempM[[#This Row],[DecDate2]]</f>
        <v>0.33479714173444108</v>
      </c>
      <c r="G1033" s="4">
        <f>tempM[[#This Row],[Temp]]-tempM[[#This Row],[Trend]]</f>
        <v>-0.17479714173444108</v>
      </c>
      <c r="H1033" s="4">
        <f t="shared" ref="H1033:H1096" si="16">AVERAGE(G1027:G1039)</f>
        <v>-0.21634563030703899</v>
      </c>
      <c r="I1033" s="4">
        <f>tempM[[#This Row],[Detrended]]-tempM[[#This Row],[Cycle]]</f>
        <v>4.1548488572597908E-2</v>
      </c>
      <c r="J1033" s="4">
        <f>AVERAGEIF(tempM[Month],tempM[Month],tempM[High Frequency])</f>
        <v>-3.4305487959333747E-2</v>
      </c>
      <c r="K1033" s="4">
        <f>tempM[[#This Row],[S0]]-AVERAGE($J$2:$J$13)</f>
        <v>-3.4170026550384085E-2</v>
      </c>
    </row>
    <row r="1034" spans="1:11" x14ac:dyDescent="0.3">
      <c r="A1034" s="2">
        <v>31427</v>
      </c>
      <c r="B1034" s="16">
        <f>MONTH(tempM[[#This Row],[Date]])</f>
        <v>1</v>
      </c>
      <c r="C1034" s="1">
        <v>1986.0416666666667</v>
      </c>
      <c r="D1034" s="1">
        <f>tempM[[#This Row],[DecDate]]^2</f>
        <v>3944361.5017361115</v>
      </c>
      <c r="E1034" s="1">
        <v>0.36</v>
      </c>
      <c r="F1034" s="1">
        <f>$R$17+$R$18*tempM[[#This Row],[DecDate]]+$R$19*tempM[[#This Row],[DecDate2]]</f>
        <v>0.33608928543532102</v>
      </c>
      <c r="G1034" s="4">
        <f>tempM[[#This Row],[Temp]]-tempM[[#This Row],[Trend]]</f>
        <v>2.391071456467897E-2</v>
      </c>
      <c r="H1034" s="4">
        <f t="shared" si="16"/>
        <v>-0.21917623554640228</v>
      </c>
      <c r="I1034" s="4">
        <f>tempM[[#This Row],[Detrended]]-tempM[[#This Row],[Cycle]]</f>
        <v>0.24308695011108125</v>
      </c>
      <c r="J1034" s="4">
        <f>AVERAGEIF(tempM[Month],tempM[Month],tempM[High Frequency])</f>
        <v>2.9521109172344157E-2</v>
      </c>
      <c r="K1034" s="4">
        <f>tempM[[#This Row],[S0]]-AVERAGE($J$2:$J$13)</f>
        <v>2.9656570581293815E-2</v>
      </c>
    </row>
    <row r="1035" spans="1:11" x14ac:dyDescent="0.3">
      <c r="A1035" s="2">
        <v>31458</v>
      </c>
      <c r="B1035" s="16">
        <f>MONTH(tempM[[#This Row],[Date]])</f>
        <v>2</v>
      </c>
      <c r="C1035" s="1">
        <v>1986.125</v>
      </c>
      <c r="D1035" s="1">
        <f>tempM[[#This Row],[DecDate]]^2</f>
        <v>3944692.515625</v>
      </c>
      <c r="E1035" s="1">
        <v>0.31</v>
      </c>
      <c r="F1035" s="1">
        <f>$R$17+$R$18*tempM[[#This Row],[DecDate]]+$R$19*tempM[[#This Row],[DecDate2]]</f>
        <v>0.33738286156972208</v>
      </c>
      <c r="G1035" s="4">
        <f>tempM[[#This Row],[Temp]]-tempM[[#This Row],[Trend]]</f>
        <v>-2.7382861569722083E-2</v>
      </c>
      <c r="H1035" s="4">
        <f t="shared" si="16"/>
        <v>-0.21123904244999478</v>
      </c>
      <c r="I1035" s="4">
        <f>tempM[[#This Row],[Detrended]]-tempM[[#This Row],[Cycle]]</f>
        <v>0.1838561808802727</v>
      </c>
      <c r="J1035" s="4">
        <f>AVERAGEIF(tempM[Month],tempM[Month],tempM[High Frequency])</f>
        <v>3.252632429620924E-2</v>
      </c>
      <c r="K1035" s="4">
        <f>tempM[[#This Row],[S0]]-AVERAGE($J$2:$J$13)</f>
        <v>3.2661785705158902E-2</v>
      </c>
    </row>
    <row r="1036" spans="1:11" x14ac:dyDescent="0.3">
      <c r="A1036" s="2">
        <v>31486</v>
      </c>
      <c r="B1036" s="16">
        <f>MONTH(tempM[[#This Row],[Date]])</f>
        <v>3</v>
      </c>
      <c r="C1036" s="1">
        <v>1986.2083333333335</v>
      </c>
      <c r="D1036" s="1">
        <f>tempM[[#This Row],[DecDate]]^2</f>
        <v>3945023.5434027785</v>
      </c>
      <c r="E1036" s="1">
        <v>0.26</v>
      </c>
      <c r="F1036" s="1">
        <f>$R$17+$R$18*tempM[[#This Row],[DecDate]]+$R$19*tempM[[#This Row],[DecDate2]]</f>
        <v>0.33867787013747375</v>
      </c>
      <c r="G1036" s="4">
        <f>tempM[[#This Row],[Temp]]-tempM[[#This Row],[Trend]]</f>
        <v>-7.8677870137473738E-2</v>
      </c>
      <c r="H1036" s="4">
        <f t="shared" si="16"/>
        <v>-0.21253405101779893</v>
      </c>
      <c r="I1036" s="4">
        <f>tempM[[#This Row],[Detrended]]-tempM[[#This Row],[Cycle]]</f>
        <v>0.13385618088032519</v>
      </c>
      <c r="J1036" s="4">
        <f>AVERAGEIF(tempM[Month],tempM[Month],tempM[High Frequency])</f>
        <v>4.2467654152793903E-2</v>
      </c>
      <c r="K1036" s="4">
        <f>tempM[[#This Row],[S0]]-AVERAGE($J$2:$J$13)</f>
        <v>4.2603115561743565E-2</v>
      </c>
    </row>
    <row r="1037" spans="1:11" x14ac:dyDescent="0.3">
      <c r="A1037" s="2">
        <v>31517</v>
      </c>
      <c r="B1037" s="16">
        <f>MONTH(tempM[[#This Row],[Date]])</f>
        <v>4</v>
      </c>
      <c r="C1037" s="1">
        <v>1986.2916666666667</v>
      </c>
      <c r="D1037" s="1">
        <f>tempM[[#This Row],[DecDate]]^2</f>
        <v>3945354.585069445</v>
      </c>
      <c r="E1037" s="1">
        <v>0.15</v>
      </c>
      <c r="F1037" s="1">
        <f>$R$17+$R$18*tempM[[#This Row],[DecDate]]+$R$19*tempM[[#This Row],[DecDate2]]</f>
        <v>0.33997431113880339</v>
      </c>
      <c r="G1037" s="4">
        <f>tempM[[#This Row],[Temp]]-tempM[[#This Row],[Trend]]</f>
        <v>-0.18997431113880339</v>
      </c>
      <c r="H1037" s="4">
        <f t="shared" si="16"/>
        <v>-0.20844587663444758</v>
      </c>
      <c r="I1037" s="4">
        <f>tempM[[#This Row],[Detrended]]-tempM[[#This Row],[Cycle]]</f>
        <v>1.8471565495644188E-2</v>
      </c>
      <c r="J1037" s="4">
        <f>AVERAGEIF(tempM[Month],tempM[Month],tempM[High Frequency])</f>
        <v>-5.1148535178016012E-4</v>
      </c>
      <c r="K1037" s="4">
        <f>tempM[[#This Row],[S0]]-AVERAGE($J$2:$J$13)</f>
        <v>-3.7602394283050016E-4</v>
      </c>
    </row>
    <row r="1038" spans="1:11" x14ac:dyDescent="0.3">
      <c r="A1038" s="2">
        <v>31547</v>
      </c>
      <c r="B1038" s="16">
        <f>MONTH(tempM[[#This Row],[Date]])</f>
        <v>5</v>
      </c>
      <c r="C1038" s="1">
        <v>1986.375</v>
      </c>
      <c r="D1038" s="1">
        <f>tempM[[#This Row],[DecDate]]^2</f>
        <v>3945685.640625</v>
      </c>
      <c r="E1038" s="1">
        <v>0.19</v>
      </c>
      <c r="F1038" s="1">
        <f>$R$17+$R$18*tempM[[#This Row],[DecDate]]+$R$19*tempM[[#This Row],[DecDate2]]</f>
        <v>0.34127218457342678</v>
      </c>
      <c r="G1038" s="4">
        <f>tempM[[#This Row],[Temp]]-tempM[[#This Row],[Trend]]</f>
        <v>-0.15127218457342678</v>
      </c>
      <c r="H1038" s="4">
        <f t="shared" si="16"/>
        <v>-0.20820528853068815</v>
      </c>
      <c r="I1038" s="4">
        <f>tempM[[#This Row],[Detrended]]-tempM[[#This Row],[Cycle]]</f>
        <v>5.6933103957261366E-2</v>
      </c>
      <c r="J1038" s="4">
        <f>AVERAGEIF(tempM[Month],tempM[Month],tempM[High Frequency])</f>
        <v>-1.9768330201834865E-2</v>
      </c>
      <c r="K1038" s="4">
        <f>tempM[[#This Row],[S0]]-AVERAGE($J$2:$J$13)</f>
        <v>-1.9632868792885207E-2</v>
      </c>
    </row>
    <row r="1039" spans="1:11" x14ac:dyDescent="0.3">
      <c r="A1039" s="2">
        <v>31578</v>
      </c>
      <c r="B1039" s="16">
        <f>MONTH(tempM[[#This Row],[Date]])</f>
        <v>6</v>
      </c>
      <c r="C1039" s="1">
        <v>1986.4583333333335</v>
      </c>
      <c r="D1039" s="1">
        <f>tempM[[#This Row],[DecDate]]^2</f>
        <v>3946016.710069445</v>
      </c>
      <c r="E1039" s="1">
        <v>0.14000000000000001</v>
      </c>
      <c r="F1039" s="1">
        <f>$R$17+$R$18*tempM[[#This Row],[DecDate]]+$R$19*tempM[[#This Row],[DecDate2]]</f>
        <v>0.34257149044162816</v>
      </c>
      <c r="G1039" s="4">
        <f>tempM[[#This Row],[Temp]]-tempM[[#This Row],[Trend]]</f>
        <v>-0.20257149044162814</v>
      </c>
      <c r="H1039" s="4">
        <f t="shared" si="16"/>
        <v>-0.20719690209115349</v>
      </c>
      <c r="I1039" s="4">
        <f>tempM[[#This Row],[Detrended]]-tempM[[#This Row],[Cycle]]</f>
        <v>4.6254116495253461E-3</v>
      </c>
      <c r="J1039" s="4">
        <f>AVERAGEIF(tempM[Month],tempM[Month],tempM[High Frequency])</f>
        <v>-2.6078630071459965E-2</v>
      </c>
      <c r="K1039" s="4">
        <f>tempM[[#This Row],[S0]]-AVERAGE($J$2:$J$13)</f>
        <v>-2.5943168662510306E-2</v>
      </c>
    </row>
    <row r="1040" spans="1:11" x14ac:dyDescent="0.3">
      <c r="A1040" s="2">
        <v>31608</v>
      </c>
      <c r="B1040" s="16">
        <f>MONTH(tempM[[#This Row],[Date]])</f>
        <v>7</v>
      </c>
      <c r="C1040" s="1">
        <v>1986.5416666666667</v>
      </c>
      <c r="D1040" s="1">
        <f>tempM[[#This Row],[DecDate]]^2</f>
        <v>3946347.793402778</v>
      </c>
      <c r="E1040" s="1">
        <v>-0.02</v>
      </c>
      <c r="F1040" s="1">
        <f>$R$17+$R$18*tempM[[#This Row],[DecDate]]+$R$19*tempM[[#This Row],[DecDate2]]</f>
        <v>0.34387222874318013</v>
      </c>
      <c r="G1040" s="4">
        <f>tempM[[#This Row],[Temp]]-tempM[[#This Row],[Trend]]</f>
        <v>-0.36387222874318015</v>
      </c>
      <c r="H1040" s="4">
        <f t="shared" si="16"/>
        <v>-0.201574563469681</v>
      </c>
      <c r="I1040" s="4">
        <f>tempM[[#This Row],[Detrended]]-tempM[[#This Row],[Cycle]]</f>
        <v>-0.16229766527349915</v>
      </c>
      <c r="J1040" s="4">
        <f>AVERAGEIF(tempM[Month],tempM[Month],tempM[High Frequency])</f>
        <v>-3.5465086088030215E-2</v>
      </c>
      <c r="K1040" s="4">
        <f>tempM[[#This Row],[S0]]-AVERAGE($J$2:$J$13)</f>
        <v>-3.5329624679080553E-2</v>
      </c>
    </row>
    <row r="1041" spans="1:11" x14ac:dyDescent="0.3">
      <c r="A1041" s="2">
        <v>31639</v>
      </c>
      <c r="B1041" s="16">
        <f>MONTH(tempM[[#This Row],[Date]])</f>
        <v>8</v>
      </c>
      <c r="C1041" s="1">
        <v>1986.625</v>
      </c>
      <c r="D1041" s="1">
        <f>tempM[[#This Row],[DecDate]]^2</f>
        <v>3946678.890625</v>
      </c>
      <c r="E1041" s="1">
        <v>0.04</v>
      </c>
      <c r="F1041" s="1">
        <f>$R$17+$R$18*tempM[[#This Row],[DecDate]]+$R$19*tempM[[#This Row],[DecDate2]]</f>
        <v>0.34517439947831008</v>
      </c>
      <c r="G1041" s="4">
        <f>tempM[[#This Row],[Temp]]-tempM[[#This Row],[Trend]]</f>
        <v>-0.3051743994783101</v>
      </c>
      <c r="H1041" s="4">
        <f t="shared" si="16"/>
        <v>-0.1921075034355102</v>
      </c>
      <c r="I1041" s="4">
        <f>tempM[[#This Row],[Detrended]]-tempM[[#This Row],[Cycle]]</f>
        <v>-0.1130668960427999</v>
      </c>
      <c r="J1041" s="4">
        <f>AVERAGEIF(tempM[Month],tempM[Month],tempM[High Frequency])</f>
        <v>-3.7850347885051719E-2</v>
      </c>
      <c r="K1041" s="4">
        <f>tempM[[#This Row],[S0]]-AVERAGE($J$2:$J$13)</f>
        <v>-3.7714886476102057E-2</v>
      </c>
    </row>
    <row r="1042" spans="1:11" x14ac:dyDescent="0.3">
      <c r="A1042" s="2">
        <v>31670</v>
      </c>
      <c r="B1042" s="16">
        <f>MONTH(tempM[[#This Row],[Date]])</f>
        <v>9</v>
      </c>
      <c r="C1042" s="1">
        <v>1986.7083333333335</v>
      </c>
      <c r="D1042" s="1">
        <f>tempM[[#This Row],[DecDate]]^2</f>
        <v>3947010.0017361119</v>
      </c>
      <c r="E1042" s="1">
        <v>-0.02</v>
      </c>
      <c r="F1042" s="1">
        <f>$R$17+$R$18*tempM[[#This Row],[DecDate]]+$R$19*tempM[[#This Row],[DecDate2]]</f>
        <v>0.34647800264679063</v>
      </c>
      <c r="G1042" s="4">
        <f>tempM[[#This Row],[Temp]]-tempM[[#This Row],[Trend]]</f>
        <v>-0.36647800264679065</v>
      </c>
      <c r="H1042" s="4">
        <f t="shared" si="16"/>
        <v>-0.21648802968093131</v>
      </c>
      <c r="I1042" s="4">
        <f>tempM[[#This Row],[Detrended]]-tempM[[#This Row],[Cycle]]</f>
        <v>-0.14998997296585934</v>
      </c>
      <c r="J1042" s="4">
        <f>AVERAGEIF(tempM[Month],tempM[Month],tempM[High Frequency])</f>
        <v>-2.5516799080914528E-2</v>
      </c>
      <c r="K1042" s="4">
        <f>tempM[[#This Row],[S0]]-AVERAGE($J$2:$J$13)</f>
        <v>-2.538133767196487E-2</v>
      </c>
    </row>
    <row r="1043" spans="1:11" x14ac:dyDescent="0.3">
      <c r="A1043" s="2">
        <v>31700</v>
      </c>
      <c r="B1043" s="16">
        <f>MONTH(tempM[[#This Row],[Date]])</f>
        <v>10</v>
      </c>
      <c r="C1043" s="1">
        <v>1986.7916666666667</v>
      </c>
      <c r="D1043" s="1">
        <f>tempM[[#This Row],[DecDate]]^2</f>
        <v>3947341.1267361115</v>
      </c>
      <c r="E1043" s="1">
        <v>0.09</v>
      </c>
      <c r="F1043" s="1">
        <f>$R$17+$R$18*tempM[[#This Row],[DecDate]]+$R$19*tempM[[#This Row],[DecDate2]]</f>
        <v>0.34778303824879231</v>
      </c>
      <c r="G1043" s="4">
        <f>tempM[[#This Row],[Temp]]-tempM[[#This Row],[Trend]]</f>
        <v>-0.25778303824879234</v>
      </c>
      <c r="H1043" s="4">
        <f t="shared" si="16"/>
        <v>-0.23240844989827394</v>
      </c>
      <c r="I1043" s="4">
        <f>tempM[[#This Row],[Detrended]]-tempM[[#This Row],[Cycle]]</f>
        <v>-2.5374588350518396E-2</v>
      </c>
      <c r="J1043" s="4">
        <f>AVERAGEIF(tempM[Month],tempM[Month],tempM[High Frequency])</f>
        <v>3.745669801022343E-2</v>
      </c>
      <c r="K1043" s="4">
        <f>tempM[[#This Row],[S0]]-AVERAGE($J$2:$J$13)</f>
        <v>3.7592159419173092E-2</v>
      </c>
    </row>
    <row r="1044" spans="1:11" x14ac:dyDescent="0.3">
      <c r="A1044" s="2">
        <v>31731</v>
      </c>
      <c r="B1044" s="16">
        <f>MONTH(tempM[[#This Row],[Date]])</f>
        <v>11</v>
      </c>
      <c r="C1044" s="1">
        <v>1986.875</v>
      </c>
      <c r="D1044" s="1">
        <f>tempM[[#This Row],[DecDate]]^2</f>
        <v>3947672.265625</v>
      </c>
      <c r="E1044" s="1">
        <v>0.04</v>
      </c>
      <c r="F1044" s="1">
        <f>$R$17+$R$18*tempM[[#This Row],[DecDate]]+$R$19*tempM[[#This Row],[DecDate2]]</f>
        <v>0.34908950628408775</v>
      </c>
      <c r="G1044" s="4">
        <f>tempM[[#This Row],[Temp]]-tempM[[#This Row],[Trend]]</f>
        <v>-0.30908950628408777</v>
      </c>
      <c r="H1044" s="4">
        <f t="shared" si="16"/>
        <v>-0.22756107177982374</v>
      </c>
      <c r="I1044" s="4">
        <f>tempM[[#This Row],[Detrended]]-tempM[[#This Row],[Cycle]]</f>
        <v>-8.152843450426403E-2</v>
      </c>
      <c r="J1044" s="4">
        <f>AVERAGEIF(tempM[Month],tempM[Month],tempM[High Frequency])</f>
        <v>3.5898844099438568E-2</v>
      </c>
      <c r="K1044" s="4">
        <f>tempM[[#This Row],[S0]]-AVERAGE($J$2:$J$13)</f>
        <v>3.603430550838823E-2</v>
      </c>
    </row>
    <row r="1045" spans="1:11" x14ac:dyDescent="0.3">
      <c r="A1045" s="2">
        <v>31761</v>
      </c>
      <c r="B1045" s="16">
        <f>MONTH(tempM[[#This Row],[Date]])</f>
        <v>12</v>
      </c>
      <c r="C1045" s="1">
        <v>1986.9583333333335</v>
      </c>
      <c r="D1045" s="1">
        <f>tempM[[#This Row],[DecDate]]^2</f>
        <v>3948003.4184027785</v>
      </c>
      <c r="E1045" s="1">
        <v>0.06</v>
      </c>
      <c r="F1045" s="1">
        <f>$R$17+$R$18*tempM[[#This Row],[DecDate]]+$R$19*tempM[[#This Row],[DecDate2]]</f>
        <v>0.350397406753018</v>
      </c>
      <c r="G1045" s="4">
        <f>tempM[[#This Row],[Temp]]-tempM[[#This Row],[Trend]]</f>
        <v>-0.29039740675301801</v>
      </c>
      <c r="H1045" s="4">
        <f t="shared" si="16"/>
        <v>-0.23040743378714562</v>
      </c>
      <c r="I1045" s="4">
        <f>tempM[[#This Row],[Detrended]]-tempM[[#This Row],[Cycle]]</f>
        <v>-5.9989972965872385E-2</v>
      </c>
      <c r="J1045" s="4">
        <f>AVERAGEIF(tempM[Month],tempM[Month],tempM[High Frequency])</f>
        <v>-3.4305487959333747E-2</v>
      </c>
      <c r="K1045" s="4">
        <f>tempM[[#This Row],[S0]]-AVERAGE($J$2:$J$13)</f>
        <v>-3.4170026550384085E-2</v>
      </c>
    </row>
    <row r="1046" spans="1:11" x14ac:dyDescent="0.3">
      <c r="A1046" s="2">
        <v>31792</v>
      </c>
      <c r="B1046" s="16">
        <f>MONTH(tempM[[#This Row],[Date]])</f>
        <v>1</v>
      </c>
      <c r="C1046" s="1">
        <v>1987.0416666666667</v>
      </c>
      <c r="D1046" s="1">
        <f>tempM[[#This Row],[DecDate]]^2</f>
        <v>3948334.585069445</v>
      </c>
      <c r="E1046" s="1">
        <v>0.25</v>
      </c>
      <c r="F1046" s="1">
        <f>$R$17+$R$18*tempM[[#This Row],[DecDate]]+$R$19*tempM[[#This Row],[DecDate2]]</f>
        <v>0.35170673965529886</v>
      </c>
      <c r="G1046" s="4">
        <f>tempM[[#This Row],[Temp]]-tempM[[#This Row],[Trend]]</f>
        <v>-0.10170673965529886</v>
      </c>
      <c r="H1046" s="4">
        <f t="shared" si="16"/>
        <v>-0.22325522822790547</v>
      </c>
      <c r="I1046" s="4">
        <f>tempM[[#This Row],[Detrended]]-tempM[[#This Row],[Cycle]]</f>
        <v>0.12154848857260661</v>
      </c>
      <c r="J1046" s="4">
        <f>AVERAGEIF(tempM[Month],tempM[Month],tempM[High Frequency])</f>
        <v>2.9521109172344157E-2</v>
      </c>
      <c r="K1046" s="4">
        <f>tempM[[#This Row],[S0]]-AVERAGE($J$2:$J$13)</f>
        <v>2.9656570581293815E-2</v>
      </c>
    </row>
    <row r="1047" spans="1:11" x14ac:dyDescent="0.3">
      <c r="A1047" s="2">
        <v>31823</v>
      </c>
      <c r="B1047" s="16">
        <f>MONTH(tempM[[#This Row],[Date]])</f>
        <v>2</v>
      </c>
      <c r="C1047" s="1">
        <v>1987.125</v>
      </c>
      <c r="D1047" s="1">
        <f>tempM[[#This Row],[DecDate]]^2</f>
        <v>3948665.765625</v>
      </c>
      <c r="E1047" s="1">
        <v>0.5</v>
      </c>
      <c r="F1047" s="1">
        <f>$R$17+$R$18*tempM[[#This Row],[DecDate]]+$R$19*tempM[[#This Row],[DecDate2]]</f>
        <v>0.35301750499110085</v>
      </c>
      <c r="G1047" s="4">
        <f>tempM[[#This Row],[Temp]]-tempM[[#This Row],[Trend]]</f>
        <v>0.14698249500889915</v>
      </c>
      <c r="H1047" s="4">
        <f t="shared" si="16"/>
        <v>-0.20225830125597144</v>
      </c>
      <c r="I1047" s="4">
        <f>tempM[[#This Row],[Detrended]]-tempM[[#This Row],[Cycle]]</f>
        <v>0.34924079626487059</v>
      </c>
      <c r="J1047" s="4">
        <f>AVERAGEIF(tempM[Month],tempM[Month],tempM[High Frequency])</f>
        <v>3.252632429620924E-2</v>
      </c>
      <c r="K1047" s="4">
        <f>tempM[[#This Row],[S0]]-AVERAGE($J$2:$J$13)</f>
        <v>3.2661785705158902E-2</v>
      </c>
    </row>
    <row r="1048" spans="1:11" x14ac:dyDescent="0.3">
      <c r="A1048" s="2">
        <v>31851</v>
      </c>
      <c r="B1048" s="16">
        <f>MONTH(tempM[[#This Row],[Date]])</f>
        <v>3</v>
      </c>
      <c r="C1048" s="1">
        <v>1987.2083333333335</v>
      </c>
      <c r="D1048" s="1">
        <f>tempM[[#This Row],[DecDate]]^2</f>
        <v>3948996.960069445</v>
      </c>
      <c r="E1048" s="1">
        <v>0.01</v>
      </c>
      <c r="F1048" s="1">
        <f>$R$17+$R$18*tempM[[#This Row],[DecDate]]+$R$19*tempM[[#This Row],[DecDate2]]</f>
        <v>0.3543297027601966</v>
      </c>
      <c r="G1048" s="4">
        <f>tempM[[#This Row],[Temp]]-tempM[[#This Row],[Trend]]</f>
        <v>-0.34432970276019659</v>
      </c>
      <c r="H1048" s="4">
        <f t="shared" si="16"/>
        <v>-0.17664742210209081</v>
      </c>
      <c r="I1048" s="4">
        <f>tempM[[#This Row],[Detrended]]-tempM[[#This Row],[Cycle]]</f>
        <v>-0.16768228065810578</v>
      </c>
      <c r="J1048" s="4">
        <f>AVERAGEIF(tempM[Month],tempM[Month],tempM[High Frequency])</f>
        <v>4.2467654152793903E-2</v>
      </c>
      <c r="K1048" s="4">
        <f>tempM[[#This Row],[S0]]-AVERAGE($J$2:$J$13)</f>
        <v>4.2603115561743565E-2</v>
      </c>
    </row>
    <row r="1049" spans="1:11" x14ac:dyDescent="0.3">
      <c r="A1049" s="2">
        <v>31882</v>
      </c>
      <c r="B1049" s="16">
        <f>MONTH(tempM[[#This Row],[Date]])</f>
        <v>4</v>
      </c>
      <c r="C1049" s="1">
        <v>1987.2916666666667</v>
      </c>
      <c r="D1049" s="1">
        <f>tempM[[#This Row],[DecDate]]^2</f>
        <v>3949328.168402778</v>
      </c>
      <c r="E1049" s="1">
        <v>7.0000000000000007E-2</v>
      </c>
      <c r="F1049" s="1">
        <f>$R$17+$R$18*tempM[[#This Row],[DecDate]]+$R$19*tempM[[#This Row],[DecDate2]]</f>
        <v>0.35564333296292716</v>
      </c>
      <c r="G1049" s="4">
        <f>tempM[[#This Row],[Temp]]-tempM[[#This Row],[Trend]]</f>
        <v>-0.28564333296292715</v>
      </c>
      <c r="H1049" s="4">
        <f t="shared" si="16"/>
        <v>-0.15949951384320421</v>
      </c>
      <c r="I1049" s="4">
        <f>tempM[[#This Row],[Detrended]]-tempM[[#This Row],[Cycle]]</f>
        <v>-0.12614381911972294</v>
      </c>
      <c r="J1049" s="4">
        <f>AVERAGEIF(tempM[Month],tempM[Month],tempM[High Frequency])</f>
        <v>-5.1148535178016012E-4</v>
      </c>
      <c r="K1049" s="4">
        <f>tempM[[#This Row],[S0]]-AVERAGE($J$2:$J$13)</f>
        <v>-3.7602394283050016E-4</v>
      </c>
    </row>
    <row r="1050" spans="1:11" x14ac:dyDescent="0.3">
      <c r="A1050" s="2">
        <v>31912</v>
      </c>
      <c r="B1050" s="16">
        <f>MONTH(tempM[[#This Row],[Date]])</f>
        <v>5</v>
      </c>
      <c r="C1050" s="1">
        <v>1987.375</v>
      </c>
      <c r="D1050" s="1">
        <f>tempM[[#This Row],[DecDate]]^2</f>
        <v>3949659.390625</v>
      </c>
      <c r="E1050" s="1">
        <v>0.23</v>
      </c>
      <c r="F1050" s="1">
        <f>$R$17+$R$18*tempM[[#This Row],[DecDate]]+$R$19*tempM[[#This Row],[DecDate2]]</f>
        <v>0.35695839559895148</v>
      </c>
      <c r="G1050" s="4">
        <f>tempM[[#This Row],[Temp]]-tempM[[#This Row],[Trend]]</f>
        <v>-0.12695839559895147</v>
      </c>
      <c r="H1050" s="4">
        <f t="shared" si="16"/>
        <v>-0.16004534571006776</v>
      </c>
      <c r="I1050" s="4">
        <f>tempM[[#This Row],[Detrended]]-tempM[[#This Row],[Cycle]]</f>
        <v>3.3086950111116287E-2</v>
      </c>
      <c r="J1050" s="4">
        <f>AVERAGEIF(tempM[Month],tempM[Month],tempM[High Frequency])</f>
        <v>-1.9768330201834865E-2</v>
      </c>
      <c r="K1050" s="4">
        <f>tempM[[#This Row],[S0]]-AVERAGE($J$2:$J$13)</f>
        <v>-1.9632868792885207E-2</v>
      </c>
    </row>
    <row r="1051" spans="1:11" x14ac:dyDescent="0.3">
      <c r="A1051" s="2">
        <v>31943</v>
      </c>
      <c r="B1051" s="16">
        <f>MONTH(tempM[[#This Row],[Date]])</f>
        <v>6</v>
      </c>
      <c r="C1051" s="1">
        <v>1987.4583333333335</v>
      </c>
      <c r="D1051" s="1">
        <f>tempM[[#This Row],[DecDate]]^2</f>
        <v>3949990.6267361119</v>
      </c>
      <c r="E1051" s="1">
        <v>0.17</v>
      </c>
      <c r="F1051" s="1">
        <f>$R$17+$R$18*tempM[[#This Row],[DecDate]]+$R$19*tempM[[#This Row],[DecDate2]]</f>
        <v>0.35827489066861062</v>
      </c>
      <c r="G1051" s="4">
        <f>tempM[[#This Row],[Temp]]-tempM[[#This Row],[Trend]]</f>
        <v>-0.18827489066861061</v>
      </c>
      <c r="H1051" s="4">
        <f t="shared" si="16"/>
        <v>-0.12520799462577578</v>
      </c>
      <c r="I1051" s="4">
        <f>tempM[[#This Row],[Detrended]]-tempM[[#This Row],[Cycle]]</f>
        <v>-6.306689604283483E-2</v>
      </c>
      <c r="J1051" s="4">
        <f>AVERAGEIF(tempM[Month],tempM[Month],tempM[High Frequency])</f>
        <v>-2.6078630071459965E-2</v>
      </c>
      <c r="K1051" s="4">
        <f>tempM[[#This Row],[S0]]-AVERAGE($J$2:$J$13)</f>
        <v>-2.5943168662510306E-2</v>
      </c>
    </row>
    <row r="1052" spans="1:11" x14ac:dyDescent="0.3">
      <c r="A1052" s="2">
        <v>31973</v>
      </c>
      <c r="B1052" s="16">
        <f>MONTH(tempM[[#This Row],[Date]])</f>
        <v>7</v>
      </c>
      <c r="C1052" s="1">
        <v>1987.5416666666667</v>
      </c>
      <c r="D1052" s="1">
        <f>tempM[[#This Row],[DecDate]]^2</f>
        <v>3950321.8767361115</v>
      </c>
      <c r="E1052" s="1">
        <v>0.25</v>
      </c>
      <c r="F1052" s="1">
        <f>$R$17+$R$18*tempM[[#This Row],[DecDate]]+$R$19*tempM[[#This Row],[DecDate2]]</f>
        <v>0.35959281817150668</v>
      </c>
      <c r="G1052" s="4">
        <f>tempM[[#This Row],[Temp]]-tempM[[#This Row],[Trend]]</f>
        <v>-0.10959281817150668</v>
      </c>
      <c r="H1052" s="4">
        <f t="shared" si="16"/>
        <v>-8.5756691359537257E-2</v>
      </c>
      <c r="I1052" s="4">
        <f>tempM[[#This Row],[Detrended]]-tempM[[#This Row],[Cycle]]</f>
        <v>-2.3836126811969421E-2</v>
      </c>
      <c r="J1052" s="4">
        <f>AVERAGEIF(tempM[Month],tempM[Month],tempM[High Frequency])</f>
        <v>-3.5465086088030215E-2</v>
      </c>
      <c r="K1052" s="4">
        <f>tempM[[#This Row],[S0]]-AVERAGE($J$2:$J$13)</f>
        <v>-3.5329624679080553E-2</v>
      </c>
    </row>
    <row r="1053" spans="1:11" x14ac:dyDescent="0.3">
      <c r="A1053" s="2">
        <v>32004</v>
      </c>
      <c r="B1053" s="16">
        <f>MONTH(tempM[[#This Row],[Date]])</f>
        <v>8</v>
      </c>
      <c r="C1053" s="1">
        <v>1987.625</v>
      </c>
      <c r="D1053" s="1">
        <f>tempM[[#This Row],[DecDate]]^2</f>
        <v>3950653.140625</v>
      </c>
      <c r="E1053" s="1">
        <v>0.27</v>
      </c>
      <c r="F1053" s="1">
        <f>$R$17+$R$18*tempM[[#This Row],[DecDate]]+$R$19*tempM[[#This Row],[DecDate2]]</f>
        <v>0.36091217810803755</v>
      </c>
      <c r="G1053" s="4">
        <f>tempM[[#This Row],[Temp]]-tempM[[#This Row],[Trend]]</f>
        <v>-9.0912178108037534E-2</v>
      </c>
      <c r="H1053" s="4">
        <f t="shared" si="16"/>
        <v>-7.09222051421389E-2</v>
      </c>
      <c r="I1053" s="4">
        <f>tempM[[#This Row],[Detrended]]-tempM[[#This Row],[Cycle]]</f>
        <v>-1.9989972965898634E-2</v>
      </c>
      <c r="J1053" s="4">
        <f>AVERAGEIF(tempM[Month],tempM[Month],tempM[High Frequency])</f>
        <v>-3.7850347885051719E-2</v>
      </c>
      <c r="K1053" s="4">
        <f>tempM[[#This Row],[S0]]-AVERAGE($J$2:$J$13)</f>
        <v>-3.7714886476102057E-2</v>
      </c>
    </row>
    <row r="1054" spans="1:11" x14ac:dyDescent="0.3">
      <c r="A1054" s="2">
        <v>32035</v>
      </c>
      <c r="B1054" s="16">
        <f>MONTH(tempM[[#This Row],[Date]])</f>
        <v>9</v>
      </c>
      <c r="C1054" s="1">
        <v>1987.7083333333335</v>
      </c>
      <c r="D1054" s="1">
        <f>tempM[[#This Row],[DecDate]]^2</f>
        <v>3950984.4184027785</v>
      </c>
      <c r="E1054" s="1">
        <v>0.39</v>
      </c>
      <c r="F1054" s="1">
        <f>$R$17+$R$18*tempM[[#This Row],[DecDate]]+$R$19*tempM[[#This Row],[DecDate2]]</f>
        <v>0.36223297047786218</v>
      </c>
      <c r="G1054" s="4">
        <f>tempM[[#This Row],[Temp]]-tempM[[#This Row],[Trend]]</f>
        <v>2.7767029522137832E-2</v>
      </c>
      <c r="H1054" s="4">
        <f t="shared" si="16"/>
        <v>-7.4550689819721433E-2</v>
      </c>
      <c r="I1054" s="4">
        <f>tempM[[#This Row],[Detrended]]-tempM[[#This Row],[Cycle]]</f>
        <v>0.10231771934185926</v>
      </c>
      <c r="J1054" s="4">
        <f>AVERAGEIF(tempM[Month],tempM[Month],tempM[High Frequency])</f>
        <v>-2.5516799080914528E-2</v>
      </c>
      <c r="K1054" s="4">
        <f>tempM[[#This Row],[S0]]-AVERAGE($J$2:$J$13)</f>
        <v>-2.538133767196487E-2</v>
      </c>
    </row>
    <row r="1055" spans="1:11" x14ac:dyDescent="0.3">
      <c r="A1055" s="2">
        <v>32065</v>
      </c>
      <c r="B1055" s="16">
        <f>MONTH(tempM[[#This Row],[Date]])</f>
        <v>10</v>
      </c>
      <c r="C1055" s="1">
        <v>1987.7916666666667</v>
      </c>
      <c r="D1055" s="1">
        <f>tempM[[#This Row],[DecDate]]^2</f>
        <v>3951315.710069445</v>
      </c>
      <c r="E1055" s="1">
        <v>0.22</v>
      </c>
      <c r="F1055" s="1">
        <f>$R$17+$R$18*tempM[[#This Row],[DecDate]]+$R$19*tempM[[#This Row],[DecDate2]]</f>
        <v>0.36355519528126479</v>
      </c>
      <c r="G1055" s="4">
        <f>tempM[[#This Row],[Temp]]-tempM[[#This Row],[Trend]]</f>
        <v>-0.14355519528126479</v>
      </c>
      <c r="H1055" s="4">
        <f t="shared" si="16"/>
        <v>-4.2795991546152844E-2</v>
      </c>
      <c r="I1055" s="4">
        <f>tempM[[#This Row],[Detrended]]-tempM[[#This Row],[Cycle]]</f>
        <v>-0.10075920373511194</v>
      </c>
      <c r="J1055" s="4">
        <f>AVERAGEIF(tempM[Month],tempM[Month],tempM[High Frequency])</f>
        <v>3.745669801022343E-2</v>
      </c>
      <c r="K1055" s="4">
        <f>tempM[[#This Row],[S0]]-AVERAGE($J$2:$J$13)</f>
        <v>3.7592159419173092E-2</v>
      </c>
    </row>
    <row r="1056" spans="1:11" x14ac:dyDescent="0.3">
      <c r="A1056" s="2">
        <v>32096</v>
      </c>
      <c r="B1056" s="16">
        <f>MONTH(tempM[[#This Row],[Date]])</f>
        <v>11</v>
      </c>
      <c r="C1056" s="1">
        <v>1987.875</v>
      </c>
      <c r="D1056" s="1">
        <f>tempM[[#This Row],[DecDate]]^2</f>
        <v>3951647.015625</v>
      </c>
      <c r="E1056" s="1">
        <v>0.1</v>
      </c>
      <c r="F1056" s="1">
        <f>$R$17+$R$18*tempM[[#This Row],[DecDate]]+$R$19*tempM[[#This Row],[DecDate2]]</f>
        <v>0.36487885251801799</v>
      </c>
      <c r="G1056" s="4">
        <f>tempM[[#This Row],[Temp]]-tempM[[#This Row],[Trend]]</f>
        <v>-0.26487885251801802</v>
      </c>
      <c r="H1056" s="4">
        <f t="shared" si="16"/>
        <v>-1.6427341090637725E-2</v>
      </c>
      <c r="I1056" s="4">
        <f>tempM[[#This Row],[Detrended]]-tempM[[#This Row],[Cycle]]</f>
        <v>-0.24845151142738028</v>
      </c>
      <c r="J1056" s="4">
        <f>AVERAGEIF(tempM[Month],tempM[Month],tempM[High Frequency])</f>
        <v>3.5898844099438568E-2</v>
      </c>
      <c r="K1056" s="4">
        <f>tempM[[#This Row],[S0]]-AVERAGE($J$2:$J$13)</f>
        <v>3.603430550838823E-2</v>
      </c>
    </row>
    <row r="1057" spans="1:11" x14ac:dyDescent="0.3">
      <c r="A1057" s="2">
        <v>32126</v>
      </c>
      <c r="B1057" s="16">
        <f>MONTH(tempM[[#This Row],[Date]])</f>
        <v>12</v>
      </c>
      <c r="C1057" s="1">
        <v>1987.9583333333335</v>
      </c>
      <c r="D1057" s="1">
        <f>tempM[[#This Row],[DecDate]]^2</f>
        <v>3951978.335069445</v>
      </c>
      <c r="E1057" s="1">
        <v>0.51</v>
      </c>
      <c r="F1057" s="1">
        <f>$R$17+$R$18*tempM[[#This Row],[DecDate]]+$R$19*tempM[[#This Row],[DecDate2]]</f>
        <v>0.36620394218829233</v>
      </c>
      <c r="G1057" s="4">
        <f>tempM[[#This Row],[Temp]]-tempM[[#This Row],[Trend]]</f>
        <v>0.14379605781170768</v>
      </c>
      <c r="H1057" s="4">
        <f t="shared" si="16"/>
        <v>-4.6755076839671197E-3</v>
      </c>
      <c r="I1057" s="4">
        <f>tempM[[#This Row],[Detrended]]-tempM[[#This Row],[Cycle]]</f>
        <v>0.14847156549567481</v>
      </c>
      <c r="J1057" s="4">
        <f>AVERAGEIF(tempM[Month],tempM[Month],tempM[High Frequency])</f>
        <v>-3.4305487959333747E-2</v>
      </c>
      <c r="K1057" s="4">
        <f>tempM[[#This Row],[S0]]-AVERAGE($J$2:$J$13)</f>
        <v>-3.4170026550384085E-2</v>
      </c>
    </row>
    <row r="1058" spans="1:11" x14ac:dyDescent="0.3">
      <c r="A1058" s="2">
        <v>32157</v>
      </c>
      <c r="B1058" s="16">
        <f>MONTH(tempM[[#This Row],[Date]])</f>
        <v>1</v>
      </c>
      <c r="C1058" s="1">
        <v>1988.0416666666667</v>
      </c>
      <c r="D1058" s="1">
        <f>tempM[[#This Row],[DecDate]]^2</f>
        <v>3952309.668402778</v>
      </c>
      <c r="E1058" s="1">
        <v>0.59</v>
      </c>
      <c r="F1058" s="1">
        <f>$R$17+$R$18*tempM[[#This Row],[DecDate]]+$R$19*tempM[[#This Row],[DecDate2]]</f>
        <v>0.36753046429191727</v>
      </c>
      <c r="G1058" s="4">
        <f>tempM[[#This Row],[Temp]]-tempM[[#This Row],[Trend]]</f>
        <v>0.2224695357080827</v>
      </c>
      <c r="H1058" s="4">
        <f t="shared" si="16"/>
        <v>1.322873944311158E-2</v>
      </c>
      <c r="I1058" s="4">
        <f>tempM[[#This Row],[Detrended]]-tempM[[#This Row],[Cycle]]</f>
        <v>0.20924079626497111</v>
      </c>
      <c r="J1058" s="4">
        <f>AVERAGEIF(tempM[Month],tempM[Month],tempM[High Frequency])</f>
        <v>2.9521109172344157E-2</v>
      </c>
      <c r="K1058" s="4">
        <f>tempM[[#This Row],[S0]]-AVERAGE($J$2:$J$13)</f>
        <v>2.9656570581293815E-2</v>
      </c>
    </row>
    <row r="1059" spans="1:11" x14ac:dyDescent="0.3">
      <c r="A1059" s="2">
        <v>32188</v>
      </c>
      <c r="B1059" s="16">
        <f>MONTH(tempM[[#This Row],[Date]])</f>
        <v>2</v>
      </c>
      <c r="C1059" s="1">
        <v>1988.125</v>
      </c>
      <c r="D1059" s="1">
        <f>tempM[[#This Row],[DecDate]]^2</f>
        <v>3952641.015625</v>
      </c>
      <c r="E1059" s="1">
        <v>0.46</v>
      </c>
      <c r="F1059" s="1">
        <f>$R$17+$R$18*tempM[[#This Row],[DecDate]]+$R$19*tempM[[#This Row],[DecDate2]]</f>
        <v>0.36885841882912018</v>
      </c>
      <c r="G1059" s="4">
        <f>tempM[[#This Row],[Temp]]-tempM[[#This Row],[Trend]]</f>
        <v>9.1141581170879837E-2</v>
      </c>
      <c r="H1059" s="4">
        <f t="shared" si="16"/>
        <v>1.2670015675191907E-2</v>
      </c>
      <c r="I1059" s="4">
        <f>tempM[[#This Row],[Detrended]]-tempM[[#This Row],[Cycle]]</f>
        <v>7.8471565495687928E-2</v>
      </c>
      <c r="J1059" s="4">
        <f>AVERAGEIF(tempM[Month],tempM[Month],tempM[High Frequency])</f>
        <v>3.252632429620924E-2</v>
      </c>
      <c r="K1059" s="4">
        <f>tempM[[#This Row],[S0]]-AVERAGE($J$2:$J$13)</f>
        <v>3.2661785705158902E-2</v>
      </c>
    </row>
    <row r="1060" spans="1:11" x14ac:dyDescent="0.3">
      <c r="A1060" s="2">
        <v>32217</v>
      </c>
      <c r="B1060" s="16">
        <f>MONTH(tempM[[#This Row],[Date]])</f>
        <v>3</v>
      </c>
      <c r="C1060" s="1">
        <v>1988.2083333333335</v>
      </c>
      <c r="D1060" s="1">
        <f>tempM[[#This Row],[DecDate]]^2</f>
        <v>3952972.3767361119</v>
      </c>
      <c r="E1060" s="1">
        <v>0.47</v>
      </c>
      <c r="F1060" s="1">
        <f>$R$17+$R$18*tempM[[#This Row],[DecDate]]+$R$19*tempM[[#This Row],[DecDate2]]</f>
        <v>0.3701878057996737</v>
      </c>
      <c r="G1060" s="4">
        <f>tempM[[#This Row],[Temp]]-tempM[[#This Row],[Trend]]</f>
        <v>9.9812194200326276E-2</v>
      </c>
      <c r="H1060" s="4">
        <f t="shared" si="16"/>
        <v>1.0571397935372642E-2</v>
      </c>
      <c r="I1060" s="4">
        <f>tempM[[#This Row],[Detrended]]-tempM[[#This Row],[Cycle]]</f>
        <v>8.924079626495364E-2</v>
      </c>
      <c r="J1060" s="4">
        <f>AVERAGEIF(tempM[Month],tempM[Month],tempM[High Frequency])</f>
        <v>4.2467654152793903E-2</v>
      </c>
      <c r="K1060" s="4">
        <f>tempM[[#This Row],[S0]]-AVERAGE($J$2:$J$13)</f>
        <v>4.2603115561743565E-2</v>
      </c>
    </row>
    <row r="1061" spans="1:11" x14ac:dyDescent="0.3">
      <c r="A1061" s="2">
        <v>32248</v>
      </c>
      <c r="B1061" s="16">
        <f>MONTH(tempM[[#This Row],[Date]])</f>
        <v>4</v>
      </c>
      <c r="C1061" s="1">
        <v>1988.2916666666667</v>
      </c>
      <c r="D1061" s="1">
        <f>tempM[[#This Row],[DecDate]]^2</f>
        <v>3953303.7517361115</v>
      </c>
      <c r="E1061" s="1">
        <v>0.44</v>
      </c>
      <c r="F1061" s="1">
        <f>$R$17+$R$18*tempM[[#This Row],[DecDate]]+$R$19*tempM[[#This Row],[DecDate2]]</f>
        <v>0.37151862520380519</v>
      </c>
      <c r="G1061" s="4">
        <f>tempM[[#This Row],[Temp]]-tempM[[#This Row],[Trend]]</f>
        <v>6.8481374796194816E-2</v>
      </c>
      <c r="H1061" s="4">
        <f t="shared" si="16"/>
        <v>-3.0671137763680764E-3</v>
      </c>
      <c r="I1061" s="4">
        <f>tempM[[#This Row],[Detrended]]-tempM[[#This Row],[Cycle]]</f>
        <v>7.1548488572562893E-2</v>
      </c>
      <c r="J1061" s="4">
        <f>AVERAGEIF(tempM[Month],tempM[Month],tempM[High Frequency])</f>
        <v>-5.1148535178016012E-4</v>
      </c>
      <c r="K1061" s="4">
        <f>tempM[[#This Row],[S0]]-AVERAGE($J$2:$J$13)</f>
        <v>-3.7602394283050016E-4</v>
      </c>
    </row>
    <row r="1062" spans="1:11" x14ac:dyDescent="0.3">
      <c r="A1062" s="2">
        <v>32278</v>
      </c>
      <c r="B1062" s="16">
        <f>MONTH(tempM[[#This Row],[Date]])</f>
        <v>5</v>
      </c>
      <c r="C1062" s="1">
        <v>1988.375</v>
      </c>
      <c r="D1062" s="1">
        <f>tempM[[#This Row],[DecDate]]^2</f>
        <v>3953635.140625</v>
      </c>
      <c r="E1062" s="1">
        <v>0.43</v>
      </c>
      <c r="F1062" s="1">
        <f>$R$17+$R$18*tempM[[#This Row],[DecDate]]+$R$19*tempM[[#This Row],[DecDate2]]</f>
        <v>0.37285087704123043</v>
      </c>
      <c r="G1062" s="4">
        <f>tempM[[#This Row],[Temp]]-tempM[[#This Row],[Trend]]</f>
        <v>5.714912295876956E-2</v>
      </c>
      <c r="H1062" s="4">
        <f t="shared" si="16"/>
        <v>-1.7476288690777615E-2</v>
      </c>
      <c r="I1062" s="4">
        <f>tempM[[#This Row],[Detrended]]-tempM[[#This Row],[Cycle]]</f>
        <v>7.4625411649547169E-2</v>
      </c>
      <c r="J1062" s="4">
        <f>AVERAGEIF(tempM[Month],tempM[Month],tempM[High Frequency])</f>
        <v>-1.9768330201834865E-2</v>
      </c>
      <c r="K1062" s="4">
        <f>tempM[[#This Row],[S0]]-AVERAGE($J$2:$J$13)</f>
        <v>-1.9632868792885207E-2</v>
      </c>
    </row>
    <row r="1063" spans="1:11" x14ac:dyDescent="0.3">
      <c r="A1063" s="2">
        <v>32309</v>
      </c>
      <c r="B1063" s="16">
        <f>MONTH(tempM[[#This Row],[Date]])</f>
        <v>6</v>
      </c>
      <c r="C1063" s="1">
        <v>1988.4583333333335</v>
      </c>
      <c r="D1063" s="1">
        <f>tempM[[#This Row],[DecDate]]^2</f>
        <v>3953966.5434027785</v>
      </c>
      <c r="E1063" s="1">
        <v>0.4</v>
      </c>
      <c r="F1063" s="1">
        <f>$R$17+$R$18*tempM[[#This Row],[DecDate]]+$R$19*tempM[[#This Row],[DecDate2]]</f>
        <v>0.37418456131223365</v>
      </c>
      <c r="G1063" s="4">
        <f>tempM[[#This Row],[Temp]]-tempM[[#This Row],[Trend]]</f>
        <v>2.5815438687766368E-2</v>
      </c>
      <c r="H1063" s="4">
        <f t="shared" si="16"/>
        <v>5.8054116536606212E-3</v>
      </c>
      <c r="I1063" s="4">
        <f>tempM[[#This Row],[Detrended]]-tempM[[#This Row],[Cycle]]</f>
        <v>2.0010027034105746E-2</v>
      </c>
      <c r="J1063" s="4">
        <f>AVERAGEIF(tempM[Month],tempM[Month],tempM[High Frequency])</f>
        <v>-2.6078630071459965E-2</v>
      </c>
      <c r="K1063" s="4">
        <f>tempM[[#This Row],[S0]]-AVERAGE($J$2:$J$13)</f>
        <v>-2.5943168662510306E-2</v>
      </c>
    </row>
    <row r="1064" spans="1:11" x14ac:dyDescent="0.3">
      <c r="A1064" s="2">
        <v>32339</v>
      </c>
      <c r="B1064" s="16">
        <f>MONTH(tempM[[#This Row],[Date]])</f>
        <v>7</v>
      </c>
      <c r="C1064" s="1">
        <v>1988.5416666666667</v>
      </c>
      <c r="D1064" s="1">
        <f>tempM[[#This Row],[DecDate]]^2</f>
        <v>3954297.960069445</v>
      </c>
      <c r="E1064" s="1">
        <v>0.42</v>
      </c>
      <c r="F1064" s="1">
        <f>$R$17+$R$18*tempM[[#This Row],[DecDate]]+$R$19*tempM[[#This Row],[DecDate2]]</f>
        <v>0.37551967801658748</v>
      </c>
      <c r="G1064" s="4">
        <f>tempM[[#This Row],[Temp]]-tempM[[#This Row],[Trend]]</f>
        <v>4.4480321983412507E-2</v>
      </c>
      <c r="H1064" s="4">
        <f t="shared" si="16"/>
        <v>-2.8606628127651253E-2</v>
      </c>
      <c r="I1064" s="4">
        <f>tempM[[#This Row],[Detrended]]-tempM[[#This Row],[Cycle]]</f>
        <v>7.3086950111063753E-2</v>
      </c>
      <c r="J1064" s="4">
        <f>AVERAGEIF(tempM[Month],tempM[Month],tempM[High Frequency])</f>
        <v>-3.5465086088030215E-2</v>
      </c>
      <c r="K1064" s="4">
        <f>tempM[[#This Row],[S0]]-AVERAGE($J$2:$J$13)</f>
        <v>-3.5329624679080553E-2</v>
      </c>
    </row>
    <row r="1065" spans="1:11" x14ac:dyDescent="0.3">
      <c r="A1065" s="2">
        <v>32370</v>
      </c>
      <c r="B1065" s="16">
        <f>MONTH(tempM[[#This Row],[Date]])</f>
        <v>8</v>
      </c>
      <c r="C1065" s="1">
        <v>1988.625</v>
      </c>
      <c r="D1065" s="1">
        <f>tempM[[#This Row],[DecDate]]^2</f>
        <v>3954629.390625</v>
      </c>
      <c r="E1065" s="1">
        <v>0.26</v>
      </c>
      <c r="F1065" s="1">
        <f>$R$17+$R$18*tempM[[#This Row],[DecDate]]+$R$19*tempM[[#This Row],[DecDate2]]</f>
        <v>0.37685622715446243</v>
      </c>
      <c r="G1065" s="4">
        <f>tempM[[#This Row],[Temp]]-tempM[[#This Row],[Trend]]</f>
        <v>-0.11685622715446242</v>
      </c>
      <c r="H1065" s="4">
        <f t="shared" si="16"/>
        <v>-4.5327792650106606E-2</v>
      </c>
      <c r="I1065" s="4">
        <f>tempM[[#This Row],[Detrended]]-tempM[[#This Row],[Cycle]]</f>
        <v>-7.1528434504355809E-2</v>
      </c>
      <c r="J1065" s="4">
        <f>AVERAGEIF(tempM[Month],tempM[Month],tempM[High Frequency])</f>
        <v>-3.7850347885051719E-2</v>
      </c>
      <c r="K1065" s="4">
        <f>tempM[[#This Row],[S0]]-AVERAGE($J$2:$J$13)</f>
        <v>-3.7714886476102057E-2</v>
      </c>
    </row>
    <row r="1066" spans="1:11" x14ac:dyDescent="0.3">
      <c r="A1066" s="2">
        <v>32401</v>
      </c>
      <c r="B1066" s="16">
        <f>MONTH(tempM[[#This Row],[Date]])</f>
        <v>9</v>
      </c>
      <c r="C1066" s="1">
        <v>1988.7083333333335</v>
      </c>
      <c r="D1066" s="1">
        <f>tempM[[#This Row],[DecDate]]^2</f>
        <v>3954960.835069445</v>
      </c>
      <c r="E1066" s="1">
        <v>0.26</v>
      </c>
      <c r="F1066" s="1">
        <f>$R$17+$R$18*tempM[[#This Row],[DecDate]]+$R$19*tempM[[#This Row],[DecDate2]]</f>
        <v>0.37819420872568799</v>
      </c>
      <c r="G1066" s="4">
        <f>tempM[[#This Row],[Temp]]-tempM[[#This Row],[Trend]]</f>
        <v>-0.11819420872568798</v>
      </c>
      <c r="H1066" s="4">
        <f t="shared" si="16"/>
        <v>-4.7435004990624148E-2</v>
      </c>
      <c r="I1066" s="4">
        <f>tempM[[#This Row],[Detrended]]-tempM[[#This Row],[Cycle]]</f>
        <v>-7.0759203735063836E-2</v>
      </c>
      <c r="J1066" s="4">
        <f>AVERAGEIF(tempM[Month],tempM[Month],tempM[High Frequency])</f>
        <v>-2.5516799080914528E-2</v>
      </c>
      <c r="K1066" s="4">
        <f>tempM[[#This Row],[S0]]-AVERAGE($J$2:$J$13)</f>
        <v>-2.538133767196487E-2</v>
      </c>
    </row>
    <row r="1067" spans="1:11" x14ac:dyDescent="0.3">
      <c r="A1067" s="2">
        <v>32431</v>
      </c>
      <c r="B1067" s="16">
        <f>MONTH(tempM[[#This Row],[Date]])</f>
        <v>10</v>
      </c>
      <c r="C1067" s="1">
        <v>1988.7916666666667</v>
      </c>
      <c r="D1067" s="1">
        <f>tempM[[#This Row],[DecDate]]^2</f>
        <v>3955292.293402778</v>
      </c>
      <c r="E1067" s="1">
        <v>0.23</v>
      </c>
      <c r="F1067" s="1">
        <f>$R$17+$R$18*tempM[[#This Row],[DecDate]]+$R$19*tempM[[#This Row],[DecDate2]]</f>
        <v>0.37953362273049152</v>
      </c>
      <c r="G1067" s="4">
        <f>tempM[[#This Row],[Temp]]-tempM[[#This Row],[Trend]]</f>
        <v>-0.14953362273049151</v>
      </c>
      <c r="H1067" s="4">
        <f t="shared" si="16"/>
        <v>-6.0312880533832366E-2</v>
      </c>
      <c r="I1067" s="4">
        <f>tempM[[#This Row],[Detrended]]-tempM[[#This Row],[Cycle]]</f>
        <v>-8.9220742196659139E-2</v>
      </c>
      <c r="J1067" s="4">
        <f>AVERAGEIF(tempM[Month],tempM[Month],tempM[High Frequency])</f>
        <v>3.745669801022343E-2</v>
      </c>
      <c r="K1067" s="4">
        <f>tempM[[#This Row],[S0]]-AVERAGE($J$2:$J$13)</f>
        <v>3.7592159419173092E-2</v>
      </c>
    </row>
    <row r="1068" spans="1:11" x14ac:dyDescent="0.3">
      <c r="A1068" s="2">
        <v>32462</v>
      </c>
      <c r="B1068" s="16">
        <f>MONTH(tempM[[#This Row],[Date]])</f>
        <v>11</v>
      </c>
      <c r="C1068" s="1">
        <v>1988.875</v>
      </c>
      <c r="D1068" s="1">
        <f>tempM[[#This Row],[DecDate]]^2</f>
        <v>3955623.765625</v>
      </c>
      <c r="E1068" s="1">
        <v>0.05</v>
      </c>
      <c r="F1068" s="1">
        <f>$R$17+$R$18*tempM[[#This Row],[DecDate]]+$R$19*tempM[[#This Row],[DecDate2]]</f>
        <v>0.3808744691685888</v>
      </c>
      <c r="G1068" s="4">
        <f>tempM[[#This Row],[Temp]]-tempM[[#This Row],[Trend]]</f>
        <v>-0.33087446916858881</v>
      </c>
      <c r="H1068" s="4">
        <f t="shared" si="16"/>
        <v>-7.7807573125863255E-2</v>
      </c>
      <c r="I1068" s="4">
        <f>tempM[[#This Row],[Detrended]]-tempM[[#This Row],[Cycle]]</f>
        <v>-0.25306689604272559</v>
      </c>
      <c r="J1068" s="4">
        <f>AVERAGEIF(tempM[Month],tempM[Month],tempM[High Frequency])</f>
        <v>3.5898844099438568E-2</v>
      </c>
      <c r="K1068" s="4">
        <f>tempM[[#This Row],[S0]]-AVERAGE($J$2:$J$13)</f>
        <v>3.603430550838823E-2</v>
      </c>
    </row>
    <row r="1069" spans="1:11" x14ac:dyDescent="0.3">
      <c r="A1069" s="2">
        <v>32492</v>
      </c>
      <c r="B1069" s="16">
        <f>MONTH(tempM[[#This Row],[Date]])</f>
        <v>12</v>
      </c>
      <c r="C1069" s="1">
        <v>1988.9583333333335</v>
      </c>
      <c r="D1069" s="1">
        <f>tempM[[#This Row],[DecDate]]^2</f>
        <v>3955955.2517361119</v>
      </c>
      <c r="E1069" s="1">
        <v>0.42</v>
      </c>
      <c r="F1069" s="1">
        <f>$R$17+$R$18*tempM[[#This Row],[DecDate]]+$R$19*tempM[[#This Row],[DecDate2]]</f>
        <v>0.38221674804032091</v>
      </c>
      <c r="G1069" s="4">
        <f>tempM[[#This Row],[Temp]]-tempM[[#This Row],[Trend]]</f>
        <v>3.7783251959679076E-2</v>
      </c>
      <c r="H1069" s="4">
        <f t="shared" si="16"/>
        <v>-9.3765236612888145E-2</v>
      </c>
      <c r="I1069" s="4">
        <f>tempM[[#This Row],[Detrended]]-tempM[[#This Row],[Cycle]]</f>
        <v>0.13154848857256723</v>
      </c>
      <c r="J1069" s="4">
        <f>AVERAGEIF(tempM[Month],tempM[Month],tempM[High Frequency])</f>
        <v>-3.4305487959333747E-2</v>
      </c>
      <c r="K1069" s="4">
        <f>tempM[[#This Row],[S0]]-AVERAGE($J$2:$J$13)</f>
        <v>-3.4170026550384085E-2</v>
      </c>
    </row>
    <row r="1070" spans="1:11" x14ac:dyDescent="0.3">
      <c r="A1070" s="2">
        <v>32523</v>
      </c>
      <c r="B1070" s="16">
        <f>MONTH(tempM[[#This Row],[Date]])</f>
        <v>1</v>
      </c>
      <c r="C1070" s="1">
        <v>1989.0416666666667</v>
      </c>
      <c r="D1070" s="1">
        <f>tempM[[#This Row],[DecDate]]^2</f>
        <v>3956286.7517361115</v>
      </c>
      <c r="E1070" s="1">
        <v>0.08</v>
      </c>
      <c r="F1070" s="1">
        <f>$R$17+$R$18*tempM[[#This Row],[DecDate]]+$R$19*tempM[[#This Row],[DecDate2]]</f>
        <v>0.38356045934534677</v>
      </c>
      <c r="G1070" s="4">
        <f>tempM[[#This Row],[Temp]]-tempM[[#This Row],[Trend]]</f>
        <v>-0.30356045934534676</v>
      </c>
      <c r="H1070" s="4">
        <f t="shared" si="16"/>
        <v>-0.10126279407181701</v>
      </c>
      <c r="I1070" s="4">
        <f>tempM[[#This Row],[Detrended]]-tempM[[#This Row],[Cycle]]</f>
        <v>-0.20229766527352974</v>
      </c>
      <c r="J1070" s="4">
        <f>AVERAGEIF(tempM[Month],tempM[Month],tempM[High Frequency])</f>
        <v>2.9521109172344157E-2</v>
      </c>
      <c r="K1070" s="4">
        <f>tempM[[#This Row],[S0]]-AVERAGE($J$2:$J$13)</f>
        <v>2.9656570581293815E-2</v>
      </c>
    </row>
    <row r="1071" spans="1:11" x14ac:dyDescent="0.3">
      <c r="A1071" s="2">
        <v>32554</v>
      </c>
      <c r="B1071" s="16">
        <f>MONTH(tempM[[#This Row],[Date]])</f>
        <v>2</v>
      </c>
      <c r="C1071" s="1">
        <v>1989.125</v>
      </c>
      <c r="D1071" s="1">
        <f>tempM[[#This Row],[DecDate]]^2</f>
        <v>3956618.265625</v>
      </c>
      <c r="E1071" s="1">
        <v>0.39</v>
      </c>
      <c r="F1071" s="1">
        <f>$R$17+$R$18*tempM[[#This Row],[DecDate]]+$R$19*tempM[[#This Row],[DecDate2]]</f>
        <v>0.38490560308383692</v>
      </c>
      <c r="G1071" s="4">
        <f>tempM[[#This Row],[Temp]]-tempM[[#This Row],[Trend]]</f>
        <v>5.0943969161630909E-3</v>
      </c>
      <c r="H1071" s="4">
        <f t="shared" si="16"/>
        <v>-0.11568486088726959</v>
      </c>
      <c r="I1071" s="4">
        <f>tempM[[#This Row],[Detrended]]-tempM[[#This Row],[Cycle]]</f>
        <v>0.12077925780343268</v>
      </c>
      <c r="J1071" s="4">
        <f>AVERAGEIF(tempM[Month],tempM[Month],tempM[High Frequency])</f>
        <v>3.252632429620924E-2</v>
      </c>
      <c r="K1071" s="4">
        <f>tempM[[#This Row],[S0]]-AVERAGE($J$2:$J$13)</f>
        <v>3.2661785705158902E-2</v>
      </c>
    </row>
    <row r="1072" spans="1:11" x14ac:dyDescent="0.3">
      <c r="A1072" s="2">
        <v>32582</v>
      </c>
      <c r="B1072" s="16">
        <f>MONTH(tempM[[#This Row],[Date]])</f>
        <v>3</v>
      </c>
      <c r="C1072" s="1">
        <v>1989.2083333333335</v>
      </c>
      <c r="D1072" s="1">
        <f>tempM[[#This Row],[DecDate]]^2</f>
        <v>3956949.7934027785</v>
      </c>
      <c r="E1072" s="1">
        <v>0.45</v>
      </c>
      <c r="F1072" s="1">
        <f>$R$17+$R$18*tempM[[#This Row],[DecDate]]+$R$19*tempM[[#This Row],[DecDate2]]</f>
        <v>0.3862521792558482</v>
      </c>
      <c r="G1072" s="4">
        <f>tempM[[#This Row],[Temp]]-tempM[[#This Row],[Trend]]</f>
        <v>6.3747820744151806E-2</v>
      </c>
      <c r="H1072" s="4">
        <f t="shared" si="16"/>
        <v>-0.11933912936694258</v>
      </c>
      <c r="I1072" s="4">
        <f>tempM[[#This Row],[Detrended]]-tempM[[#This Row],[Cycle]]</f>
        <v>0.18308695011109438</v>
      </c>
      <c r="J1072" s="4">
        <f>AVERAGEIF(tempM[Month],tempM[Month],tempM[High Frequency])</f>
        <v>4.2467654152793903E-2</v>
      </c>
      <c r="K1072" s="4">
        <f>tempM[[#This Row],[S0]]-AVERAGE($J$2:$J$13)</f>
        <v>4.2603115561743565E-2</v>
      </c>
    </row>
    <row r="1073" spans="1:11" x14ac:dyDescent="0.3">
      <c r="A1073" s="2">
        <v>32613</v>
      </c>
      <c r="B1073" s="16">
        <f>MONTH(tempM[[#This Row],[Date]])</f>
        <v>4</v>
      </c>
      <c r="C1073" s="1">
        <v>1989.2916666666667</v>
      </c>
      <c r="D1073" s="1">
        <f>tempM[[#This Row],[DecDate]]^2</f>
        <v>3957281.335069445</v>
      </c>
      <c r="E1073" s="1">
        <v>0.32</v>
      </c>
      <c r="F1073" s="1">
        <f>$R$17+$R$18*tempM[[#This Row],[DecDate]]+$R$19*tempM[[#This Row],[DecDate2]]</f>
        <v>0.38760018786138062</v>
      </c>
      <c r="G1073" s="4">
        <f>tempM[[#This Row],[Temp]]-tempM[[#This Row],[Trend]]</f>
        <v>-6.7600187861380612E-2</v>
      </c>
      <c r="H1073" s="4">
        <f t="shared" si="16"/>
        <v>-0.12145636874161393</v>
      </c>
      <c r="I1073" s="4">
        <f>tempM[[#This Row],[Detrended]]-tempM[[#This Row],[Cycle]]</f>
        <v>5.385618088023332E-2</v>
      </c>
      <c r="J1073" s="4">
        <f>AVERAGEIF(tempM[Month],tempM[Month],tempM[High Frequency])</f>
        <v>-5.1148535178016012E-4</v>
      </c>
      <c r="K1073" s="4">
        <f>tempM[[#This Row],[S0]]-AVERAGE($J$2:$J$13)</f>
        <v>-3.7602394283050016E-4</v>
      </c>
    </row>
    <row r="1074" spans="1:11" x14ac:dyDescent="0.3">
      <c r="A1074" s="2">
        <v>32643</v>
      </c>
      <c r="B1074" s="16">
        <f>MONTH(tempM[[#This Row],[Date]])</f>
        <v>5</v>
      </c>
      <c r="C1074" s="1">
        <v>1989.375</v>
      </c>
      <c r="D1074" s="1">
        <f>tempM[[#This Row],[DecDate]]^2</f>
        <v>3957612.890625</v>
      </c>
      <c r="E1074" s="1">
        <v>0.23</v>
      </c>
      <c r="F1074" s="1">
        <f>$R$17+$R$18*tempM[[#This Row],[DecDate]]+$R$19*tempM[[#This Row],[DecDate2]]</f>
        <v>0.38894962890020679</v>
      </c>
      <c r="G1074" s="4">
        <f>tempM[[#This Row],[Temp]]-tempM[[#This Row],[Trend]]</f>
        <v>-0.15894962890020678</v>
      </c>
      <c r="H1074" s="4">
        <f t="shared" si="16"/>
        <v>-0.13126734824203104</v>
      </c>
      <c r="I1074" s="4">
        <f>tempM[[#This Row],[Detrended]]-tempM[[#This Row],[Cycle]]</f>
        <v>-2.768228065817574E-2</v>
      </c>
      <c r="J1074" s="4">
        <f>AVERAGEIF(tempM[Month],tempM[Month],tempM[High Frequency])</f>
        <v>-1.9768330201834865E-2</v>
      </c>
      <c r="K1074" s="4">
        <f>tempM[[#This Row],[S0]]-AVERAGE($J$2:$J$13)</f>
        <v>-1.9632868792885207E-2</v>
      </c>
    </row>
    <row r="1075" spans="1:11" x14ac:dyDescent="0.3">
      <c r="A1075" s="2">
        <v>32674</v>
      </c>
      <c r="B1075" s="16">
        <f>MONTH(tempM[[#This Row],[Date]])</f>
        <v>6</v>
      </c>
      <c r="C1075" s="1">
        <v>1989.4583333333335</v>
      </c>
      <c r="D1075" s="1">
        <f>tempM[[#This Row],[DecDate]]^2</f>
        <v>3957944.460069445</v>
      </c>
      <c r="E1075" s="1">
        <v>0.24</v>
      </c>
      <c r="F1075" s="1">
        <f>$R$17+$R$18*tempM[[#This Row],[DecDate]]+$R$19*tempM[[#This Row],[DecDate2]]</f>
        <v>0.39030050237255409</v>
      </c>
      <c r="G1075" s="4">
        <f>tempM[[#This Row],[Temp]]-tempM[[#This Row],[Trend]]</f>
        <v>-0.1503005023725541</v>
      </c>
      <c r="H1075" s="4">
        <f t="shared" si="16"/>
        <v>-0.11107976017590808</v>
      </c>
      <c r="I1075" s="4">
        <f>tempM[[#This Row],[Detrended]]-tempM[[#This Row],[Cycle]]</f>
        <v>-3.9220742196646022E-2</v>
      </c>
      <c r="J1075" s="4">
        <f>AVERAGEIF(tempM[Month],tempM[Month],tempM[High Frequency])</f>
        <v>-2.6078630071459965E-2</v>
      </c>
      <c r="K1075" s="4">
        <f>tempM[[#This Row],[S0]]-AVERAGE($J$2:$J$13)</f>
        <v>-2.5943168662510306E-2</v>
      </c>
    </row>
    <row r="1076" spans="1:11" x14ac:dyDescent="0.3">
      <c r="A1076" s="2">
        <v>32704</v>
      </c>
      <c r="B1076" s="16">
        <f>MONTH(tempM[[#This Row],[Date]])</f>
        <v>7</v>
      </c>
      <c r="C1076" s="1">
        <v>1989.5416666666667</v>
      </c>
      <c r="D1076" s="1">
        <f>tempM[[#This Row],[DecDate]]^2</f>
        <v>3958276.043402778</v>
      </c>
      <c r="E1076" s="1">
        <v>0.32</v>
      </c>
      <c r="F1076" s="1">
        <f>$R$17+$R$18*tempM[[#This Row],[DecDate]]+$R$19*tempM[[#This Row],[DecDate2]]</f>
        <v>0.39165280827830884</v>
      </c>
      <c r="G1076" s="4">
        <f>tempM[[#This Row],[Temp]]-tempM[[#This Row],[Trend]]</f>
        <v>-7.1652808278308833E-2</v>
      </c>
      <c r="H1076" s="4">
        <f t="shared" si="16"/>
        <v>-0.10858591223553521</v>
      </c>
      <c r="I1076" s="4">
        <f>tempM[[#This Row],[Detrended]]-tempM[[#This Row],[Cycle]]</f>
        <v>3.6933103957226376E-2</v>
      </c>
      <c r="J1076" s="4">
        <f>AVERAGEIF(tempM[Month],tempM[Month],tempM[High Frequency])</f>
        <v>-3.5465086088030215E-2</v>
      </c>
      <c r="K1076" s="4">
        <f>tempM[[#This Row],[S0]]-AVERAGE($J$2:$J$13)</f>
        <v>-3.5329624679080553E-2</v>
      </c>
    </row>
    <row r="1077" spans="1:11" x14ac:dyDescent="0.3">
      <c r="A1077" s="2">
        <v>32735</v>
      </c>
      <c r="B1077" s="16">
        <f>MONTH(tempM[[#This Row],[Date]])</f>
        <v>8</v>
      </c>
      <c r="C1077" s="1">
        <v>1989.625</v>
      </c>
      <c r="D1077" s="1">
        <f>tempM[[#This Row],[DecDate]]^2</f>
        <v>3958607.640625</v>
      </c>
      <c r="E1077" s="1">
        <v>0.25</v>
      </c>
      <c r="F1077" s="1">
        <f>$R$17+$R$18*tempM[[#This Row],[DecDate]]+$R$19*tempM[[#This Row],[DecDate2]]</f>
        <v>0.39300654661747103</v>
      </c>
      <c r="G1077" s="4">
        <f>tempM[[#This Row],[Temp]]-tempM[[#This Row],[Trend]]</f>
        <v>-0.14300654661747103</v>
      </c>
      <c r="H1077" s="4">
        <f t="shared" si="16"/>
        <v>-7.4555035190147612E-2</v>
      </c>
      <c r="I1077" s="4">
        <f>tempM[[#This Row],[Detrended]]-tempM[[#This Row],[Cycle]]</f>
        <v>-6.8451511427323419E-2</v>
      </c>
      <c r="J1077" s="4">
        <f>AVERAGEIF(tempM[Month],tempM[Month],tempM[High Frequency])</f>
        <v>-3.7850347885051719E-2</v>
      </c>
      <c r="K1077" s="4">
        <f>tempM[[#This Row],[S0]]-AVERAGE($J$2:$J$13)</f>
        <v>-3.7714886476102057E-2</v>
      </c>
    </row>
    <row r="1078" spans="1:11" x14ac:dyDescent="0.3">
      <c r="A1078" s="2">
        <v>32766</v>
      </c>
      <c r="B1078" s="16">
        <f>MONTH(tempM[[#This Row],[Date]])</f>
        <v>9</v>
      </c>
      <c r="C1078" s="1">
        <v>1989.7083333333335</v>
      </c>
      <c r="D1078" s="1">
        <f>tempM[[#This Row],[DecDate]]^2</f>
        <v>3958939.2517361119</v>
      </c>
      <c r="E1078" s="1">
        <v>0.23</v>
      </c>
      <c r="F1078" s="1">
        <f>$R$17+$R$18*tempM[[#This Row],[DecDate]]+$R$19*tempM[[#This Row],[DecDate2]]</f>
        <v>0.3943617173902112</v>
      </c>
      <c r="G1078" s="4">
        <f>tempM[[#This Row],[Temp]]-tempM[[#This Row],[Trend]]</f>
        <v>-0.16436171739021119</v>
      </c>
      <c r="H1078" s="4">
        <f t="shared" si="16"/>
        <v>-1.6679436732061684E-2</v>
      </c>
      <c r="I1078" s="4">
        <f>tempM[[#This Row],[Detrended]]-tempM[[#This Row],[Cycle]]</f>
        <v>-0.14768228065814951</v>
      </c>
      <c r="J1078" s="4">
        <f>AVERAGEIF(tempM[Month],tempM[Month],tempM[High Frequency])</f>
        <v>-2.5516799080914528E-2</v>
      </c>
      <c r="K1078" s="4">
        <f>tempM[[#This Row],[S0]]-AVERAGE($J$2:$J$13)</f>
        <v>-2.538133767196487E-2</v>
      </c>
    </row>
    <row r="1079" spans="1:11" x14ac:dyDescent="0.3">
      <c r="A1079" s="2">
        <v>32796</v>
      </c>
      <c r="B1079" s="16">
        <f>MONTH(tempM[[#This Row],[Date]])</f>
        <v>10</v>
      </c>
      <c r="C1079" s="1">
        <v>1989.7916666666667</v>
      </c>
      <c r="D1079" s="1">
        <f>tempM[[#This Row],[DecDate]]^2</f>
        <v>3959270.8767361115</v>
      </c>
      <c r="E1079" s="1">
        <v>0.25</v>
      </c>
      <c r="F1079" s="1">
        <f>$R$17+$R$18*tempM[[#This Row],[DecDate]]+$R$19*tempM[[#This Row],[DecDate2]]</f>
        <v>0.39571832059641565</v>
      </c>
      <c r="G1079" s="4">
        <f>tempM[[#This Row],[Temp]]-tempM[[#This Row],[Trend]]</f>
        <v>-0.14571832059641565</v>
      </c>
      <c r="H1079" s="4">
        <f t="shared" si="16"/>
        <v>1.1947292925774079E-3</v>
      </c>
      <c r="I1079" s="4">
        <f>tempM[[#This Row],[Detrended]]-tempM[[#This Row],[Cycle]]</f>
        <v>-0.14691304988899306</v>
      </c>
      <c r="J1079" s="4">
        <f>AVERAGEIF(tempM[Month],tempM[Month],tempM[High Frequency])</f>
        <v>3.745669801022343E-2</v>
      </c>
      <c r="K1079" s="4">
        <f>tempM[[#This Row],[S0]]-AVERAGE($J$2:$J$13)</f>
        <v>3.7592159419173092E-2</v>
      </c>
    </row>
    <row r="1080" spans="1:11" x14ac:dyDescent="0.3">
      <c r="A1080" s="2">
        <v>32827</v>
      </c>
      <c r="B1080" s="16">
        <f>MONTH(tempM[[#This Row],[Date]])</f>
        <v>11</v>
      </c>
      <c r="C1080" s="1">
        <v>1989.875</v>
      </c>
      <c r="D1080" s="1">
        <f>tempM[[#This Row],[DecDate]]^2</f>
        <v>3959602.515625</v>
      </c>
      <c r="E1080" s="1">
        <v>0.12</v>
      </c>
      <c r="F1080" s="1">
        <f>$R$17+$R$18*tempM[[#This Row],[DecDate]]+$R$19*tempM[[#This Row],[DecDate2]]</f>
        <v>0.39707635623591386</v>
      </c>
      <c r="G1080" s="4">
        <f>tempM[[#This Row],[Temp]]-tempM[[#This Row],[Trend]]</f>
        <v>-0.27707635623591387</v>
      </c>
      <c r="H1080" s="4">
        <f t="shared" si="16"/>
        <v>1.3682847499154348E-2</v>
      </c>
      <c r="I1080" s="4">
        <f>tempM[[#This Row],[Detrended]]-tempM[[#This Row],[Cycle]]</f>
        <v>-0.29075920373506819</v>
      </c>
      <c r="J1080" s="4">
        <f>AVERAGEIF(tempM[Month],tempM[Month],tempM[High Frequency])</f>
        <v>3.5898844099438568E-2</v>
      </c>
      <c r="K1080" s="4">
        <f>tempM[[#This Row],[S0]]-AVERAGE($J$2:$J$13)</f>
        <v>3.603430550838823E-2</v>
      </c>
    </row>
    <row r="1081" spans="1:11" x14ac:dyDescent="0.3">
      <c r="A1081" s="2">
        <v>32857</v>
      </c>
      <c r="B1081" s="16">
        <f>MONTH(tempM[[#This Row],[Date]])</f>
        <v>12</v>
      </c>
      <c r="C1081" s="1">
        <v>1989.9583333333335</v>
      </c>
      <c r="D1081" s="1">
        <f>tempM[[#This Row],[DecDate]]^2</f>
        <v>3959934.1684027785</v>
      </c>
      <c r="E1081" s="1">
        <v>0.33</v>
      </c>
      <c r="F1081" s="1">
        <f>$R$17+$R$18*tempM[[#This Row],[DecDate]]+$R$19*tempM[[#This Row],[DecDate2]]</f>
        <v>0.39843582430899005</v>
      </c>
      <c r="G1081" s="4">
        <f>tempM[[#This Row],[Temp]]-tempM[[#This Row],[Trend]]</f>
        <v>-6.8435824308990034E-2</v>
      </c>
      <c r="H1081" s="4">
        <f t="shared" si="16"/>
        <v>3.155414865688673E-2</v>
      </c>
      <c r="I1081" s="4">
        <f>tempM[[#This Row],[Detrended]]-tempM[[#This Row],[Cycle]]</f>
        <v>-9.9989972965876764E-2</v>
      </c>
      <c r="J1081" s="4">
        <f>AVERAGEIF(tempM[Month],tempM[Month],tempM[High Frequency])</f>
        <v>-3.4305487959333747E-2</v>
      </c>
      <c r="K1081" s="4">
        <f>tempM[[#This Row],[S0]]-AVERAGE($J$2:$J$13)</f>
        <v>-3.4170026550384085E-2</v>
      </c>
    </row>
    <row r="1082" spans="1:11" x14ac:dyDescent="0.3">
      <c r="A1082" s="2">
        <v>32888</v>
      </c>
      <c r="B1082" s="16">
        <f>MONTH(tempM[[#This Row],[Date]])</f>
        <v>1</v>
      </c>
      <c r="C1082" s="1">
        <v>1990.0416666666667</v>
      </c>
      <c r="D1082" s="1">
        <f>tempM[[#This Row],[DecDate]]^2</f>
        <v>3960265.835069445</v>
      </c>
      <c r="E1082" s="1">
        <v>0.47</v>
      </c>
      <c r="F1082" s="1">
        <f>$R$17+$R$18*tempM[[#This Row],[DecDate]]+$R$19*tempM[[#This Row],[DecDate2]]</f>
        <v>0.39979672481547368</v>
      </c>
      <c r="G1082" s="4">
        <f>tempM[[#This Row],[Temp]]-tempM[[#This Row],[Trend]]</f>
        <v>7.0203275184526293E-2</v>
      </c>
      <c r="H1082" s="4">
        <f t="shared" si="16"/>
        <v>3.6347094304253626E-2</v>
      </c>
      <c r="I1082" s="4">
        <f>tempM[[#This Row],[Detrended]]-tempM[[#This Row],[Cycle]]</f>
        <v>3.3856180880272667E-2</v>
      </c>
      <c r="J1082" s="4">
        <f>AVERAGEIF(tempM[Month],tempM[Month],tempM[High Frequency])</f>
        <v>2.9521109172344157E-2</v>
      </c>
      <c r="K1082" s="4">
        <f>tempM[[#This Row],[S0]]-AVERAGE($J$2:$J$13)</f>
        <v>2.9656570581293815E-2</v>
      </c>
    </row>
    <row r="1083" spans="1:11" x14ac:dyDescent="0.3">
      <c r="A1083" s="2">
        <v>32919</v>
      </c>
      <c r="B1083" s="16">
        <f>MONTH(tempM[[#This Row],[Date]])</f>
        <v>2</v>
      </c>
      <c r="C1083" s="1">
        <v>1990.125</v>
      </c>
      <c r="D1083" s="1">
        <f>tempM[[#This Row],[DecDate]]^2</f>
        <v>3960597.515625</v>
      </c>
      <c r="E1083" s="1">
        <v>0.54</v>
      </c>
      <c r="F1083" s="1">
        <f>$R$17+$R$18*tempM[[#This Row],[DecDate]]+$R$19*tempM[[#This Row],[DecDate2]]</f>
        <v>0.40115905775530791</v>
      </c>
      <c r="G1083" s="4">
        <f>tempM[[#This Row],[Temp]]-tempM[[#This Row],[Trend]]</f>
        <v>0.13884094224469212</v>
      </c>
      <c r="H1083" s="4">
        <f t="shared" si="16"/>
        <v>4.1138607518173727E-2</v>
      </c>
      <c r="I1083" s="4">
        <f>tempM[[#This Row],[Detrended]]-tempM[[#This Row],[Cycle]]</f>
        <v>9.7702334726518403E-2</v>
      </c>
      <c r="J1083" s="4">
        <f>AVERAGEIF(tempM[Month],tempM[Month],tempM[High Frequency])</f>
        <v>3.252632429620924E-2</v>
      </c>
      <c r="K1083" s="4">
        <f>tempM[[#This Row],[S0]]-AVERAGE($J$2:$J$13)</f>
        <v>3.2661785705158902E-2</v>
      </c>
    </row>
    <row r="1084" spans="1:11" x14ac:dyDescent="0.3">
      <c r="A1084" s="2">
        <v>32947</v>
      </c>
      <c r="B1084" s="16">
        <f>MONTH(tempM[[#This Row],[Date]])</f>
        <v>3</v>
      </c>
      <c r="C1084" s="1">
        <v>1990.2083333333335</v>
      </c>
      <c r="D1084" s="1">
        <f>tempM[[#This Row],[DecDate]]^2</f>
        <v>3960929.210069445</v>
      </c>
      <c r="E1084" s="1">
        <v>1.1599999999999999</v>
      </c>
      <c r="F1084" s="1">
        <f>$R$17+$R$18*tempM[[#This Row],[DecDate]]+$R$19*tempM[[#This Row],[DecDate2]]</f>
        <v>0.40252282312872012</v>
      </c>
      <c r="G1084" s="4">
        <f>tempM[[#This Row],[Temp]]-tempM[[#This Row],[Trend]]</f>
        <v>0.7574771768712798</v>
      </c>
      <c r="H1084" s="4">
        <f t="shared" si="16"/>
        <v>5.2851765221710832E-2</v>
      </c>
      <c r="I1084" s="4">
        <f>tempM[[#This Row],[Detrended]]-tempM[[#This Row],[Cycle]]</f>
        <v>0.70462541164956893</v>
      </c>
      <c r="J1084" s="4">
        <f>AVERAGEIF(tempM[Month],tempM[Month],tempM[High Frequency])</f>
        <v>4.2467654152793903E-2</v>
      </c>
      <c r="K1084" s="4">
        <f>tempM[[#This Row],[S0]]-AVERAGE($J$2:$J$13)</f>
        <v>4.2603115561743565E-2</v>
      </c>
    </row>
    <row r="1085" spans="1:11" x14ac:dyDescent="0.3">
      <c r="A1085" s="2">
        <v>32978</v>
      </c>
      <c r="B1085" s="16">
        <f>MONTH(tempM[[#This Row],[Date]])</f>
        <v>4</v>
      </c>
      <c r="C1085" s="1">
        <v>1990.2916666666667</v>
      </c>
      <c r="D1085" s="1">
        <f>tempM[[#This Row],[DecDate]]^2</f>
        <v>3961260.918402778</v>
      </c>
      <c r="E1085" s="1">
        <v>0.7</v>
      </c>
      <c r="F1085" s="1">
        <f>$R$17+$R$18*tempM[[#This Row],[DecDate]]+$R$19*tempM[[#This Row],[DecDate2]]</f>
        <v>0.40388802093553977</v>
      </c>
      <c r="G1085" s="4">
        <f>tempM[[#This Row],[Temp]]-tempM[[#This Row],[Trend]]</f>
        <v>0.29611197906446018</v>
      </c>
      <c r="H1085" s="4">
        <f t="shared" si="16"/>
        <v>7.0717336645651663E-2</v>
      </c>
      <c r="I1085" s="4">
        <f>tempM[[#This Row],[Detrended]]-tempM[[#This Row],[Cycle]]</f>
        <v>0.22539464241880852</v>
      </c>
      <c r="J1085" s="4">
        <f>AVERAGEIF(tempM[Month],tempM[Month],tempM[High Frequency])</f>
        <v>-5.1148535178016012E-4</v>
      </c>
      <c r="K1085" s="4">
        <f>tempM[[#This Row],[S0]]-AVERAGE($J$2:$J$13)</f>
        <v>-3.7602394283050016E-4</v>
      </c>
    </row>
    <row r="1086" spans="1:11" x14ac:dyDescent="0.3">
      <c r="A1086" s="2">
        <v>33008</v>
      </c>
      <c r="B1086" s="16">
        <f>MONTH(tempM[[#This Row],[Date]])</f>
        <v>5</v>
      </c>
      <c r="C1086" s="1">
        <v>1990.375</v>
      </c>
      <c r="D1086" s="1">
        <f>tempM[[#This Row],[DecDate]]^2</f>
        <v>3961592.640625</v>
      </c>
      <c r="E1086" s="1">
        <v>0.5</v>
      </c>
      <c r="F1086" s="1">
        <f>$R$17+$R$18*tempM[[#This Row],[DecDate]]+$R$19*tempM[[#This Row],[DecDate2]]</f>
        <v>0.40525465117588055</v>
      </c>
      <c r="G1086" s="4">
        <f>tempM[[#This Row],[Temp]]-tempM[[#This Row],[Trend]]</f>
        <v>9.4745348824119446E-2</v>
      </c>
      <c r="H1086" s="4">
        <f t="shared" si="16"/>
        <v>8.5504552559222624E-2</v>
      </c>
      <c r="I1086" s="4">
        <f>tempM[[#This Row],[Detrended]]-tempM[[#This Row],[Cycle]]</f>
        <v>9.2407962648968223E-3</v>
      </c>
      <c r="J1086" s="4">
        <f>AVERAGEIF(tempM[Month],tempM[Month],tempM[High Frequency])</f>
        <v>-1.9768330201834865E-2</v>
      </c>
      <c r="K1086" s="4">
        <f>tempM[[#This Row],[S0]]-AVERAGE($J$2:$J$13)</f>
        <v>-1.9632868792885207E-2</v>
      </c>
    </row>
    <row r="1087" spans="1:11" x14ac:dyDescent="0.3">
      <c r="A1087" s="2">
        <v>33039</v>
      </c>
      <c r="B1087" s="16">
        <f>MONTH(tempM[[#This Row],[Date]])</f>
        <v>6</v>
      </c>
      <c r="C1087" s="1">
        <v>1990.4583333333335</v>
      </c>
      <c r="D1087" s="1">
        <f>tempM[[#This Row],[DecDate]]^2</f>
        <v>3961924.3767361119</v>
      </c>
      <c r="E1087" s="1">
        <v>0.48</v>
      </c>
      <c r="F1087" s="1">
        <f>$R$17+$R$18*tempM[[#This Row],[DecDate]]+$R$19*tempM[[#This Row],[DecDate2]]</f>
        <v>0.40662271384968562</v>
      </c>
      <c r="G1087" s="4">
        <f>tempM[[#This Row],[Temp]]-tempM[[#This Row],[Trend]]</f>
        <v>7.3377286150314358E-2</v>
      </c>
      <c r="H1087" s="4">
        <f t="shared" si="16"/>
        <v>0.10413648988550062</v>
      </c>
      <c r="I1087" s="4">
        <f>tempM[[#This Row],[Detrended]]-tempM[[#This Row],[Cycle]]</f>
        <v>-3.0759203735186258E-2</v>
      </c>
      <c r="J1087" s="4">
        <f>AVERAGEIF(tempM[Month],tempM[Month],tempM[High Frequency])</f>
        <v>-2.6078630071459965E-2</v>
      </c>
      <c r="K1087" s="4">
        <f>tempM[[#This Row],[S0]]-AVERAGE($J$2:$J$13)</f>
        <v>-2.5943168662510306E-2</v>
      </c>
    </row>
    <row r="1088" spans="1:11" x14ac:dyDescent="0.3">
      <c r="A1088" s="2">
        <v>33069</v>
      </c>
      <c r="B1088" s="16">
        <f>MONTH(tempM[[#This Row],[Date]])</f>
        <v>7</v>
      </c>
      <c r="C1088" s="1">
        <v>1990.5416666666667</v>
      </c>
      <c r="D1088" s="1">
        <f>tempM[[#This Row],[DecDate]]^2</f>
        <v>3962256.1267361115</v>
      </c>
      <c r="E1088" s="1">
        <v>0.32</v>
      </c>
      <c r="F1088" s="1">
        <f>$R$17+$R$18*tempM[[#This Row],[DecDate]]+$R$19*tempM[[#This Row],[DecDate2]]</f>
        <v>0.40799220895678445</v>
      </c>
      <c r="G1088" s="4">
        <f>tempM[[#This Row],[Temp]]-tempM[[#This Row],[Trend]]</f>
        <v>-8.7992208956784446E-2</v>
      </c>
      <c r="H1088" s="4">
        <f t="shared" si="16"/>
        <v>0.12276699477832743</v>
      </c>
      <c r="I1088" s="4">
        <f>tempM[[#This Row],[Detrended]]-tempM[[#This Row],[Cycle]]</f>
        <v>-0.21075920373511187</v>
      </c>
      <c r="J1088" s="4">
        <f>AVERAGEIF(tempM[Month],tempM[Month],tempM[High Frequency])</f>
        <v>-3.5465086088030215E-2</v>
      </c>
      <c r="K1088" s="4">
        <f>tempM[[#This Row],[S0]]-AVERAGE($J$2:$J$13)</f>
        <v>-3.5329624679080553E-2</v>
      </c>
    </row>
    <row r="1089" spans="1:11" x14ac:dyDescent="0.3">
      <c r="A1089" s="2">
        <v>33100</v>
      </c>
      <c r="B1089" s="16">
        <f>MONTH(tempM[[#This Row],[Date]])</f>
        <v>8</v>
      </c>
      <c r="C1089" s="1">
        <v>1990.625</v>
      </c>
      <c r="D1089" s="1">
        <f>tempM[[#This Row],[DecDate]]^2</f>
        <v>3962587.890625</v>
      </c>
      <c r="E1089" s="1">
        <v>0.4</v>
      </c>
      <c r="F1089" s="1">
        <f>$R$17+$R$18*tempM[[#This Row],[DecDate]]+$R$19*tempM[[#This Row],[DecDate2]]</f>
        <v>0.40936313649734757</v>
      </c>
      <c r="G1089" s="4">
        <f>tempM[[#This Row],[Temp]]-tempM[[#This Row],[Trend]]</f>
        <v>-9.3631364973475462E-3</v>
      </c>
      <c r="H1089" s="4">
        <f t="shared" si="16"/>
        <v>0.12908837493001518</v>
      </c>
      <c r="I1089" s="4">
        <f>tempM[[#This Row],[Detrended]]-tempM[[#This Row],[Cycle]]</f>
        <v>-0.13845151142736273</v>
      </c>
      <c r="J1089" s="4">
        <f>AVERAGEIF(tempM[Month],tempM[Month],tempM[High Frequency])</f>
        <v>-3.7850347885051719E-2</v>
      </c>
      <c r="K1089" s="4">
        <f>tempM[[#This Row],[S0]]-AVERAGE($J$2:$J$13)</f>
        <v>-3.7714886476102057E-2</v>
      </c>
    </row>
    <row r="1090" spans="1:11" x14ac:dyDescent="0.3">
      <c r="A1090" s="2">
        <v>33131</v>
      </c>
      <c r="B1090" s="16">
        <f>MONTH(tempM[[#This Row],[Date]])</f>
        <v>9</v>
      </c>
      <c r="C1090" s="1">
        <v>1990.7083333333335</v>
      </c>
      <c r="D1090" s="1">
        <f>tempM[[#This Row],[DecDate]]^2</f>
        <v>3962919.6684027785</v>
      </c>
      <c r="E1090" s="1">
        <v>0.42</v>
      </c>
      <c r="F1090" s="1">
        <f>$R$17+$R$18*tempM[[#This Row],[DecDate]]+$R$19*tempM[[#This Row],[DecDate2]]</f>
        <v>0.41073549647148866</v>
      </c>
      <c r="G1090" s="4">
        <f>tempM[[#This Row],[Temp]]-tempM[[#This Row],[Trend]]</f>
        <v>9.2645035285113253E-3</v>
      </c>
      <c r="H1090" s="4">
        <f t="shared" si="16"/>
        <v>0.12156216880208477</v>
      </c>
      <c r="I1090" s="4">
        <f>tempM[[#This Row],[Detrended]]-tempM[[#This Row],[Cycle]]</f>
        <v>-0.11229766527357345</v>
      </c>
      <c r="J1090" s="4">
        <f>AVERAGEIF(tempM[Month],tempM[Month],tempM[High Frequency])</f>
        <v>-2.5516799080914528E-2</v>
      </c>
      <c r="K1090" s="4">
        <f>tempM[[#This Row],[S0]]-AVERAGE($J$2:$J$13)</f>
        <v>-2.538133767196487E-2</v>
      </c>
    </row>
    <row r="1091" spans="1:11" x14ac:dyDescent="0.3">
      <c r="A1091" s="2">
        <v>33161</v>
      </c>
      <c r="B1091" s="16">
        <f>MONTH(tempM[[#This Row],[Date]])</f>
        <v>10</v>
      </c>
      <c r="C1091" s="1">
        <v>1990.7916666666667</v>
      </c>
      <c r="D1091" s="1">
        <f>tempM[[#This Row],[DecDate]]^2</f>
        <v>3963251.460069445</v>
      </c>
      <c r="E1091" s="1">
        <v>0.48</v>
      </c>
      <c r="F1091" s="1">
        <f>$R$17+$R$18*tempM[[#This Row],[DecDate]]+$R$19*tempM[[#This Row],[DecDate2]]</f>
        <v>0.41210928887898035</v>
      </c>
      <c r="G1091" s="4">
        <f>tempM[[#This Row],[Temp]]-tempM[[#This Row],[Trend]]</f>
        <v>6.7890711121019631E-2</v>
      </c>
      <c r="H1091" s="4">
        <f t="shared" si="16"/>
        <v>7.4034530240716365E-2</v>
      </c>
      <c r="I1091" s="4">
        <f>tempM[[#This Row],[Detrended]]-tempM[[#This Row],[Cycle]]</f>
        <v>-6.1438191196967334E-3</v>
      </c>
      <c r="J1091" s="4">
        <f>AVERAGEIF(tempM[Month],tempM[Month],tempM[High Frequency])</f>
        <v>3.745669801022343E-2</v>
      </c>
      <c r="K1091" s="4">
        <f>tempM[[#This Row],[S0]]-AVERAGE($J$2:$J$13)</f>
        <v>3.7592159419173092E-2</v>
      </c>
    </row>
    <row r="1092" spans="1:11" x14ac:dyDescent="0.3">
      <c r="A1092" s="2">
        <v>33192</v>
      </c>
      <c r="B1092" s="16">
        <f>MONTH(tempM[[#This Row],[Date]])</f>
        <v>11</v>
      </c>
      <c r="C1092" s="1">
        <v>1990.875</v>
      </c>
      <c r="D1092" s="1">
        <f>tempM[[#This Row],[DecDate]]^2</f>
        <v>3963583.265625</v>
      </c>
      <c r="E1092" s="1">
        <v>0.46</v>
      </c>
      <c r="F1092" s="1">
        <f>$R$17+$R$18*tempM[[#This Row],[DecDate]]+$R$19*tempM[[#This Row],[DecDate2]]</f>
        <v>0.41348451371999317</v>
      </c>
      <c r="G1092" s="4">
        <f>tempM[[#This Row],[Temp]]-tempM[[#This Row],[Trend]]</f>
        <v>4.6515486280006846E-2</v>
      </c>
      <c r="H1092" s="4">
        <f t="shared" si="16"/>
        <v>4.4197766938200052E-2</v>
      </c>
      <c r="I1092" s="4">
        <f>tempM[[#This Row],[Detrended]]-tempM[[#This Row],[Cycle]]</f>
        <v>2.317719341806794E-3</v>
      </c>
      <c r="J1092" s="4">
        <f>AVERAGEIF(tempM[Month],tempM[Month],tempM[High Frequency])</f>
        <v>3.5898844099438568E-2</v>
      </c>
      <c r="K1092" s="4">
        <f>tempM[[#This Row],[S0]]-AVERAGE($J$2:$J$13)</f>
        <v>3.603430550838823E-2</v>
      </c>
    </row>
    <row r="1093" spans="1:11" x14ac:dyDescent="0.3">
      <c r="A1093" s="2">
        <v>33222</v>
      </c>
      <c r="B1093" s="16">
        <f>MONTH(tempM[[#This Row],[Date]])</f>
        <v>12</v>
      </c>
      <c r="C1093" s="1">
        <v>1990.9583333333335</v>
      </c>
      <c r="D1093" s="1">
        <f>tempM[[#This Row],[DecDate]]^2</f>
        <v>3963915.085069445</v>
      </c>
      <c r="E1093" s="1">
        <v>0.38</v>
      </c>
      <c r="F1093" s="1">
        <f>$R$17+$R$18*tempM[[#This Row],[DecDate]]+$R$19*tempM[[#This Row],[DecDate2]]</f>
        <v>0.41486117099429975</v>
      </c>
      <c r="G1093" s="4">
        <f>tempM[[#This Row],[Temp]]-tempM[[#This Row],[Trend]]</f>
        <v>-3.4861170994299751E-2</v>
      </c>
      <c r="H1093" s="4">
        <f t="shared" si="16"/>
        <v>4.0513417356087475E-2</v>
      </c>
      <c r="I1093" s="4">
        <f>tempM[[#This Row],[Detrended]]-tempM[[#This Row],[Cycle]]</f>
        <v>-7.5374588350387225E-2</v>
      </c>
      <c r="J1093" s="4">
        <f>AVERAGEIF(tempM[Month],tempM[Month],tempM[High Frequency])</f>
        <v>-3.4305487959333747E-2</v>
      </c>
      <c r="K1093" s="4">
        <f>tempM[[#This Row],[S0]]-AVERAGE($J$2:$J$13)</f>
        <v>-3.4170026550384085E-2</v>
      </c>
    </row>
    <row r="1094" spans="1:11" x14ac:dyDescent="0.3">
      <c r="A1094" s="2">
        <v>33253</v>
      </c>
      <c r="B1094" s="16">
        <f>MONTH(tempM[[#This Row],[Date]])</f>
        <v>1</v>
      </c>
      <c r="C1094" s="1">
        <v>1991.0416666666667</v>
      </c>
      <c r="D1094" s="1">
        <f>tempM[[#This Row],[DecDate]]^2</f>
        <v>3964246.918402778</v>
      </c>
      <c r="E1094" s="1">
        <v>0.59</v>
      </c>
      <c r="F1094" s="1">
        <f>$R$17+$R$18*tempM[[#This Row],[DecDate]]+$R$19*tempM[[#This Row],[DecDate2]]</f>
        <v>0.41623926070224115</v>
      </c>
      <c r="G1094" s="4">
        <f>tempM[[#This Row],[Temp]]-tempM[[#This Row],[Trend]]</f>
        <v>0.17376073929775881</v>
      </c>
      <c r="H1094" s="4">
        <f t="shared" si="16"/>
        <v>3.5289173802066566E-2</v>
      </c>
      <c r="I1094" s="4">
        <f>tempM[[#This Row],[Detrended]]-tempM[[#This Row],[Cycle]]</f>
        <v>0.13847156549569226</v>
      </c>
      <c r="J1094" s="4">
        <f>AVERAGEIF(tempM[Month],tempM[Month],tempM[High Frequency])</f>
        <v>2.9521109172344157E-2</v>
      </c>
      <c r="K1094" s="4">
        <f>tempM[[#This Row],[S0]]-AVERAGE($J$2:$J$13)</f>
        <v>2.9656570581293815E-2</v>
      </c>
    </row>
    <row r="1095" spans="1:11" x14ac:dyDescent="0.3">
      <c r="A1095" s="2">
        <v>33284</v>
      </c>
      <c r="B1095" s="16">
        <f>MONTH(tempM[[#This Row],[Date]])</f>
        <v>2</v>
      </c>
      <c r="C1095" s="1">
        <v>1991.125</v>
      </c>
      <c r="D1095" s="1">
        <f>tempM[[#This Row],[DecDate]]^2</f>
        <v>3964578.765625</v>
      </c>
      <c r="E1095" s="1">
        <v>0.56999999999999995</v>
      </c>
      <c r="F1095" s="1">
        <f>$R$17+$R$18*tempM[[#This Row],[DecDate]]+$R$19*tempM[[#This Row],[DecDate2]]</f>
        <v>0.41761878284353315</v>
      </c>
      <c r="G1095" s="4">
        <f>tempM[[#This Row],[Temp]]-tempM[[#This Row],[Trend]]</f>
        <v>0.1523812171564668</v>
      </c>
      <c r="H1095" s="4">
        <f t="shared" si="16"/>
        <v>3.6217343968440639E-2</v>
      </c>
      <c r="I1095" s="4">
        <f>tempM[[#This Row],[Detrended]]-tempM[[#This Row],[Cycle]]</f>
        <v>0.11616387318802615</v>
      </c>
      <c r="J1095" s="4">
        <f>AVERAGEIF(tempM[Month],tempM[Month],tempM[High Frequency])</f>
        <v>3.252632429620924E-2</v>
      </c>
      <c r="K1095" s="4">
        <f>tempM[[#This Row],[S0]]-AVERAGE($J$2:$J$13)</f>
        <v>3.2661785705158902E-2</v>
      </c>
    </row>
    <row r="1096" spans="1:11" x14ac:dyDescent="0.3">
      <c r="A1096" s="2">
        <v>33312</v>
      </c>
      <c r="B1096" s="16">
        <f>MONTH(tempM[[#This Row],[Date]])</f>
        <v>3</v>
      </c>
      <c r="C1096" s="1">
        <v>1991.2083333333335</v>
      </c>
      <c r="D1096" s="1">
        <f>tempM[[#This Row],[DecDate]]^2</f>
        <v>3964910.6267361119</v>
      </c>
      <c r="E1096" s="1">
        <v>0.46</v>
      </c>
      <c r="F1096" s="1">
        <f>$R$17+$R$18*tempM[[#This Row],[DecDate]]+$R$19*tempM[[#This Row],[DecDate2]]</f>
        <v>0.41899973741840313</v>
      </c>
      <c r="G1096" s="4">
        <f>tempM[[#This Row],[Temp]]-tempM[[#This Row],[Trend]]</f>
        <v>4.1000262581596891E-2</v>
      </c>
      <c r="H1096" s="4">
        <f t="shared" si="16"/>
        <v>3.175946631674377E-2</v>
      </c>
      <c r="I1096" s="4">
        <f>tempM[[#This Row],[Detrended]]-tempM[[#This Row],[Cycle]]</f>
        <v>9.2407962648531211E-3</v>
      </c>
      <c r="J1096" s="4">
        <f>AVERAGEIF(tempM[Month],tempM[Month],tempM[High Frequency])</f>
        <v>4.2467654152793903E-2</v>
      </c>
      <c r="K1096" s="4">
        <f>tempM[[#This Row],[S0]]-AVERAGE($J$2:$J$13)</f>
        <v>4.2603115561743565E-2</v>
      </c>
    </row>
    <row r="1097" spans="1:11" x14ac:dyDescent="0.3">
      <c r="A1097" s="2">
        <v>33343</v>
      </c>
      <c r="B1097" s="16">
        <f>MONTH(tempM[[#This Row],[Date]])</f>
        <v>4</v>
      </c>
      <c r="C1097" s="1">
        <v>1991.2916666666667</v>
      </c>
      <c r="D1097" s="1">
        <f>tempM[[#This Row],[DecDate]]^2</f>
        <v>3965242.5017361115</v>
      </c>
      <c r="E1097" s="1">
        <v>0.56000000000000005</v>
      </c>
      <c r="F1097" s="1">
        <f>$R$17+$R$18*tempM[[#This Row],[DecDate]]+$R$19*tempM[[#This Row],[DecDate2]]</f>
        <v>0.42038212442651002</v>
      </c>
      <c r="G1097" s="4">
        <f>tempM[[#This Row],[Temp]]-tempM[[#This Row],[Trend]]</f>
        <v>0.13961787557349004</v>
      </c>
      <c r="H1097" s="4">
        <f t="shared" ref="H1097:H1160" si="17">AVERAGE(G1091:G1103)</f>
        <v>2.1146310077758343E-2</v>
      </c>
      <c r="I1097" s="4">
        <f>tempM[[#This Row],[Detrended]]-tempM[[#This Row],[Cycle]]</f>
        <v>0.11847156549573169</v>
      </c>
      <c r="J1097" s="4">
        <f>AVERAGEIF(tempM[Month],tempM[Month],tempM[High Frequency])</f>
        <v>-5.1148535178016012E-4</v>
      </c>
      <c r="K1097" s="4">
        <f>tempM[[#This Row],[S0]]-AVERAGE($J$2:$J$13)</f>
        <v>-3.7602394283050016E-4</v>
      </c>
    </row>
    <row r="1098" spans="1:11" x14ac:dyDescent="0.3">
      <c r="A1098" s="2">
        <v>33373</v>
      </c>
      <c r="B1098" s="16">
        <f>MONTH(tempM[[#This Row],[Date]])</f>
        <v>5</v>
      </c>
      <c r="C1098" s="1">
        <v>1991.375</v>
      </c>
      <c r="D1098" s="1">
        <f>tempM[[#This Row],[DecDate]]^2</f>
        <v>3965574.390625</v>
      </c>
      <c r="E1098" s="1">
        <v>0.33</v>
      </c>
      <c r="F1098" s="1">
        <f>$R$17+$R$18*tempM[[#This Row],[DecDate]]+$R$19*tempM[[#This Row],[DecDate2]]</f>
        <v>0.42176594386825172</v>
      </c>
      <c r="G1098" s="4">
        <f>tempM[[#This Row],[Temp]]-tempM[[#This Row],[Trend]]</f>
        <v>-9.1765943868251709E-2</v>
      </c>
      <c r="H1098" s="4">
        <f t="shared" si="17"/>
        <v>8.2240290976250616E-3</v>
      </c>
      <c r="I1098" s="4">
        <f>tempM[[#This Row],[Detrended]]-tempM[[#This Row],[Cycle]]</f>
        <v>-9.9989972965876778E-2</v>
      </c>
      <c r="J1098" s="4">
        <f>AVERAGEIF(tempM[Month],tempM[Month],tempM[High Frequency])</f>
        <v>-1.9768330201834865E-2</v>
      </c>
      <c r="K1098" s="4">
        <f>tempM[[#This Row],[S0]]-AVERAGE($J$2:$J$13)</f>
        <v>-1.9632868792885207E-2</v>
      </c>
    </row>
    <row r="1099" spans="1:11" x14ac:dyDescent="0.3">
      <c r="A1099" s="2">
        <v>33404</v>
      </c>
      <c r="B1099" s="16">
        <f>MONTH(tempM[[#This Row],[Date]])</f>
        <v>6</v>
      </c>
      <c r="C1099" s="1">
        <v>1991.4583333333335</v>
      </c>
      <c r="D1099" s="1">
        <f>tempM[[#This Row],[DecDate]]^2</f>
        <v>3965906.2934027785</v>
      </c>
      <c r="E1099" s="1">
        <v>0.47</v>
      </c>
      <c r="F1099" s="1">
        <f>$R$17+$R$18*tempM[[#This Row],[DecDate]]+$R$19*tempM[[#This Row],[DecDate2]]</f>
        <v>0.42315119574334403</v>
      </c>
      <c r="G1099" s="4">
        <f>tempM[[#This Row],[Temp]]-tempM[[#This Row],[Trend]]</f>
        <v>4.684880425665594E-2</v>
      </c>
      <c r="H1099" s="4">
        <f t="shared" si="17"/>
        <v>-1.2391992008262714E-2</v>
      </c>
      <c r="I1099" s="4">
        <f>tempM[[#This Row],[Detrended]]-tempM[[#This Row],[Cycle]]</f>
        <v>5.9240796264918655E-2</v>
      </c>
      <c r="J1099" s="4">
        <f>AVERAGEIF(tempM[Month],tempM[Month],tempM[High Frequency])</f>
        <v>-2.6078630071459965E-2</v>
      </c>
      <c r="K1099" s="4">
        <f>tempM[[#This Row],[S0]]-AVERAGE($J$2:$J$13)</f>
        <v>-2.5943168662510306E-2</v>
      </c>
    </row>
    <row r="1100" spans="1:11" x14ac:dyDescent="0.3">
      <c r="A1100" s="2">
        <v>33434</v>
      </c>
      <c r="B1100" s="16">
        <f>MONTH(tempM[[#This Row],[Date]])</f>
        <v>7</v>
      </c>
      <c r="C1100" s="1">
        <v>1991.5416666666667</v>
      </c>
      <c r="D1100" s="1">
        <f>tempM[[#This Row],[DecDate]]^2</f>
        <v>3966238.210069445</v>
      </c>
      <c r="E1100" s="1">
        <v>0.43</v>
      </c>
      <c r="F1100" s="1">
        <f>$R$17+$R$18*tempM[[#This Row],[DecDate]]+$R$19*tempM[[#This Row],[DecDate2]]</f>
        <v>0.42453788005195747</v>
      </c>
      <c r="G1100" s="4">
        <f>tempM[[#This Row],[Temp]]-tempM[[#This Row],[Trend]]</f>
        <v>5.4621199480425209E-3</v>
      </c>
      <c r="H1100" s="4">
        <f t="shared" si="17"/>
        <v>3.1444006062357433E-3</v>
      </c>
      <c r="I1100" s="4">
        <f>tempM[[#This Row],[Detrended]]-tempM[[#This Row],[Cycle]]</f>
        <v>2.3177193418067775E-3</v>
      </c>
      <c r="J1100" s="4">
        <f>AVERAGEIF(tempM[Month],tempM[Month],tempM[High Frequency])</f>
        <v>-3.5465086088030215E-2</v>
      </c>
      <c r="K1100" s="4">
        <f>tempM[[#This Row],[S0]]-AVERAGE($J$2:$J$13)</f>
        <v>-3.5329624679080553E-2</v>
      </c>
    </row>
    <row r="1101" spans="1:11" x14ac:dyDescent="0.3">
      <c r="A1101" s="2">
        <v>33465</v>
      </c>
      <c r="B1101" s="16">
        <f>MONTH(tempM[[#This Row],[Date]])</f>
        <v>8</v>
      </c>
      <c r="C1101" s="1">
        <v>1991.625</v>
      </c>
      <c r="D1101" s="1">
        <f>tempM[[#This Row],[DecDate]]^2</f>
        <v>3966570.140625</v>
      </c>
      <c r="E1101" s="1">
        <v>0.35</v>
      </c>
      <c r="F1101" s="1">
        <f>$R$17+$R$18*tempM[[#This Row],[DecDate]]+$R$19*tempM[[#This Row],[DecDate2]]</f>
        <v>0.42592599679392151</v>
      </c>
      <c r="G1101" s="4">
        <f>tempM[[#This Row],[Temp]]-tempM[[#This Row],[Trend]]</f>
        <v>-7.5925996793921535E-2</v>
      </c>
      <c r="H1101" s="4">
        <f t="shared" si="17"/>
        <v>-5.166793058857682E-3</v>
      </c>
      <c r="I1101" s="4">
        <f>tempM[[#This Row],[Detrended]]-tempM[[#This Row],[Cycle]]</f>
        <v>-7.075920373506385E-2</v>
      </c>
      <c r="J1101" s="4">
        <f>AVERAGEIF(tempM[Month],tempM[Month],tempM[High Frequency])</f>
        <v>-3.7850347885051719E-2</v>
      </c>
      <c r="K1101" s="4">
        <f>tempM[[#This Row],[S0]]-AVERAGE($J$2:$J$13)</f>
        <v>-3.7714886476102057E-2</v>
      </c>
    </row>
    <row r="1102" spans="1:11" x14ac:dyDescent="0.3">
      <c r="A1102" s="2">
        <v>33496</v>
      </c>
      <c r="B1102" s="16">
        <f>MONTH(tempM[[#This Row],[Date]])</f>
        <v>9</v>
      </c>
      <c r="C1102" s="1">
        <v>1991.7083333333335</v>
      </c>
      <c r="D1102" s="1">
        <f>tempM[[#This Row],[DecDate]]^2</f>
        <v>3966902.085069445</v>
      </c>
      <c r="E1102" s="1">
        <v>0.36</v>
      </c>
      <c r="F1102" s="1">
        <f>$R$17+$R$18*tempM[[#This Row],[DecDate]]+$R$19*tempM[[#This Row],[DecDate2]]</f>
        <v>0.42731554596940668</v>
      </c>
      <c r="G1102" s="4">
        <f>tempM[[#This Row],[Temp]]-tempM[[#This Row],[Trend]]</f>
        <v>-6.7315545969406698E-2</v>
      </c>
      <c r="H1102" s="4">
        <f t="shared" si="17"/>
        <v>-8.0948037727912679E-3</v>
      </c>
      <c r="I1102" s="4">
        <f>tempM[[#This Row],[Detrended]]-tempM[[#This Row],[Cycle]]</f>
        <v>-5.9220742196615432E-2</v>
      </c>
      <c r="J1102" s="4">
        <f>AVERAGEIF(tempM[Month],tempM[Month],tempM[High Frequency])</f>
        <v>-2.5516799080914528E-2</v>
      </c>
      <c r="K1102" s="4">
        <f>tempM[[#This Row],[S0]]-AVERAGE($J$2:$J$13)</f>
        <v>-2.538133767196487E-2</v>
      </c>
    </row>
    <row r="1103" spans="1:11" x14ac:dyDescent="0.3">
      <c r="A1103" s="2">
        <v>33526</v>
      </c>
      <c r="B1103" s="16">
        <f>MONTH(tempM[[#This Row],[Date]])</f>
        <v>10</v>
      </c>
      <c r="C1103" s="1">
        <v>1991.7916666666667</v>
      </c>
      <c r="D1103" s="1">
        <f>tempM[[#This Row],[DecDate]]^2</f>
        <v>3967234.043402778</v>
      </c>
      <c r="E1103" s="1">
        <v>0.3</v>
      </c>
      <c r="F1103" s="1">
        <f>$R$17+$R$18*tempM[[#This Row],[DecDate]]+$R$19*tempM[[#This Row],[DecDate2]]</f>
        <v>0.4287065275782993</v>
      </c>
      <c r="G1103" s="4">
        <f>tempM[[#This Row],[Temp]]-tempM[[#This Row],[Trend]]</f>
        <v>-0.12870652757829931</v>
      </c>
      <c r="H1103" s="4">
        <f t="shared" si="17"/>
        <v>-3.2562708458628825E-2</v>
      </c>
      <c r="I1103" s="4">
        <f>tempM[[#This Row],[Detrended]]-tempM[[#This Row],[Cycle]]</f>
        <v>-9.6143819119670487E-2</v>
      </c>
      <c r="J1103" s="4">
        <f>AVERAGEIF(tempM[Month],tempM[Month],tempM[High Frequency])</f>
        <v>3.745669801022343E-2</v>
      </c>
      <c r="K1103" s="4">
        <f>tempM[[#This Row],[S0]]-AVERAGE($J$2:$J$13)</f>
        <v>3.7592159419173092E-2</v>
      </c>
    </row>
    <row r="1104" spans="1:11" x14ac:dyDescent="0.3">
      <c r="A1104" s="2">
        <v>33557</v>
      </c>
      <c r="B1104" s="16">
        <f>MONTH(tempM[[#This Row],[Date]])</f>
        <v>11</v>
      </c>
      <c r="C1104" s="1">
        <v>1991.875</v>
      </c>
      <c r="D1104" s="1">
        <f>tempM[[#This Row],[DecDate]]^2</f>
        <v>3967566.015625</v>
      </c>
      <c r="E1104" s="1">
        <v>0.33</v>
      </c>
      <c r="F1104" s="1">
        <f>$R$17+$R$18*tempM[[#This Row],[DecDate]]+$R$19*tempM[[#This Row],[DecDate2]]</f>
        <v>0.43009894162071305</v>
      </c>
      <c r="G1104" s="4">
        <f>tempM[[#This Row],[Temp]]-tempM[[#This Row],[Trend]]</f>
        <v>-0.10009894162071303</v>
      </c>
      <c r="H1104" s="4">
        <f t="shared" si="17"/>
        <v>-6.3185891731772456E-2</v>
      </c>
      <c r="I1104" s="4">
        <f>tempM[[#This Row],[Detrended]]-tempM[[#This Row],[Cycle]]</f>
        <v>-3.6913049888940577E-2</v>
      </c>
      <c r="J1104" s="4">
        <f>AVERAGEIF(tempM[Month],tempM[Month],tempM[High Frequency])</f>
        <v>3.5898844099438568E-2</v>
      </c>
      <c r="K1104" s="4">
        <f>tempM[[#This Row],[S0]]-AVERAGE($J$2:$J$13)</f>
        <v>3.603430550838823E-2</v>
      </c>
    </row>
    <row r="1105" spans="1:11" x14ac:dyDescent="0.3">
      <c r="A1105" s="2">
        <v>33587</v>
      </c>
      <c r="B1105" s="16">
        <f>MONTH(tempM[[#This Row],[Date]])</f>
        <v>12</v>
      </c>
      <c r="C1105" s="1">
        <v>1991.9583333333335</v>
      </c>
      <c r="D1105" s="1">
        <f>tempM[[#This Row],[DecDate]]^2</f>
        <v>3967898.0017361119</v>
      </c>
      <c r="E1105" s="1">
        <v>0.21</v>
      </c>
      <c r="F1105" s="1">
        <f>$R$17+$R$18*tempM[[#This Row],[DecDate]]+$R$19*tempM[[#This Row],[DecDate2]]</f>
        <v>0.43149278809653424</v>
      </c>
      <c r="G1105" s="4">
        <f>tempM[[#This Row],[Temp]]-tempM[[#This Row],[Trend]]</f>
        <v>-0.22149278809653425</v>
      </c>
      <c r="H1105" s="4">
        <f t="shared" si="17"/>
        <v>-8.6887430515277211E-2</v>
      </c>
      <c r="I1105" s="4">
        <f>tempM[[#This Row],[Detrended]]-tempM[[#This Row],[Cycle]]</f>
        <v>-0.13460535758125702</v>
      </c>
      <c r="J1105" s="4">
        <f>AVERAGEIF(tempM[Month],tempM[Month],tempM[High Frequency])</f>
        <v>-3.4305487959333747E-2</v>
      </c>
      <c r="K1105" s="4">
        <f>tempM[[#This Row],[S0]]-AVERAGE($J$2:$J$13)</f>
        <v>-3.4170026550384085E-2</v>
      </c>
    </row>
    <row r="1106" spans="1:11" x14ac:dyDescent="0.3">
      <c r="A1106" s="2">
        <v>33618</v>
      </c>
      <c r="B1106" s="16">
        <f>MONTH(tempM[[#This Row],[Date]])</f>
        <v>1</v>
      </c>
      <c r="C1106" s="1">
        <v>1992.0416666666667</v>
      </c>
      <c r="D1106" s="1">
        <f>tempM[[#This Row],[DecDate]]^2</f>
        <v>3968230.0017361115</v>
      </c>
      <c r="E1106" s="1">
        <v>0.6</v>
      </c>
      <c r="F1106" s="1">
        <f>$R$17+$R$18*tempM[[#This Row],[DecDate]]+$R$19*tempM[[#This Row],[DecDate2]]</f>
        <v>0.43288806700581972</v>
      </c>
      <c r="G1106" s="4">
        <f>tempM[[#This Row],[Temp]]-tempM[[#This Row],[Trend]]</f>
        <v>0.16711193299418026</v>
      </c>
      <c r="H1106" s="4">
        <f t="shared" si="17"/>
        <v>-0.13212886327069903</v>
      </c>
      <c r="I1106" s="4">
        <f>tempM[[#This Row],[Detrended]]-tempM[[#This Row],[Cycle]]</f>
        <v>0.29924079626487932</v>
      </c>
      <c r="J1106" s="4">
        <f>AVERAGEIF(tempM[Month],tempM[Month],tempM[High Frequency])</f>
        <v>2.9521109172344157E-2</v>
      </c>
      <c r="K1106" s="4">
        <f>tempM[[#This Row],[S0]]-AVERAGE($J$2:$J$13)</f>
        <v>2.9656570581293815E-2</v>
      </c>
    </row>
    <row r="1107" spans="1:11" x14ac:dyDescent="0.3">
      <c r="A1107" s="2">
        <v>33649</v>
      </c>
      <c r="B1107" s="16">
        <f>MONTH(tempM[[#This Row],[Date]])</f>
        <v>2</v>
      </c>
      <c r="C1107" s="1">
        <v>1992.125</v>
      </c>
      <c r="D1107" s="1">
        <f>tempM[[#This Row],[DecDate]]^2</f>
        <v>3968562.015625</v>
      </c>
      <c r="E1107" s="1">
        <v>0.5</v>
      </c>
      <c r="F1107" s="1">
        <f>$R$17+$R$18*tempM[[#This Row],[DecDate]]+$R$19*tempM[[#This Row],[DecDate2]]</f>
        <v>0.4342847783484558</v>
      </c>
      <c r="G1107" s="4">
        <f>tempM[[#This Row],[Temp]]-tempM[[#This Row],[Trend]]</f>
        <v>6.5715221651544198E-2</v>
      </c>
      <c r="H1107" s="4">
        <f t="shared" si="17"/>
        <v>-0.17198711307494791</v>
      </c>
      <c r="I1107" s="4">
        <f>tempM[[#This Row],[Detrended]]-tempM[[#This Row],[Cycle]]</f>
        <v>0.2377023347264921</v>
      </c>
      <c r="J1107" s="4">
        <f>AVERAGEIF(tempM[Month],tempM[Month],tempM[High Frequency])</f>
        <v>3.252632429620924E-2</v>
      </c>
      <c r="K1107" s="4">
        <f>tempM[[#This Row],[S0]]-AVERAGE($J$2:$J$13)</f>
        <v>3.2661785705158902E-2</v>
      </c>
    </row>
    <row r="1108" spans="1:11" x14ac:dyDescent="0.3">
      <c r="A1108" s="2">
        <v>33678</v>
      </c>
      <c r="B1108" s="16">
        <f>MONTH(tempM[[#This Row],[Date]])</f>
        <v>3</v>
      </c>
      <c r="C1108" s="1">
        <v>1992.2083333333335</v>
      </c>
      <c r="D1108" s="1">
        <f>tempM[[#This Row],[DecDate]]^2</f>
        <v>3968894.0434027785</v>
      </c>
      <c r="E1108" s="1">
        <v>0.55000000000000004</v>
      </c>
      <c r="F1108" s="1">
        <f>$R$17+$R$18*tempM[[#This Row],[DecDate]]+$R$19*tempM[[#This Row],[DecDate2]]</f>
        <v>0.43568292212466986</v>
      </c>
      <c r="G1108" s="4">
        <f>tempM[[#This Row],[Temp]]-tempM[[#This Row],[Trend]]</f>
        <v>0.11431707787533019</v>
      </c>
      <c r="H1108" s="4">
        <f t="shared" si="17"/>
        <v>-0.21415448762034903</v>
      </c>
      <c r="I1108" s="4">
        <f>tempM[[#This Row],[Detrended]]-tempM[[#This Row],[Cycle]]</f>
        <v>0.32847156549567924</v>
      </c>
      <c r="J1108" s="4">
        <f>AVERAGEIF(tempM[Month],tempM[Month],tempM[High Frequency])</f>
        <v>4.2467654152793903E-2</v>
      </c>
      <c r="K1108" s="4">
        <f>tempM[[#This Row],[S0]]-AVERAGE($J$2:$J$13)</f>
        <v>4.2603115561743565E-2</v>
      </c>
    </row>
    <row r="1109" spans="1:11" x14ac:dyDescent="0.3">
      <c r="A1109" s="2">
        <v>33709</v>
      </c>
      <c r="B1109" s="16">
        <f>MONTH(tempM[[#This Row],[Date]])</f>
        <v>4</v>
      </c>
      <c r="C1109" s="1">
        <v>1992.2916666666667</v>
      </c>
      <c r="D1109" s="1">
        <f>tempM[[#This Row],[DecDate]]^2</f>
        <v>3969226.085069445</v>
      </c>
      <c r="E1109" s="1">
        <v>0.16</v>
      </c>
      <c r="F1109" s="1">
        <f>$R$17+$R$18*tempM[[#This Row],[DecDate]]+$R$19*tempM[[#This Row],[DecDate2]]</f>
        <v>0.43708249833429136</v>
      </c>
      <c r="G1109" s="4">
        <f>tempM[[#This Row],[Temp]]-tempM[[#This Row],[Trend]]</f>
        <v>-0.27708249833429133</v>
      </c>
      <c r="H1109" s="4">
        <f t="shared" si="17"/>
        <v>-0.25632329459919251</v>
      </c>
      <c r="I1109" s="4">
        <f>tempM[[#This Row],[Detrended]]-tempM[[#This Row],[Cycle]]</f>
        <v>-2.0759203735098819E-2</v>
      </c>
      <c r="J1109" s="4">
        <f>AVERAGEIF(tempM[Month],tempM[Month],tempM[High Frequency])</f>
        <v>-5.1148535178016012E-4</v>
      </c>
      <c r="K1109" s="4">
        <f>tempM[[#This Row],[S0]]-AVERAGE($J$2:$J$13)</f>
        <v>-3.7602394283050016E-4</v>
      </c>
    </row>
    <row r="1110" spans="1:11" x14ac:dyDescent="0.3">
      <c r="A1110" s="2">
        <v>33739</v>
      </c>
      <c r="B1110" s="16">
        <f>MONTH(tempM[[#This Row],[Date]])</f>
        <v>5</v>
      </c>
      <c r="C1110" s="1">
        <v>1992.375</v>
      </c>
      <c r="D1110" s="1">
        <f>tempM[[#This Row],[DecDate]]^2</f>
        <v>3969558.140625</v>
      </c>
      <c r="E1110" s="1">
        <v>0.18</v>
      </c>
      <c r="F1110" s="1">
        <f>$R$17+$R$18*tempM[[#This Row],[DecDate]]+$R$19*tempM[[#This Row],[DecDate2]]</f>
        <v>0.43848350697737715</v>
      </c>
      <c r="G1110" s="4">
        <f>tempM[[#This Row],[Temp]]-tempM[[#This Row],[Trend]]</f>
        <v>-0.25848350697737715</v>
      </c>
      <c r="H1110" s="4">
        <f t="shared" si="17"/>
        <v>-0.28772430324226084</v>
      </c>
      <c r="I1110" s="4">
        <f>tempM[[#This Row],[Detrended]]-tempM[[#This Row],[Cycle]]</f>
        <v>2.9240796264883684E-2</v>
      </c>
      <c r="J1110" s="4">
        <f>AVERAGEIF(tempM[Month],tempM[Month],tempM[High Frequency])</f>
        <v>-1.9768330201834865E-2</v>
      </c>
      <c r="K1110" s="4">
        <f>tempM[[#This Row],[S0]]-AVERAGE($J$2:$J$13)</f>
        <v>-1.9632868792885207E-2</v>
      </c>
    </row>
    <row r="1111" spans="1:11" x14ac:dyDescent="0.3">
      <c r="A1111" s="2">
        <v>33770</v>
      </c>
      <c r="B1111" s="16">
        <f>MONTH(tempM[[#This Row],[Date]])</f>
        <v>6</v>
      </c>
      <c r="C1111" s="1">
        <v>1992.4583333333335</v>
      </c>
      <c r="D1111" s="1">
        <f>tempM[[#This Row],[DecDate]]^2</f>
        <v>3969890.210069445</v>
      </c>
      <c r="E1111" s="1">
        <v>0.04</v>
      </c>
      <c r="F1111" s="1">
        <f>$R$17+$R$18*tempM[[#This Row],[DecDate]]+$R$19*tempM[[#This Row],[DecDate2]]</f>
        <v>0.43988594805381354</v>
      </c>
      <c r="G1111" s="4">
        <f>tempM[[#This Row],[Temp]]-tempM[[#This Row],[Trend]]</f>
        <v>-0.39988594805381356</v>
      </c>
      <c r="H1111" s="4">
        <f t="shared" si="17"/>
        <v>-0.29681905201107922</v>
      </c>
      <c r="I1111" s="4">
        <f>tempM[[#This Row],[Detrended]]-tempM[[#This Row],[Cycle]]</f>
        <v>-0.10306689604273434</v>
      </c>
      <c r="J1111" s="4">
        <f>AVERAGEIF(tempM[Month],tempM[Month],tempM[High Frequency])</f>
        <v>-2.6078630071459965E-2</v>
      </c>
      <c r="K1111" s="4">
        <f>tempM[[#This Row],[S0]]-AVERAGE($J$2:$J$13)</f>
        <v>-2.5943168662510306E-2</v>
      </c>
    </row>
    <row r="1112" spans="1:11" x14ac:dyDescent="0.3">
      <c r="A1112" s="2">
        <v>33800</v>
      </c>
      <c r="B1112" s="16">
        <f>MONTH(tempM[[#This Row],[Date]])</f>
        <v>7</v>
      </c>
      <c r="C1112" s="1">
        <v>1992.5416666666667</v>
      </c>
      <c r="D1112" s="1">
        <f>tempM[[#This Row],[DecDate]]^2</f>
        <v>3970222.293402778</v>
      </c>
      <c r="E1112" s="1">
        <v>-0.1</v>
      </c>
      <c r="F1112" s="1">
        <f>$R$17+$R$18*tempM[[#This Row],[DecDate]]+$R$19*tempM[[#This Row],[DecDate2]]</f>
        <v>0.4412898215638279</v>
      </c>
      <c r="G1112" s="4">
        <f>tempM[[#This Row],[Temp]]-tempM[[#This Row],[Trend]]</f>
        <v>-0.54128982156382788</v>
      </c>
      <c r="H1112" s="4">
        <f t="shared" si="17"/>
        <v>-0.28514600244412242</v>
      </c>
      <c r="I1112" s="4">
        <f>tempM[[#This Row],[Detrended]]-tempM[[#This Row],[Cycle]]</f>
        <v>-0.25614381911970546</v>
      </c>
      <c r="J1112" s="4">
        <f>AVERAGEIF(tempM[Month],tempM[Month],tempM[High Frequency])</f>
        <v>-3.5465086088030215E-2</v>
      </c>
      <c r="K1112" s="4">
        <f>tempM[[#This Row],[S0]]-AVERAGE($J$2:$J$13)</f>
        <v>-3.5329624679080553E-2</v>
      </c>
    </row>
    <row r="1113" spans="1:11" x14ac:dyDescent="0.3">
      <c r="A1113" s="2">
        <v>33831</v>
      </c>
      <c r="B1113" s="16">
        <f>MONTH(tempM[[#This Row],[Date]])</f>
        <v>8</v>
      </c>
      <c r="C1113" s="1">
        <v>1992.625</v>
      </c>
      <c r="D1113" s="1">
        <f>tempM[[#This Row],[DecDate]]^2</f>
        <v>3970554.390625</v>
      </c>
      <c r="E1113" s="1">
        <v>-7.0000000000000007E-2</v>
      </c>
      <c r="F1113" s="1">
        <f>$R$17+$R$18*tempM[[#This Row],[DecDate]]+$R$19*tempM[[#This Row],[DecDate2]]</f>
        <v>0.44269512750719286</v>
      </c>
      <c r="G1113" s="4">
        <f>tempM[[#This Row],[Temp]]-tempM[[#This Row],[Trend]]</f>
        <v>-0.51269512750719293</v>
      </c>
      <c r="H1113" s="4">
        <f t="shared" si="17"/>
        <v>-0.2927051545413773</v>
      </c>
      <c r="I1113" s="4">
        <f>tempM[[#This Row],[Detrended]]-tempM[[#This Row],[Cycle]]</f>
        <v>-0.21998997296581563</v>
      </c>
      <c r="J1113" s="4">
        <f>AVERAGEIF(tempM[Month],tempM[Month],tempM[High Frequency])</f>
        <v>-3.7850347885051719E-2</v>
      </c>
      <c r="K1113" s="4">
        <f>tempM[[#This Row],[S0]]-AVERAGE($J$2:$J$13)</f>
        <v>-3.7714886476102057E-2</v>
      </c>
    </row>
    <row r="1114" spans="1:11" x14ac:dyDescent="0.3">
      <c r="A1114" s="2">
        <v>33862</v>
      </c>
      <c r="B1114" s="16">
        <f>MONTH(tempM[[#This Row],[Date]])</f>
        <v>9</v>
      </c>
      <c r="C1114" s="1">
        <v>1992.7083333333335</v>
      </c>
      <c r="D1114" s="1">
        <f>tempM[[#This Row],[DecDate]]^2</f>
        <v>3970886.5017361119</v>
      </c>
      <c r="E1114" s="1">
        <v>-0.18</v>
      </c>
      <c r="F1114" s="1">
        <f>$R$17+$R$18*tempM[[#This Row],[DecDate]]+$R$19*tempM[[#This Row],[DecDate2]]</f>
        <v>0.4441018658841358</v>
      </c>
      <c r="G1114" s="4">
        <f>tempM[[#This Row],[Temp]]-tempM[[#This Row],[Trend]]</f>
        <v>-0.62410186588413574</v>
      </c>
      <c r="H1114" s="4">
        <f t="shared" si="17"/>
        <v>-0.30334266214901512</v>
      </c>
      <c r="I1114" s="4">
        <f>tempM[[#This Row],[Detrended]]-tempM[[#This Row],[Cycle]]</f>
        <v>-0.32075920373512062</v>
      </c>
      <c r="J1114" s="4">
        <f>AVERAGEIF(tempM[Month],tempM[Month],tempM[High Frequency])</f>
        <v>-2.5516799080914528E-2</v>
      </c>
      <c r="K1114" s="4">
        <f>tempM[[#This Row],[S0]]-AVERAGE($J$2:$J$13)</f>
        <v>-2.538133767196487E-2</v>
      </c>
    </row>
    <row r="1115" spans="1:11" x14ac:dyDescent="0.3">
      <c r="A1115" s="2">
        <v>33892</v>
      </c>
      <c r="B1115" s="16">
        <f>MONTH(tempM[[#This Row],[Date]])</f>
        <v>10</v>
      </c>
      <c r="C1115" s="1">
        <v>1992.7916666666667</v>
      </c>
      <c r="D1115" s="1">
        <f>tempM[[#This Row],[DecDate]]^2</f>
        <v>3971218.6267361115</v>
      </c>
      <c r="E1115" s="1">
        <v>-0.17</v>
      </c>
      <c r="F1115" s="1">
        <f>$R$17+$R$18*tempM[[#This Row],[DecDate]]+$R$19*tempM[[#This Row],[DecDate2]]</f>
        <v>0.4455100366943725</v>
      </c>
      <c r="G1115" s="4">
        <f>tempM[[#This Row],[Temp]]-tempM[[#This Row],[Trend]]</f>
        <v>-0.61551003669437254</v>
      </c>
      <c r="H1115" s="4">
        <f t="shared" si="17"/>
        <v>-0.32936621757471063</v>
      </c>
      <c r="I1115" s="4">
        <f>tempM[[#This Row],[Detrended]]-tempM[[#This Row],[Cycle]]</f>
        <v>-0.28614381911966191</v>
      </c>
      <c r="J1115" s="4">
        <f>AVERAGEIF(tempM[Month],tempM[Month],tempM[High Frequency])</f>
        <v>3.745669801022343E-2</v>
      </c>
      <c r="K1115" s="4">
        <f>tempM[[#This Row],[S0]]-AVERAGE($J$2:$J$13)</f>
        <v>3.7592159419173092E-2</v>
      </c>
    </row>
    <row r="1116" spans="1:11" x14ac:dyDescent="0.3">
      <c r="A1116" s="2">
        <v>33923</v>
      </c>
      <c r="B1116" s="16">
        <f>MONTH(tempM[[#This Row],[Date]])</f>
        <v>11</v>
      </c>
      <c r="C1116" s="1">
        <v>1992.875</v>
      </c>
      <c r="D1116" s="1">
        <f>tempM[[#This Row],[DecDate]]^2</f>
        <v>3971550.765625</v>
      </c>
      <c r="E1116" s="1">
        <v>-0.09</v>
      </c>
      <c r="F1116" s="1">
        <f>$R$17+$R$18*tempM[[#This Row],[DecDate]]+$R$19*tempM[[#This Row],[DecDate2]]</f>
        <v>0.44691963993818717</v>
      </c>
      <c r="G1116" s="4">
        <f>tempM[[#This Row],[Temp]]-tempM[[#This Row],[Trend]]</f>
        <v>-0.53691963993818714</v>
      </c>
      <c r="H1116" s="4">
        <f t="shared" si="17"/>
        <v>-0.3184681285107806</v>
      </c>
      <c r="I1116" s="4">
        <f>tempM[[#This Row],[Detrended]]-tempM[[#This Row],[Cycle]]</f>
        <v>-0.21845151142740654</v>
      </c>
      <c r="J1116" s="4">
        <f>AVERAGEIF(tempM[Month],tempM[Month],tempM[High Frequency])</f>
        <v>3.5898844099438568E-2</v>
      </c>
      <c r="K1116" s="4">
        <f>tempM[[#This Row],[S0]]-AVERAGE($J$2:$J$13)</f>
        <v>3.603430550838823E-2</v>
      </c>
    </row>
    <row r="1117" spans="1:11" x14ac:dyDescent="0.3">
      <c r="A1117" s="2">
        <v>33953</v>
      </c>
      <c r="B1117" s="16">
        <f>MONTH(tempM[[#This Row],[Date]])</f>
        <v>12</v>
      </c>
      <c r="C1117" s="1">
        <v>1992.9583333333335</v>
      </c>
      <c r="D1117" s="1">
        <f>tempM[[#This Row],[DecDate]]^2</f>
        <v>3971882.9184027785</v>
      </c>
      <c r="E1117" s="1">
        <v>0.23</v>
      </c>
      <c r="F1117" s="1">
        <f>$R$17+$R$18*tempM[[#This Row],[DecDate]]+$R$19*tempM[[#This Row],[DecDate2]]</f>
        <v>0.44833067561535245</v>
      </c>
      <c r="G1117" s="4">
        <f>tempM[[#This Row],[Temp]]-tempM[[#This Row],[Trend]]</f>
        <v>-0.21833067561535244</v>
      </c>
      <c r="H1117" s="4">
        <f t="shared" si="17"/>
        <v>-0.31680224111106658</v>
      </c>
      <c r="I1117" s="4">
        <f>tempM[[#This Row],[Detrended]]-tempM[[#This Row],[Cycle]]</f>
        <v>9.8471565495714147E-2</v>
      </c>
      <c r="J1117" s="4">
        <f>AVERAGEIF(tempM[Month],tempM[Month],tempM[High Frequency])</f>
        <v>-3.4305487959333747E-2</v>
      </c>
      <c r="K1117" s="4">
        <f>tempM[[#This Row],[S0]]-AVERAGE($J$2:$J$13)</f>
        <v>-3.4170026550384085E-2</v>
      </c>
    </row>
    <row r="1118" spans="1:11" x14ac:dyDescent="0.3">
      <c r="A1118" s="2">
        <v>33984</v>
      </c>
      <c r="B1118" s="16">
        <f>MONTH(tempM[[#This Row],[Date]])</f>
        <v>1</v>
      </c>
      <c r="C1118" s="1">
        <v>1993.0416666666667</v>
      </c>
      <c r="D1118" s="1">
        <f>tempM[[#This Row],[DecDate]]^2</f>
        <v>3972215.085069445</v>
      </c>
      <c r="E1118" s="1">
        <v>0.38</v>
      </c>
      <c r="F1118" s="1">
        <f>$R$17+$R$18*tempM[[#This Row],[DecDate]]+$R$19*tempM[[#This Row],[DecDate2]]</f>
        <v>0.4497431437260957</v>
      </c>
      <c r="G1118" s="4">
        <f>tempM[[#This Row],[Temp]]-tempM[[#This Row],[Trend]]</f>
        <v>-6.9743143726095691E-2</v>
      </c>
      <c r="H1118" s="4">
        <f t="shared" si="17"/>
        <v>-0.31206086306788933</v>
      </c>
      <c r="I1118" s="4">
        <f>tempM[[#This Row],[Detrended]]-tempM[[#This Row],[Cycle]]</f>
        <v>0.24231771934179364</v>
      </c>
      <c r="J1118" s="4">
        <f>AVERAGEIF(tempM[Month],tempM[Month],tempM[High Frequency])</f>
        <v>2.9521109172344157E-2</v>
      </c>
      <c r="K1118" s="4">
        <f>tempM[[#This Row],[S0]]-AVERAGE($J$2:$J$13)</f>
        <v>2.9656570581293815E-2</v>
      </c>
    </row>
    <row r="1119" spans="1:11" x14ac:dyDescent="0.3">
      <c r="A1119" s="2">
        <v>34015</v>
      </c>
      <c r="B1119" s="16">
        <f>MONTH(tempM[[#This Row],[Date]])</f>
        <v>2</v>
      </c>
      <c r="C1119" s="1">
        <v>1993.125</v>
      </c>
      <c r="D1119" s="1">
        <f>tempM[[#This Row],[DecDate]]^2</f>
        <v>3972547.265625</v>
      </c>
      <c r="E1119" s="1">
        <v>0.52</v>
      </c>
      <c r="F1119" s="1">
        <f>$R$17+$R$18*tempM[[#This Row],[DecDate]]+$R$19*tempM[[#This Row],[DecDate2]]</f>
        <v>0.4511570442701327</v>
      </c>
      <c r="G1119" s="4">
        <f>tempM[[#This Row],[Temp]]-tempM[[#This Row],[Trend]]</f>
        <v>6.8842955729867317E-2</v>
      </c>
      <c r="H1119" s="4">
        <f t="shared" si="17"/>
        <v>-0.30347476361199632</v>
      </c>
      <c r="I1119" s="4">
        <f>tempM[[#This Row],[Detrended]]-tempM[[#This Row],[Cycle]]</f>
        <v>0.37231771934186364</v>
      </c>
      <c r="J1119" s="4">
        <f>AVERAGEIF(tempM[Month],tempM[Month],tempM[High Frequency])</f>
        <v>3.252632429620924E-2</v>
      </c>
      <c r="K1119" s="4">
        <f>tempM[[#This Row],[S0]]-AVERAGE($J$2:$J$13)</f>
        <v>3.2661785705158902E-2</v>
      </c>
    </row>
    <row r="1120" spans="1:11" x14ac:dyDescent="0.3">
      <c r="A1120" s="2">
        <v>34043</v>
      </c>
      <c r="B1120" s="16">
        <f>MONTH(tempM[[#This Row],[Date]])</f>
        <v>3</v>
      </c>
      <c r="C1120" s="1">
        <v>1993.2083333333335</v>
      </c>
      <c r="D1120" s="1">
        <f>tempM[[#This Row],[DecDate]]^2</f>
        <v>3972879.460069445</v>
      </c>
      <c r="E1120" s="1">
        <v>0.38</v>
      </c>
      <c r="F1120" s="1">
        <f>$R$17+$R$18*tempM[[#This Row],[DecDate]]+$R$19*tempM[[#This Row],[DecDate2]]</f>
        <v>0.45257237724774768</v>
      </c>
      <c r="G1120" s="4">
        <f>tempM[[#This Row],[Temp]]-tempM[[#This Row],[Trend]]</f>
        <v>-7.2572377247747677E-2</v>
      </c>
      <c r="H1120" s="4">
        <f t="shared" si="17"/>
        <v>-0.30412086582033243</v>
      </c>
      <c r="I1120" s="4">
        <f>tempM[[#This Row],[Detrended]]-tempM[[#This Row],[Cycle]]</f>
        <v>0.23154848857258475</v>
      </c>
      <c r="J1120" s="4">
        <f>AVERAGEIF(tempM[Month],tempM[Month],tempM[High Frequency])</f>
        <v>4.2467654152793903E-2</v>
      </c>
      <c r="K1120" s="4">
        <f>tempM[[#This Row],[S0]]-AVERAGE($J$2:$J$13)</f>
        <v>4.2603115561743565E-2</v>
      </c>
    </row>
    <row r="1121" spans="1:11" x14ac:dyDescent="0.3">
      <c r="A1121" s="2">
        <v>34074</v>
      </c>
      <c r="B1121" s="16">
        <f>MONTH(tempM[[#This Row],[Date]])</f>
        <v>4</v>
      </c>
      <c r="C1121" s="1">
        <v>1993.2916666666667</v>
      </c>
      <c r="D1121" s="1">
        <f>tempM[[#This Row],[DecDate]]^2</f>
        <v>3973211.668402778</v>
      </c>
      <c r="E1121" s="1">
        <v>0.23</v>
      </c>
      <c r="F1121" s="1">
        <f>$R$17+$R$18*tempM[[#This Row],[DecDate]]+$R$19*tempM[[#This Row],[DecDate2]]</f>
        <v>0.45398914265871326</v>
      </c>
      <c r="G1121" s="4">
        <f>tempM[[#This Row],[Temp]]-tempM[[#This Row],[Trend]]</f>
        <v>-0.22398914265871325</v>
      </c>
      <c r="H1121" s="4">
        <f t="shared" si="17"/>
        <v>-0.28169147738518352</v>
      </c>
      <c r="I1121" s="4">
        <f>tempM[[#This Row],[Detrended]]-tempM[[#This Row],[Cycle]]</f>
        <v>5.7702334726470267E-2</v>
      </c>
      <c r="J1121" s="4">
        <f>AVERAGEIF(tempM[Month],tempM[Month],tempM[High Frequency])</f>
        <v>-5.1148535178016012E-4</v>
      </c>
      <c r="K1121" s="4">
        <f>tempM[[#This Row],[S0]]-AVERAGE($J$2:$J$13)</f>
        <v>-3.7602394283050016E-4</v>
      </c>
    </row>
    <row r="1122" spans="1:11" x14ac:dyDescent="0.3">
      <c r="A1122" s="2">
        <v>34104</v>
      </c>
      <c r="B1122" s="16">
        <f>MONTH(tempM[[#This Row],[Date]])</f>
        <v>5</v>
      </c>
      <c r="C1122" s="1">
        <v>1993.375</v>
      </c>
      <c r="D1122" s="1">
        <f>tempM[[#This Row],[DecDate]]^2</f>
        <v>3973543.890625</v>
      </c>
      <c r="E1122" s="1">
        <v>0.32</v>
      </c>
      <c r="F1122" s="1">
        <f>$R$17+$R$18*tempM[[#This Row],[DecDate]]+$R$19*tempM[[#This Row],[DecDate2]]</f>
        <v>0.45540734050319998</v>
      </c>
      <c r="G1122" s="4">
        <f>tempM[[#This Row],[Temp]]-tempM[[#This Row],[Trend]]</f>
        <v>-0.13540734050319997</v>
      </c>
      <c r="H1122" s="4">
        <f t="shared" si="17"/>
        <v>-0.28618659830657145</v>
      </c>
      <c r="I1122" s="4">
        <f>tempM[[#This Row],[Detrended]]-tempM[[#This Row],[Cycle]]</f>
        <v>0.15077925780337148</v>
      </c>
      <c r="J1122" s="4">
        <f>AVERAGEIF(tempM[Month],tempM[Month],tempM[High Frequency])</f>
        <v>-1.9768330201834865E-2</v>
      </c>
      <c r="K1122" s="4">
        <f>tempM[[#This Row],[S0]]-AVERAGE($J$2:$J$13)</f>
        <v>-1.9632868792885207E-2</v>
      </c>
    </row>
    <row r="1123" spans="1:11" x14ac:dyDescent="0.3">
      <c r="A1123" s="2">
        <v>34135</v>
      </c>
      <c r="B1123" s="16">
        <f>MONTH(tempM[[#This Row],[Date]])</f>
        <v>6</v>
      </c>
      <c r="C1123" s="1">
        <v>1993.4583333333335</v>
      </c>
      <c r="D1123" s="1">
        <f>tempM[[#This Row],[DecDate]]^2</f>
        <v>3973876.1267361119</v>
      </c>
      <c r="E1123" s="1">
        <v>0.22</v>
      </c>
      <c r="F1123" s="1">
        <f>$R$17+$R$18*tempM[[#This Row],[DecDate]]+$R$19*tempM[[#This Row],[DecDate2]]</f>
        <v>0.45682697078109413</v>
      </c>
      <c r="G1123" s="4">
        <f>tempM[[#This Row],[Temp]]-tempM[[#This Row],[Trend]]</f>
        <v>-0.23682697078109413</v>
      </c>
      <c r="H1123" s="4">
        <f t="shared" si="17"/>
        <v>-0.26376007473832047</v>
      </c>
      <c r="I1123" s="4">
        <f>tempM[[#This Row],[Detrended]]-tempM[[#This Row],[Cycle]]</f>
        <v>2.693310395722634E-2</v>
      </c>
      <c r="J1123" s="4">
        <f>AVERAGEIF(tempM[Month],tempM[Month],tempM[High Frequency])</f>
        <v>-2.6078630071459965E-2</v>
      </c>
      <c r="K1123" s="4">
        <f>tempM[[#This Row],[S0]]-AVERAGE($J$2:$J$13)</f>
        <v>-2.5943168662510306E-2</v>
      </c>
    </row>
    <row r="1124" spans="1:11" x14ac:dyDescent="0.3">
      <c r="A1124" s="2">
        <v>34165</v>
      </c>
      <c r="B1124" s="16">
        <f>MONTH(tempM[[#This Row],[Date]])</f>
        <v>7</v>
      </c>
      <c r="C1124" s="1">
        <v>1993.5416666666667</v>
      </c>
      <c r="D1124" s="1">
        <f>tempM[[#This Row],[DecDate]]^2</f>
        <v>3974208.3767361115</v>
      </c>
      <c r="E1124" s="1">
        <v>0.12</v>
      </c>
      <c r="F1124" s="1">
        <f>$R$17+$R$18*tempM[[#This Row],[DecDate]]+$R$19*tempM[[#This Row],[DecDate2]]</f>
        <v>0.45824803349250942</v>
      </c>
      <c r="G1124" s="4">
        <f>tempM[[#This Row],[Temp]]-tempM[[#This Row],[Trend]]</f>
        <v>-0.33824803349250943</v>
      </c>
      <c r="H1124" s="4">
        <f t="shared" si="17"/>
        <v>-0.25671959898814484</v>
      </c>
      <c r="I1124" s="4">
        <f>tempM[[#This Row],[Detrended]]-tempM[[#This Row],[Cycle]]</f>
        <v>-8.1528434504364589E-2</v>
      </c>
      <c r="J1124" s="4">
        <f>AVERAGEIF(tempM[Month],tempM[Month],tempM[High Frequency])</f>
        <v>-3.5465086088030215E-2</v>
      </c>
      <c r="K1124" s="4">
        <f>tempM[[#This Row],[S0]]-AVERAGE($J$2:$J$13)</f>
        <v>-3.5329624679080553E-2</v>
      </c>
    </row>
    <row r="1125" spans="1:11" x14ac:dyDescent="0.3">
      <c r="A1125" s="2">
        <v>34196</v>
      </c>
      <c r="B1125" s="16">
        <f>MONTH(tempM[[#This Row],[Date]])</f>
        <v>8</v>
      </c>
      <c r="C1125" s="1">
        <v>1993.625</v>
      </c>
      <c r="D1125" s="1">
        <f>tempM[[#This Row],[DecDate]]^2</f>
        <v>3974540.640625</v>
      </c>
      <c r="E1125" s="1">
        <v>0.03</v>
      </c>
      <c r="F1125" s="1">
        <f>$R$17+$R$18*tempM[[#This Row],[DecDate]]+$R$19*tempM[[#This Row],[DecDate2]]</f>
        <v>0.45967052863721847</v>
      </c>
      <c r="G1125" s="4">
        <f>tempM[[#This Row],[Temp]]-tempM[[#This Row],[Trend]]</f>
        <v>-0.42967052863721844</v>
      </c>
      <c r="H1125" s="4">
        <f t="shared" si="17"/>
        <v>-0.29044978644063801</v>
      </c>
      <c r="I1125" s="4">
        <f>tempM[[#This Row],[Detrended]]-tempM[[#This Row],[Cycle]]</f>
        <v>-0.13922074219658043</v>
      </c>
      <c r="J1125" s="4">
        <f>AVERAGEIF(tempM[Month],tempM[Month],tempM[High Frequency])</f>
        <v>-3.7850347885051719E-2</v>
      </c>
      <c r="K1125" s="4">
        <f>tempM[[#This Row],[S0]]-AVERAGE($J$2:$J$13)</f>
        <v>-3.7714886476102057E-2</v>
      </c>
    </row>
    <row r="1126" spans="1:11" x14ac:dyDescent="0.3">
      <c r="A1126" s="2">
        <v>34227</v>
      </c>
      <c r="B1126" s="16">
        <f>MONTH(tempM[[#This Row],[Date]])</f>
        <v>9</v>
      </c>
      <c r="C1126" s="1">
        <v>1993.7083333333335</v>
      </c>
      <c r="D1126" s="1">
        <f>tempM[[#This Row],[DecDate]]^2</f>
        <v>3974872.9184027785</v>
      </c>
      <c r="E1126" s="1">
        <v>-0.06</v>
      </c>
      <c r="F1126" s="1">
        <f>$R$17+$R$18*tempM[[#This Row],[DecDate]]+$R$19*tempM[[#This Row],[DecDate2]]</f>
        <v>0.46109445621556233</v>
      </c>
      <c r="G1126" s="4">
        <f>tempM[[#This Row],[Temp]]-tempM[[#This Row],[Trend]]</f>
        <v>-0.52109445621556238</v>
      </c>
      <c r="H1126" s="4">
        <f t="shared" si="17"/>
        <v>-0.29418140632659112</v>
      </c>
      <c r="I1126" s="4">
        <f>tempM[[#This Row],[Detrended]]-tempM[[#This Row],[Cycle]]</f>
        <v>-0.22691304988897126</v>
      </c>
      <c r="J1126" s="4">
        <f>AVERAGEIF(tempM[Month],tempM[Month],tempM[High Frequency])</f>
        <v>-2.5516799080914528E-2</v>
      </c>
      <c r="K1126" s="4">
        <f>tempM[[#This Row],[S0]]-AVERAGE($J$2:$J$13)</f>
        <v>-2.538133767196487E-2</v>
      </c>
    </row>
    <row r="1127" spans="1:11" x14ac:dyDescent="0.3">
      <c r="A1127" s="2">
        <v>34257</v>
      </c>
      <c r="B1127" s="16">
        <f>MONTH(tempM[[#This Row],[Date]])</f>
        <v>10</v>
      </c>
      <c r="C1127" s="1">
        <v>1993.7916666666667</v>
      </c>
      <c r="D1127" s="1">
        <f>tempM[[#This Row],[DecDate]]^2</f>
        <v>3975205.210069445</v>
      </c>
      <c r="E1127" s="1">
        <v>0.13</v>
      </c>
      <c r="F1127" s="1">
        <f>$R$17+$R$18*tempM[[#This Row],[DecDate]]+$R$19*tempM[[#This Row],[DecDate2]]</f>
        <v>0.46251981622719995</v>
      </c>
      <c r="G1127" s="4">
        <f>tempM[[#This Row],[Temp]]-tempM[[#This Row],[Trend]]</f>
        <v>-0.33251981622719995</v>
      </c>
      <c r="H1127" s="4">
        <f t="shared" si="17"/>
        <v>-0.28791445864598225</v>
      </c>
      <c r="I1127" s="4">
        <f>tempM[[#This Row],[Detrended]]-tempM[[#This Row],[Cycle]]</f>
        <v>-4.4605357581217697E-2</v>
      </c>
      <c r="J1127" s="4">
        <f>AVERAGEIF(tempM[Month],tempM[Month],tempM[High Frequency])</f>
        <v>3.745669801022343E-2</v>
      </c>
      <c r="K1127" s="4">
        <f>tempM[[#This Row],[S0]]-AVERAGE($J$2:$J$13)</f>
        <v>3.7592159419173092E-2</v>
      </c>
    </row>
    <row r="1128" spans="1:11" x14ac:dyDescent="0.3">
      <c r="A1128" s="2">
        <v>34288</v>
      </c>
      <c r="B1128" s="16">
        <f>MONTH(tempM[[#This Row],[Date]])</f>
        <v>11</v>
      </c>
      <c r="C1128" s="1">
        <v>1993.875</v>
      </c>
      <c r="D1128" s="1">
        <f>tempM[[#This Row],[DecDate]]^2</f>
        <v>3975537.515625</v>
      </c>
      <c r="E1128" s="1">
        <v>-0.21</v>
      </c>
      <c r="F1128" s="1">
        <f>$R$17+$R$18*tempM[[#This Row],[DecDate]]+$R$19*tempM[[#This Row],[DecDate2]]</f>
        <v>0.46394660867241555</v>
      </c>
      <c r="G1128" s="4">
        <f>tempM[[#This Row],[Temp]]-tempM[[#This Row],[Trend]]</f>
        <v>-0.67394660867241551</v>
      </c>
      <c r="H1128" s="4">
        <f t="shared" si="17"/>
        <v>-0.27703355878343999</v>
      </c>
      <c r="I1128" s="4">
        <f>tempM[[#This Row],[Detrended]]-tempM[[#This Row],[Cycle]]</f>
        <v>-0.39691304988897552</v>
      </c>
      <c r="J1128" s="4">
        <f>AVERAGEIF(tempM[Month],tempM[Month],tempM[High Frequency])</f>
        <v>3.5898844099438568E-2</v>
      </c>
      <c r="K1128" s="4">
        <f>tempM[[#This Row],[S0]]-AVERAGE($J$2:$J$13)</f>
        <v>3.603430550838823E-2</v>
      </c>
    </row>
    <row r="1129" spans="1:11" x14ac:dyDescent="0.3">
      <c r="A1129" s="2">
        <v>34318</v>
      </c>
      <c r="B1129" s="16">
        <f>MONTH(tempM[[#This Row],[Date]])</f>
        <v>12</v>
      </c>
      <c r="C1129" s="1">
        <v>1993.9583333333335</v>
      </c>
      <c r="D1129" s="1">
        <f>tempM[[#This Row],[DecDate]]^2</f>
        <v>3975869.835069445</v>
      </c>
      <c r="E1129" s="1">
        <v>0.22</v>
      </c>
      <c r="F1129" s="1">
        <f>$R$17+$R$18*tempM[[#This Row],[DecDate]]+$R$19*tempM[[#This Row],[DecDate2]]</f>
        <v>0.4653748335509249</v>
      </c>
      <c r="G1129" s="4">
        <f>tempM[[#This Row],[Temp]]-tempM[[#This Row],[Trend]]</f>
        <v>-0.2453748335509249</v>
      </c>
      <c r="H1129" s="4">
        <f t="shared" si="17"/>
        <v>-0.27153870673896419</v>
      </c>
      <c r="I1129" s="4">
        <f>tempM[[#This Row],[Detrended]]-tempM[[#This Row],[Cycle]]</f>
        <v>2.6163873188039283E-2</v>
      </c>
      <c r="J1129" s="4">
        <f>AVERAGEIF(tempM[Month],tempM[Month],tempM[High Frequency])</f>
        <v>-3.4305487959333747E-2</v>
      </c>
      <c r="K1129" s="4">
        <f>tempM[[#This Row],[S0]]-AVERAGE($J$2:$J$13)</f>
        <v>-3.4170026550384085E-2</v>
      </c>
    </row>
    <row r="1130" spans="1:11" x14ac:dyDescent="0.3">
      <c r="A1130" s="2">
        <v>34349</v>
      </c>
      <c r="B1130" s="16">
        <f>MONTH(tempM[[#This Row],[Date]])</f>
        <v>1</v>
      </c>
      <c r="C1130" s="1">
        <v>1994.0416666666667</v>
      </c>
      <c r="D1130" s="1">
        <f>tempM[[#This Row],[DecDate]]^2</f>
        <v>3976202.168402778</v>
      </c>
      <c r="E1130" s="1">
        <v>0.34</v>
      </c>
      <c r="F1130" s="1">
        <f>$R$17+$R$18*tempM[[#This Row],[DecDate]]+$R$19*tempM[[#This Row],[DecDate2]]</f>
        <v>0.46680449086306908</v>
      </c>
      <c r="G1130" s="4">
        <f>tempM[[#This Row],[Temp]]-tempM[[#This Row],[Trend]]</f>
        <v>-0.12680449086306905</v>
      </c>
      <c r="H1130" s="4">
        <f t="shared" si="17"/>
        <v>-0.26296836405102098</v>
      </c>
      <c r="I1130" s="4">
        <f>tempM[[#This Row],[Detrended]]-tempM[[#This Row],[Cycle]]</f>
        <v>0.13616387318795192</v>
      </c>
      <c r="J1130" s="4">
        <f>AVERAGEIF(tempM[Month],tempM[Month],tempM[High Frequency])</f>
        <v>2.9521109172344157E-2</v>
      </c>
      <c r="K1130" s="4">
        <f>tempM[[#This Row],[S0]]-AVERAGE($J$2:$J$13)</f>
        <v>2.9656570581293815E-2</v>
      </c>
    </row>
    <row r="1131" spans="1:11" x14ac:dyDescent="0.3">
      <c r="A1131" s="2">
        <v>34380</v>
      </c>
      <c r="B1131" s="16">
        <f>MONTH(tempM[[#This Row],[Date]])</f>
        <v>2</v>
      </c>
      <c r="C1131" s="1">
        <v>1994.125</v>
      </c>
      <c r="D1131" s="1">
        <f>tempM[[#This Row],[DecDate]]^2</f>
        <v>3976534.515625</v>
      </c>
      <c r="E1131" s="1">
        <v>-0.04</v>
      </c>
      <c r="F1131" s="1">
        <f>$R$17+$R$18*tempM[[#This Row],[DecDate]]+$R$19*tempM[[#This Row],[DecDate2]]</f>
        <v>0.46823558060850701</v>
      </c>
      <c r="G1131" s="4">
        <f>tempM[[#This Row],[Temp]]-tempM[[#This Row],[Trend]]</f>
        <v>-0.50823558060850704</v>
      </c>
      <c r="H1131" s="4">
        <f t="shared" si="17"/>
        <v>-0.24824560764266951</v>
      </c>
      <c r="I1131" s="4">
        <f>tempM[[#This Row],[Detrended]]-tempM[[#This Row],[Cycle]]</f>
        <v>-0.25998997296583753</v>
      </c>
      <c r="J1131" s="4">
        <f>AVERAGEIF(tempM[Month],tempM[Month],tempM[High Frequency])</f>
        <v>3.252632429620924E-2</v>
      </c>
      <c r="K1131" s="4">
        <f>tempM[[#This Row],[S0]]-AVERAGE($J$2:$J$13)</f>
        <v>3.2661785705158902E-2</v>
      </c>
    </row>
    <row r="1132" spans="1:11" x14ac:dyDescent="0.3">
      <c r="A1132" s="2">
        <v>34408</v>
      </c>
      <c r="B1132" s="16">
        <f>MONTH(tempM[[#This Row],[Date]])</f>
        <v>3</v>
      </c>
      <c r="C1132" s="1">
        <v>1994.2083333333335</v>
      </c>
      <c r="D1132" s="1">
        <f>tempM[[#This Row],[DecDate]]^2</f>
        <v>3976866.8767361119</v>
      </c>
      <c r="E1132" s="1">
        <v>0.49</v>
      </c>
      <c r="F1132" s="1">
        <f>$R$17+$R$18*tempM[[#This Row],[DecDate]]+$R$19*tempM[[#This Row],[DecDate2]]</f>
        <v>0.46966810278752291</v>
      </c>
      <c r="G1132" s="4">
        <f>tempM[[#This Row],[Temp]]-tempM[[#This Row],[Trend]]</f>
        <v>2.0331897212477079E-2</v>
      </c>
      <c r="H1132" s="4">
        <f t="shared" si="17"/>
        <v>-0.22660120674470113</v>
      </c>
      <c r="I1132" s="4">
        <f>tempM[[#This Row],[Detrended]]-tempM[[#This Row],[Cycle]]</f>
        <v>0.24693310395717821</v>
      </c>
      <c r="J1132" s="4">
        <f>AVERAGEIF(tempM[Month],tempM[Month],tempM[High Frequency])</f>
        <v>4.2467654152793903E-2</v>
      </c>
      <c r="K1132" s="4">
        <f>tempM[[#This Row],[S0]]-AVERAGE($J$2:$J$13)</f>
        <v>4.2603115561743565E-2</v>
      </c>
    </row>
    <row r="1133" spans="1:11" x14ac:dyDescent="0.3">
      <c r="A1133" s="2">
        <v>34439</v>
      </c>
      <c r="B1133" s="16">
        <f>MONTH(tempM[[#This Row],[Date]])</f>
        <v>4</v>
      </c>
      <c r="C1133" s="1">
        <v>1994.2916666666667</v>
      </c>
      <c r="D1133" s="1">
        <f>tempM[[#This Row],[DecDate]]^2</f>
        <v>3977199.2517361115</v>
      </c>
      <c r="E1133" s="1">
        <v>0.48</v>
      </c>
      <c r="F1133" s="1">
        <f>$R$17+$R$18*tempM[[#This Row],[DecDate]]+$R$19*tempM[[#This Row],[DecDate2]]</f>
        <v>0.47110205739983257</v>
      </c>
      <c r="G1133" s="4">
        <f>tempM[[#This Row],[Temp]]-tempM[[#This Row],[Trend]]</f>
        <v>8.8979426001674078E-3</v>
      </c>
      <c r="H1133" s="4">
        <f t="shared" si="17"/>
        <v>-0.18111208443401697</v>
      </c>
      <c r="I1133" s="4">
        <f>tempM[[#This Row],[Detrended]]-tempM[[#This Row],[Cycle]]</f>
        <v>0.19001002703418438</v>
      </c>
      <c r="J1133" s="4">
        <f>AVERAGEIF(tempM[Month],tempM[Month],tempM[High Frequency])</f>
        <v>-5.1148535178016012E-4</v>
      </c>
      <c r="K1133" s="4">
        <f>tempM[[#This Row],[S0]]-AVERAGE($J$2:$J$13)</f>
        <v>-3.7602394283050016E-4</v>
      </c>
    </row>
    <row r="1134" spans="1:11" x14ac:dyDescent="0.3">
      <c r="A1134" s="2">
        <v>34469</v>
      </c>
      <c r="B1134" s="16">
        <f>MONTH(tempM[[#This Row],[Date]])</f>
        <v>5</v>
      </c>
      <c r="C1134" s="1">
        <v>1994.375</v>
      </c>
      <c r="D1134" s="1">
        <f>tempM[[#This Row],[DecDate]]^2</f>
        <v>3977531.640625</v>
      </c>
      <c r="E1134" s="1">
        <v>0.39</v>
      </c>
      <c r="F1134" s="1">
        <f>$R$17+$R$18*tempM[[#This Row],[DecDate]]+$R$19*tempM[[#This Row],[DecDate2]]</f>
        <v>0.47253744444566337</v>
      </c>
      <c r="G1134" s="4">
        <f>tempM[[#This Row],[Temp]]-tempM[[#This Row],[Trend]]</f>
        <v>-8.2537444445663355E-2</v>
      </c>
      <c r="H1134" s="4">
        <f t="shared" si="17"/>
        <v>-0.15408593301832685</v>
      </c>
      <c r="I1134" s="4">
        <f>tempM[[#This Row],[Detrended]]-tempM[[#This Row],[Cycle]]</f>
        <v>7.1548488572663493E-2</v>
      </c>
      <c r="J1134" s="4">
        <f>AVERAGEIF(tempM[Month],tempM[Month],tempM[High Frequency])</f>
        <v>-1.9768330201834865E-2</v>
      </c>
      <c r="K1134" s="4">
        <f>tempM[[#This Row],[S0]]-AVERAGE($J$2:$J$13)</f>
        <v>-1.9632868792885207E-2</v>
      </c>
    </row>
    <row r="1135" spans="1:11" x14ac:dyDescent="0.3">
      <c r="A1135" s="2">
        <v>34500</v>
      </c>
      <c r="B1135" s="16">
        <f>MONTH(tempM[[#This Row],[Date]])</f>
        <v>6</v>
      </c>
      <c r="C1135" s="1">
        <v>1994.4583333333335</v>
      </c>
      <c r="D1135" s="1">
        <f>tempM[[#This Row],[DecDate]]^2</f>
        <v>3977864.0434027785</v>
      </c>
      <c r="E1135" s="1">
        <v>0.41</v>
      </c>
      <c r="F1135" s="1">
        <f>$R$17+$R$18*tempM[[#This Row],[DecDate]]+$R$19*tempM[[#This Row],[DecDate2]]</f>
        <v>0.47397426392501529</v>
      </c>
      <c r="G1135" s="4">
        <f>tempM[[#This Row],[Temp]]-tempM[[#This Row],[Trend]]</f>
        <v>-6.3974263925015318E-2</v>
      </c>
      <c r="H1135" s="4">
        <f t="shared" si="17"/>
        <v>-0.11090736788223728</v>
      </c>
      <c r="I1135" s="4">
        <f>tempM[[#This Row],[Detrended]]-tempM[[#This Row],[Cycle]]</f>
        <v>4.6933103957221958E-2</v>
      </c>
      <c r="J1135" s="4">
        <f>AVERAGEIF(tempM[Month],tempM[Month],tempM[High Frequency])</f>
        <v>-2.6078630071459965E-2</v>
      </c>
      <c r="K1135" s="4">
        <f>tempM[[#This Row],[S0]]-AVERAGE($J$2:$J$13)</f>
        <v>-2.5943168662510306E-2</v>
      </c>
    </row>
    <row r="1136" spans="1:11" x14ac:dyDescent="0.3">
      <c r="A1136" s="2">
        <v>34530</v>
      </c>
      <c r="B1136" s="16">
        <f>MONTH(tempM[[#This Row],[Date]])</f>
        <v>7</v>
      </c>
      <c r="C1136" s="1">
        <v>1994.5416666666667</v>
      </c>
      <c r="D1136" s="1">
        <f>tempM[[#This Row],[DecDate]]^2</f>
        <v>3978196.460069445</v>
      </c>
      <c r="E1136" s="1">
        <v>0.35</v>
      </c>
      <c r="F1136" s="1">
        <f>$R$17+$R$18*tempM[[#This Row],[DecDate]]+$R$19*tempM[[#This Row],[DecDate2]]</f>
        <v>0.47541251583783151</v>
      </c>
      <c r="G1136" s="4">
        <f>tempM[[#This Row],[Temp]]-tempM[[#This Row],[Trend]]</f>
        <v>-0.12541251583783153</v>
      </c>
      <c r="H1136" s="4">
        <f t="shared" si="17"/>
        <v>-7.1576389025752779E-2</v>
      </c>
      <c r="I1136" s="4">
        <f>tempM[[#This Row],[Detrended]]-tempM[[#This Row],[Cycle]]</f>
        <v>-5.383612681207875E-2</v>
      </c>
      <c r="J1136" s="4">
        <f>AVERAGEIF(tempM[Month],tempM[Month],tempM[High Frequency])</f>
        <v>-3.5465086088030215E-2</v>
      </c>
      <c r="K1136" s="4">
        <f>tempM[[#This Row],[S0]]-AVERAGE($J$2:$J$13)</f>
        <v>-3.5329624679080553E-2</v>
      </c>
    </row>
    <row r="1137" spans="1:11" x14ac:dyDescent="0.3">
      <c r="A1137" s="2">
        <v>34561</v>
      </c>
      <c r="B1137" s="16">
        <f>MONTH(tempM[[#This Row],[Date]])</f>
        <v>8</v>
      </c>
      <c r="C1137" s="1">
        <v>1994.625</v>
      </c>
      <c r="D1137" s="1">
        <f>tempM[[#This Row],[DecDate]]^2</f>
        <v>3978528.890625</v>
      </c>
      <c r="E1137" s="1">
        <v>0.33</v>
      </c>
      <c r="F1137" s="1">
        <f>$R$17+$R$18*tempM[[#This Row],[DecDate]]+$R$19*tempM[[#This Row],[DecDate2]]</f>
        <v>0.47685220018394148</v>
      </c>
      <c r="G1137" s="4">
        <f>tempM[[#This Row],[Temp]]-tempM[[#This Row],[Trend]]</f>
        <v>-0.14685220018394146</v>
      </c>
      <c r="H1137" s="4">
        <f t="shared" si="17"/>
        <v>-7.6314579873304304E-3</v>
      </c>
      <c r="I1137" s="4">
        <f>tempM[[#This Row],[Detrended]]-tempM[[#This Row],[Cycle]]</f>
        <v>-0.13922074219661104</v>
      </c>
      <c r="J1137" s="4">
        <f>AVERAGEIF(tempM[Month],tempM[Month],tempM[High Frequency])</f>
        <v>-3.7850347885051719E-2</v>
      </c>
      <c r="K1137" s="4">
        <f>tempM[[#This Row],[S0]]-AVERAGE($J$2:$J$13)</f>
        <v>-3.7714886476102057E-2</v>
      </c>
    </row>
    <row r="1138" spans="1:11" x14ac:dyDescent="0.3">
      <c r="A1138" s="2">
        <v>34592</v>
      </c>
      <c r="B1138" s="16">
        <f>MONTH(tempM[[#This Row],[Date]])</f>
        <v>9</v>
      </c>
      <c r="C1138" s="1">
        <v>1994.7083333333335</v>
      </c>
      <c r="D1138" s="1">
        <f>tempM[[#This Row],[DecDate]]^2</f>
        <v>3978861.335069445</v>
      </c>
      <c r="E1138" s="1">
        <v>0.33</v>
      </c>
      <c r="F1138" s="1">
        <f>$R$17+$R$18*tempM[[#This Row],[DecDate]]+$R$19*tempM[[#This Row],[DecDate2]]</f>
        <v>0.47829331696362942</v>
      </c>
      <c r="G1138" s="4">
        <f>tempM[[#This Row],[Temp]]-tempM[[#This Row],[Trend]]</f>
        <v>-0.14829331696362941</v>
      </c>
      <c r="H1138" s="4">
        <f t="shared" si="17"/>
        <v>4.015819446378583E-2</v>
      </c>
      <c r="I1138" s="4">
        <f>tempM[[#This Row],[Detrended]]-tempM[[#This Row],[Cycle]]</f>
        <v>-0.18845151142741523</v>
      </c>
      <c r="J1138" s="4">
        <f>AVERAGEIF(tempM[Month],tempM[Month],tempM[High Frequency])</f>
        <v>-2.5516799080914528E-2</v>
      </c>
      <c r="K1138" s="4">
        <f>tempM[[#This Row],[S0]]-AVERAGE($J$2:$J$13)</f>
        <v>-2.538133767196487E-2</v>
      </c>
    </row>
    <row r="1139" spans="1:11" x14ac:dyDescent="0.3">
      <c r="A1139" s="2">
        <v>34622</v>
      </c>
      <c r="B1139" s="16">
        <f>MONTH(tempM[[#This Row],[Date]])</f>
        <v>10</v>
      </c>
      <c r="C1139" s="1">
        <v>1994.7916666666667</v>
      </c>
      <c r="D1139" s="1">
        <f>tempM[[#This Row],[DecDate]]^2</f>
        <v>3979193.793402778</v>
      </c>
      <c r="E1139" s="1">
        <v>0.55000000000000004</v>
      </c>
      <c r="F1139" s="1">
        <f>$R$17+$R$18*tempM[[#This Row],[DecDate]]+$R$19*tempM[[#This Row],[DecDate2]]</f>
        <v>0.47973586617666797</v>
      </c>
      <c r="G1139" s="4">
        <f>tempM[[#This Row],[Temp]]-tempM[[#This Row],[Trend]]</f>
        <v>7.0264133823332076E-2</v>
      </c>
      <c r="H1139" s="4">
        <f t="shared" si="17"/>
        <v>5.6407952942998128E-2</v>
      </c>
      <c r="I1139" s="4">
        <f>tempM[[#This Row],[Detrended]]-tempM[[#This Row],[Cycle]]</f>
        <v>1.3856180880333947E-2</v>
      </c>
      <c r="J1139" s="4">
        <f>AVERAGEIF(tempM[Month],tempM[Month],tempM[High Frequency])</f>
        <v>3.745669801022343E-2</v>
      </c>
      <c r="K1139" s="4">
        <f>tempM[[#This Row],[S0]]-AVERAGE($J$2:$J$13)</f>
        <v>3.7592159419173092E-2</v>
      </c>
    </row>
    <row r="1140" spans="1:11" x14ac:dyDescent="0.3">
      <c r="A1140" s="2">
        <v>34653</v>
      </c>
      <c r="B1140" s="16">
        <f>MONTH(tempM[[#This Row],[Date]])</f>
        <v>11</v>
      </c>
      <c r="C1140" s="1">
        <v>1994.875</v>
      </c>
      <c r="D1140" s="1">
        <f>tempM[[#This Row],[DecDate]]^2</f>
        <v>3979526.265625</v>
      </c>
      <c r="E1140" s="1">
        <v>0.5</v>
      </c>
      <c r="F1140" s="1">
        <f>$R$17+$R$18*tempM[[#This Row],[DecDate]]+$R$19*tempM[[#This Row],[DecDate2]]</f>
        <v>0.48117984782322765</v>
      </c>
      <c r="G1140" s="4">
        <f>tempM[[#This Row],[Temp]]-tempM[[#This Row],[Trend]]</f>
        <v>1.8820152176772353E-2</v>
      </c>
      <c r="H1140" s="4">
        <f t="shared" si="17"/>
        <v>4.9579355911836182E-2</v>
      </c>
      <c r="I1140" s="4">
        <f>tempM[[#This Row],[Detrended]]-tempM[[#This Row],[Cycle]]</f>
        <v>-3.0759203735063828E-2</v>
      </c>
      <c r="J1140" s="4">
        <f>AVERAGEIF(tempM[Month],tempM[Month],tempM[High Frequency])</f>
        <v>3.5898844099438568E-2</v>
      </c>
      <c r="K1140" s="4">
        <f>tempM[[#This Row],[S0]]-AVERAGE($J$2:$J$13)</f>
        <v>3.603430550838823E-2</v>
      </c>
    </row>
    <row r="1141" spans="1:11" x14ac:dyDescent="0.3">
      <c r="A1141" s="2">
        <v>34683</v>
      </c>
      <c r="B1141" s="16">
        <f>MONTH(tempM[[#This Row],[Date]])</f>
        <v>12</v>
      </c>
      <c r="C1141" s="1">
        <v>1994.9583333333335</v>
      </c>
      <c r="D1141" s="1">
        <f>tempM[[#This Row],[DecDate]]^2</f>
        <v>3979858.7517361119</v>
      </c>
      <c r="E1141" s="1">
        <v>0.37</v>
      </c>
      <c r="F1141" s="1">
        <f>$R$17+$R$18*tempM[[#This Row],[DecDate]]+$R$19*tempM[[#This Row],[DecDate2]]</f>
        <v>0.48262526190325161</v>
      </c>
      <c r="G1141" s="4">
        <f>tempM[[#This Row],[Temp]]-tempM[[#This Row],[Trend]]</f>
        <v>-0.11262526190325162</v>
      </c>
      <c r="H1141" s="4">
        <f t="shared" si="17"/>
        <v>5.7364711062607689E-2</v>
      </c>
      <c r="I1141" s="4">
        <f>tempM[[#This Row],[Detrended]]-tempM[[#This Row],[Cycle]]</f>
        <v>-0.1699899729658593</v>
      </c>
      <c r="J1141" s="4">
        <f>AVERAGEIF(tempM[Month],tempM[Month],tempM[High Frequency])</f>
        <v>-3.4305487959333747E-2</v>
      </c>
      <c r="K1141" s="4">
        <f>tempM[[#This Row],[S0]]-AVERAGE($J$2:$J$13)</f>
        <v>-3.4170026550384085E-2</v>
      </c>
    </row>
    <row r="1142" spans="1:11" x14ac:dyDescent="0.3">
      <c r="A1142" s="2">
        <v>34714</v>
      </c>
      <c r="B1142" s="16">
        <f>MONTH(tempM[[#This Row],[Date]])</f>
        <v>1</v>
      </c>
      <c r="C1142" s="1">
        <v>1995.0416666666667</v>
      </c>
      <c r="D1142" s="1">
        <f>tempM[[#This Row],[DecDate]]^2</f>
        <v>3980191.2517361115</v>
      </c>
      <c r="E1142" s="1">
        <v>0.75</v>
      </c>
      <c r="F1142" s="1">
        <f>$R$17+$R$18*tempM[[#This Row],[DecDate]]+$R$19*tempM[[#This Row],[DecDate2]]</f>
        <v>0.48407210841662618</v>
      </c>
      <c r="G1142" s="4">
        <f>tempM[[#This Row],[Temp]]-tempM[[#This Row],[Trend]]</f>
        <v>0.26592789158337382</v>
      </c>
      <c r="H1142" s="4">
        <f t="shared" si="17"/>
        <v>5.2840941472244447E-2</v>
      </c>
      <c r="I1142" s="4">
        <f>tempM[[#This Row],[Detrended]]-tempM[[#This Row],[Cycle]]</f>
        <v>0.21308695011112938</v>
      </c>
      <c r="J1142" s="4">
        <f>AVERAGEIF(tempM[Month],tempM[Month],tempM[High Frequency])</f>
        <v>2.9521109172344157E-2</v>
      </c>
      <c r="K1142" s="4">
        <f>tempM[[#This Row],[S0]]-AVERAGE($J$2:$J$13)</f>
        <v>2.9656570581293815E-2</v>
      </c>
    </row>
    <row r="1143" spans="1:11" x14ac:dyDescent="0.3">
      <c r="A1143" s="2">
        <v>34745</v>
      </c>
      <c r="B1143" s="16">
        <f>MONTH(tempM[[#This Row],[Date]])</f>
        <v>2</v>
      </c>
      <c r="C1143" s="1">
        <v>1995.125</v>
      </c>
      <c r="D1143" s="1">
        <f>tempM[[#This Row],[DecDate]]^2</f>
        <v>3980523.765625</v>
      </c>
      <c r="E1143" s="1">
        <v>1.19</v>
      </c>
      <c r="F1143" s="1">
        <f>$R$17+$R$18*tempM[[#This Row],[DecDate]]+$R$19*tempM[[#This Row],[DecDate2]]</f>
        <v>0.48552038736357872</v>
      </c>
      <c r="G1143" s="4">
        <f>tempM[[#This Row],[Temp]]-tempM[[#This Row],[Trend]]</f>
        <v>0.70447961263642123</v>
      </c>
      <c r="H1143" s="4">
        <f t="shared" si="17"/>
        <v>6.6777277909968513E-2</v>
      </c>
      <c r="I1143" s="4">
        <f>tempM[[#This Row],[Detrended]]-tempM[[#This Row],[Cycle]]</f>
        <v>0.63770233472645277</v>
      </c>
      <c r="J1143" s="4">
        <f>AVERAGEIF(tempM[Month],tempM[Month],tempM[High Frequency])</f>
        <v>3.252632429620924E-2</v>
      </c>
      <c r="K1143" s="4">
        <f>tempM[[#This Row],[S0]]-AVERAGE($J$2:$J$13)</f>
        <v>3.2661785705158902E-2</v>
      </c>
    </row>
    <row r="1144" spans="1:11" x14ac:dyDescent="0.3">
      <c r="A1144" s="2">
        <v>34773</v>
      </c>
      <c r="B1144" s="16">
        <f>MONTH(tempM[[#This Row],[Date]])</f>
        <v>3</v>
      </c>
      <c r="C1144" s="1">
        <v>1995.2083333333335</v>
      </c>
      <c r="D1144" s="1">
        <f>tempM[[#This Row],[DecDate]]^2</f>
        <v>3980856.2934027785</v>
      </c>
      <c r="E1144" s="1">
        <v>0.6</v>
      </c>
      <c r="F1144" s="1">
        <f>$R$17+$R$18*tempM[[#This Row],[DecDate]]+$R$19*tempM[[#This Row],[DecDate2]]</f>
        <v>0.48697009874399555</v>
      </c>
      <c r="G1144" s="4">
        <f>tempM[[#This Row],[Temp]]-tempM[[#This Row],[Trend]]</f>
        <v>0.11302990125600443</v>
      </c>
      <c r="H1144" s="4">
        <f t="shared" si="17"/>
        <v>7.378910499116445E-2</v>
      </c>
      <c r="I1144" s="4">
        <f>tempM[[#This Row],[Detrended]]-tempM[[#This Row],[Cycle]]</f>
        <v>3.9240796264839978E-2</v>
      </c>
      <c r="J1144" s="4">
        <f>AVERAGEIF(tempM[Month],tempM[Month],tempM[High Frequency])</f>
        <v>4.2467654152793903E-2</v>
      </c>
      <c r="K1144" s="4">
        <f>tempM[[#This Row],[S0]]-AVERAGE($J$2:$J$13)</f>
        <v>4.2603115561743565E-2</v>
      </c>
    </row>
    <row r="1145" spans="1:11" x14ac:dyDescent="0.3">
      <c r="A1145" s="2">
        <v>34804</v>
      </c>
      <c r="B1145" s="16">
        <f>MONTH(tempM[[#This Row],[Date]])</f>
        <v>4</v>
      </c>
      <c r="C1145" s="1">
        <v>1995.2916666666667</v>
      </c>
      <c r="D1145" s="1">
        <f>tempM[[#This Row],[DecDate]]^2</f>
        <v>3981188.835069445</v>
      </c>
      <c r="E1145" s="1">
        <v>0.72</v>
      </c>
      <c r="F1145" s="1">
        <f>$R$17+$R$18*tempM[[#This Row],[DecDate]]+$R$19*tempM[[#This Row],[DecDate2]]</f>
        <v>0.48842124255776298</v>
      </c>
      <c r="G1145" s="4">
        <f>tempM[[#This Row],[Temp]]-tempM[[#This Row],[Trend]]</f>
        <v>0.23157875744223699</v>
      </c>
      <c r="H1145" s="4">
        <f t="shared" si="17"/>
        <v>9.3107191946601553E-2</v>
      </c>
      <c r="I1145" s="4">
        <f>tempM[[#This Row],[Detrended]]-tempM[[#This Row],[Cycle]]</f>
        <v>0.13847156549563544</v>
      </c>
      <c r="J1145" s="4">
        <f>AVERAGEIF(tempM[Month],tempM[Month],tempM[High Frequency])</f>
        <v>-5.1148535178016012E-4</v>
      </c>
      <c r="K1145" s="4">
        <f>tempM[[#This Row],[S0]]-AVERAGE($J$2:$J$13)</f>
        <v>-3.7602394283050016E-4</v>
      </c>
    </row>
    <row r="1146" spans="1:11" x14ac:dyDescent="0.3">
      <c r="A1146" s="2">
        <v>34834</v>
      </c>
      <c r="B1146" s="16">
        <f>MONTH(tempM[[#This Row],[Date]])</f>
        <v>5</v>
      </c>
      <c r="C1146" s="1">
        <v>1995.375</v>
      </c>
      <c r="D1146" s="1">
        <f>tempM[[#This Row],[DecDate]]^2</f>
        <v>3981521.390625</v>
      </c>
      <c r="E1146" s="1">
        <v>0.41</v>
      </c>
      <c r="F1146" s="1">
        <f>$R$17+$R$18*tempM[[#This Row],[DecDate]]+$R$19*tempM[[#This Row],[DecDate2]]</f>
        <v>0.48987381880493786</v>
      </c>
      <c r="G1146" s="4">
        <f>tempM[[#This Row],[Temp]]-tempM[[#This Row],[Trend]]</f>
        <v>-7.9873818804937879E-2</v>
      </c>
      <c r="H1146" s="4">
        <f t="shared" si="17"/>
        <v>9.396230800704905E-2</v>
      </c>
      <c r="I1146" s="4">
        <f>tempM[[#This Row],[Detrended]]-tempM[[#This Row],[Cycle]]</f>
        <v>-0.17383612681198693</v>
      </c>
      <c r="J1146" s="4">
        <f>AVERAGEIF(tempM[Month],tempM[Month],tempM[High Frequency])</f>
        <v>-1.9768330201834865E-2</v>
      </c>
      <c r="K1146" s="4">
        <f>tempM[[#This Row],[S0]]-AVERAGE($J$2:$J$13)</f>
        <v>-1.9632868792885207E-2</v>
      </c>
    </row>
    <row r="1147" spans="1:11" x14ac:dyDescent="0.3">
      <c r="A1147" s="2">
        <v>34865</v>
      </c>
      <c r="B1147" s="16">
        <f>MONTH(tempM[[#This Row],[Date]])</f>
        <v>6</v>
      </c>
      <c r="C1147" s="1">
        <v>1995.4583333333335</v>
      </c>
      <c r="D1147" s="1">
        <f>tempM[[#This Row],[DecDate]]^2</f>
        <v>3981853.960069445</v>
      </c>
      <c r="E1147" s="1">
        <v>0.51</v>
      </c>
      <c r="F1147" s="1">
        <f>$R$17+$R$18*tempM[[#This Row],[DecDate]]+$R$19*tempM[[#This Row],[DecDate2]]</f>
        <v>0.49132782748563386</v>
      </c>
      <c r="G1147" s="4">
        <f>tempM[[#This Row],[Temp]]-tempM[[#This Row],[Trend]]</f>
        <v>1.8672172514366148E-2</v>
      </c>
      <c r="H1147" s="4">
        <f t="shared" si="17"/>
        <v>7.4815991634045342E-2</v>
      </c>
      <c r="I1147" s="4">
        <f>tempM[[#This Row],[Detrended]]-tempM[[#This Row],[Cycle]]</f>
        <v>-5.6143819119679195E-2</v>
      </c>
      <c r="J1147" s="4">
        <f>AVERAGEIF(tempM[Month],tempM[Month],tempM[High Frequency])</f>
        <v>-2.6078630071459965E-2</v>
      </c>
      <c r="K1147" s="4">
        <f>tempM[[#This Row],[S0]]-AVERAGE($J$2:$J$13)</f>
        <v>-2.5943168662510306E-2</v>
      </c>
    </row>
    <row r="1148" spans="1:11" x14ac:dyDescent="0.3">
      <c r="A1148" s="2">
        <v>34895</v>
      </c>
      <c r="B1148" s="16">
        <f>MONTH(tempM[[#This Row],[Date]])</f>
        <v>7</v>
      </c>
      <c r="C1148" s="1">
        <v>1995.5416666666667</v>
      </c>
      <c r="D1148" s="1">
        <f>tempM[[#This Row],[DecDate]]^2</f>
        <v>3982186.543402778</v>
      </c>
      <c r="E1148" s="1">
        <v>0.37</v>
      </c>
      <c r="F1148" s="1">
        <f>$R$17+$R$18*tempM[[#This Row],[DecDate]]+$R$19*tempM[[#This Row],[DecDate2]]</f>
        <v>0.49278326859973731</v>
      </c>
      <c r="G1148" s="4">
        <f>tempM[[#This Row],[Temp]]-tempM[[#This Row],[Trend]]</f>
        <v>-0.12278326859973732</v>
      </c>
      <c r="H1148" s="4">
        <f t="shared" si="17"/>
        <v>6.5668242827599213E-2</v>
      </c>
      <c r="I1148" s="4">
        <f>tempM[[#This Row],[Detrended]]-tempM[[#This Row],[Cycle]]</f>
        <v>-0.18845151142733652</v>
      </c>
      <c r="J1148" s="4">
        <f>AVERAGEIF(tempM[Month],tempM[Month],tempM[High Frequency])</f>
        <v>-3.5465086088030215E-2</v>
      </c>
      <c r="K1148" s="4">
        <f>tempM[[#This Row],[S0]]-AVERAGE($J$2:$J$13)</f>
        <v>-3.5329624679080553E-2</v>
      </c>
    </row>
    <row r="1149" spans="1:11" x14ac:dyDescent="0.3">
      <c r="A1149" s="2">
        <v>34926</v>
      </c>
      <c r="B1149" s="16">
        <f>MONTH(tempM[[#This Row],[Date]])</f>
        <v>8</v>
      </c>
      <c r="C1149" s="1">
        <v>1995.625</v>
      </c>
      <c r="D1149" s="1">
        <f>tempM[[#This Row],[DecDate]]^2</f>
        <v>3982519.140625</v>
      </c>
      <c r="E1149" s="1">
        <v>0.55000000000000004</v>
      </c>
      <c r="F1149" s="1">
        <f>$R$17+$R$18*tempM[[#This Row],[DecDate]]+$R$19*tempM[[#This Row],[DecDate2]]</f>
        <v>0.49424014214741874</v>
      </c>
      <c r="G1149" s="4">
        <f>tempM[[#This Row],[Temp]]-tempM[[#This Row],[Trend]]</f>
        <v>5.5759857852581307E-2</v>
      </c>
      <c r="H1149" s="4">
        <f t="shared" si="17"/>
        <v>4.9595984664616261E-2</v>
      </c>
      <c r="I1149" s="4">
        <f>tempM[[#This Row],[Detrended]]-tempM[[#This Row],[Cycle]]</f>
        <v>6.1638731879650466E-3</v>
      </c>
      <c r="J1149" s="4">
        <f>AVERAGEIF(tempM[Month],tempM[Month],tempM[High Frequency])</f>
        <v>-3.7850347885051719E-2</v>
      </c>
      <c r="K1149" s="4">
        <f>tempM[[#This Row],[S0]]-AVERAGE($J$2:$J$13)</f>
        <v>-3.7714886476102057E-2</v>
      </c>
    </row>
    <row r="1150" spans="1:11" x14ac:dyDescent="0.3">
      <c r="A1150" s="2">
        <v>34957</v>
      </c>
      <c r="B1150" s="16">
        <f>MONTH(tempM[[#This Row],[Date]])</f>
        <v>9</v>
      </c>
      <c r="C1150" s="1">
        <v>1995.7083333333335</v>
      </c>
      <c r="D1150" s="1">
        <f>tempM[[#This Row],[DecDate]]^2</f>
        <v>3982851.7517361119</v>
      </c>
      <c r="E1150" s="1">
        <v>0.44</v>
      </c>
      <c r="F1150" s="1">
        <f>$R$17+$R$18*tempM[[#This Row],[DecDate]]+$R$19*tempM[[#This Row],[DecDate2]]</f>
        <v>0.49569844812839392</v>
      </c>
      <c r="G1150" s="4">
        <f>tempM[[#This Row],[Temp]]-tempM[[#This Row],[Trend]]</f>
        <v>-5.5698448128393918E-2</v>
      </c>
      <c r="H1150" s="4">
        <f t="shared" si="17"/>
        <v>-1.801616747026628E-2</v>
      </c>
      <c r="I1150" s="4">
        <f>tempM[[#This Row],[Detrended]]-tempM[[#This Row],[Cycle]]</f>
        <v>-3.7682280658127634E-2</v>
      </c>
      <c r="J1150" s="4">
        <f>AVERAGEIF(tempM[Month],tempM[Month],tempM[High Frequency])</f>
        <v>-2.5516799080914528E-2</v>
      </c>
      <c r="K1150" s="4">
        <f>tempM[[#This Row],[S0]]-AVERAGE($J$2:$J$13)</f>
        <v>-2.538133767196487E-2</v>
      </c>
    </row>
    <row r="1151" spans="1:11" x14ac:dyDescent="0.3">
      <c r="A1151" s="2">
        <v>34987</v>
      </c>
      <c r="B1151" s="16">
        <f>MONTH(tempM[[#This Row],[Date]])</f>
        <v>10</v>
      </c>
      <c r="C1151" s="1">
        <v>1995.7916666666667</v>
      </c>
      <c r="D1151" s="1">
        <f>tempM[[#This Row],[DecDate]]^2</f>
        <v>3983184.3767361115</v>
      </c>
      <c r="E1151" s="1">
        <v>0.6</v>
      </c>
      <c r="F1151" s="1">
        <f>$R$17+$R$18*tempM[[#This Row],[DecDate]]+$R$19*tempM[[#This Row],[DecDate2]]</f>
        <v>0.49715818654294708</v>
      </c>
      <c r="G1151" s="4">
        <f>tempM[[#This Row],[Temp]]-tempM[[#This Row],[Trend]]</f>
        <v>0.1028418134570529</v>
      </c>
      <c r="H1151" s="4">
        <f t="shared" si="17"/>
        <v>-5.1783598192446156E-2</v>
      </c>
      <c r="I1151" s="4">
        <f>tempM[[#This Row],[Detrended]]-tempM[[#This Row],[Cycle]]</f>
        <v>0.15462541164949906</v>
      </c>
      <c r="J1151" s="4">
        <f>AVERAGEIF(tempM[Month],tempM[Month],tempM[High Frequency])</f>
        <v>3.745669801022343E-2</v>
      </c>
      <c r="K1151" s="4">
        <f>tempM[[#This Row],[S0]]-AVERAGE($J$2:$J$13)</f>
        <v>3.7592159419173092E-2</v>
      </c>
    </row>
    <row r="1152" spans="1:11" x14ac:dyDescent="0.3">
      <c r="A1152" s="2">
        <v>35018</v>
      </c>
      <c r="B1152" s="16">
        <f>MONTH(tempM[[#This Row],[Date]])</f>
        <v>11</v>
      </c>
      <c r="C1152" s="1">
        <v>1995.875</v>
      </c>
      <c r="D1152" s="1">
        <f>tempM[[#This Row],[DecDate]]^2</f>
        <v>3983517.015625</v>
      </c>
      <c r="E1152" s="1">
        <v>0.57999999999999996</v>
      </c>
      <c r="F1152" s="1">
        <f>$R$17+$R$18*tempM[[#This Row],[DecDate]]+$R$19*tempM[[#This Row],[DecDate2]]</f>
        <v>0.49861935739085084</v>
      </c>
      <c r="G1152" s="4">
        <f>tempM[[#This Row],[Temp]]-tempM[[#This Row],[Trend]]</f>
        <v>8.1380642609149123E-2</v>
      </c>
      <c r="H1152" s="4">
        <f t="shared" si="17"/>
        <v>-8.0937076732688212E-2</v>
      </c>
      <c r="I1152" s="4">
        <f>tempM[[#This Row],[Detrended]]-tempM[[#This Row],[Cycle]]</f>
        <v>0.16231771934183734</v>
      </c>
      <c r="J1152" s="4">
        <f>AVERAGEIF(tempM[Month],tempM[Month],tempM[High Frequency])</f>
        <v>3.5898844099438568E-2</v>
      </c>
      <c r="K1152" s="4">
        <f>tempM[[#This Row],[S0]]-AVERAGE($J$2:$J$13)</f>
        <v>3.603430550838823E-2</v>
      </c>
    </row>
    <row r="1153" spans="1:11" x14ac:dyDescent="0.3">
      <c r="A1153" s="2">
        <v>35048</v>
      </c>
      <c r="B1153" s="16">
        <f>MONTH(tempM[[#This Row],[Date]])</f>
        <v>12</v>
      </c>
      <c r="C1153" s="1">
        <v>1995.9583333333335</v>
      </c>
      <c r="D1153" s="1">
        <f>tempM[[#This Row],[DecDate]]^2</f>
        <v>3983849.6684027785</v>
      </c>
      <c r="E1153" s="1">
        <v>0.27</v>
      </c>
      <c r="F1153" s="1">
        <f>$R$17+$R$18*tempM[[#This Row],[DecDate]]+$R$19*tempM[[#This Row],[DecDate2]]</f>
        <v>0.50008196067227573</v>
      </c>
      <c r="G1153" s="4">
        <f>tempM[[#This Row],[Temp]]-tempM[[#This Row],[Trend]]</f>
        <v>-0.23008196067227571</v>
      </c>
      <c r="H1153" s="4">
        <f t="shared" si="17"/>
        <v>-9.4707372321774813E-2</v>
      </c>
      <c r="I1153" s="4">
        <f>tempM[[#This Row],[Detrended]]-tempM[[#This Row],[Cycle]]</f>
        <v>-0.1353745883505009</v>
      </c>
      <c r="J1153" s="4">
        <f>AVERAGEIF(tempM[Month],tempM[Month],tempM[High Frequency])</f>
        <v>-3.4305487959333747E-2</v>
      </c>
      <c r="K1153" s="4">
        <f>tempM[[#This Row],[S0]]-AVERAGE($J$2:$J$13)</f>
        <v>-3.4170026550384085E-2</v>
      </c>
    </row>
    <row r="1154" spans="1:11" x14ac:dyDescent="0.3">
      <c r="A1154" s="2">
        <v>35079</v>
      </c>
      <c r="B1154" s="16">
        <f>MONTH(tempM[[#This Row],[Date]])</f>
        <v>1</v>
      </c>
      <c r="C1154" s="1">
        <v>1996.0416666666667</v>
      </c>
      <c r="D1154" s="1">
        <f>tempM[[#This Row],[DecDate]]^2</f>
        <v>3984182.335069445</v>
      </c>
      <c r="E1154" s="1">
        <v>0.27</v>
      </c>
      <c r="F1154" s="1">
        <f>$R$17+$R$18*tempM[[#This Row],[DecDate]]+$R$19*tempM[[#This Row],[DecDate2]]</f>
        <v>0.50154599638705122</v>
      </c>
      <c r="G1154" s="4">
        <f>tempM[[#This Row],[Temp]]-tempM[[#This Row],[Trend]]</f>
        <v>-0.2315459963870512</v>
      </c>
      <c r="H1154" s="4">
        <f t="shared" si="17"/>
        <v>-0.11232525419045765</v>
      </c>
      <c r="I1154" s="4">
        <f>tempM[[#This Row],[Detrended]]-tempM[[#This Row],[Cycle]]</f>
        <v>-0.11922074219659355</v>
      </c>
      <c r="J1154" s="4">
        <f>AVERAGEIF(tempM[Month],tempM[Month],tempM[High Frequency])</f>
        <v>2.9521109172344157E-2</v>
      </c>
      <c r="K1154" s="4">
        <f>tempM[[#This Row],[S0]]-AVERAGE($J$2:$J$13)</f>
        <v>2.9656570581293815E-2</v>
      </c>
    </row>
    <row r="1155" spans="1:11" x14ac:dyDescent="0.3">
      <c r="A1155" s="2">
        <v>35110</v>
      </c>
      <c r="B1155" s="16">
        <f>MONTH(tempM[[#This Row],[Date]])</f>
        <v>2</v>
      </c>
      <c r="C1155" s="1">
        <v>1996.125</v>
      </c>
      <c r="D1155" s="1">
        <f>tempM[[#This Row],[DecDate]]^2</f>
        <v>3984515.015625</v>
      </c>
      <c r="E1155" s="1">
        <v>0.56000000000000005</v>
      </c>
      <c r="F1155" s="1">
        <f>$R$17+$R$18*tempM[[#This Row],[DecDate]]+$R$19*tempM[[#This Row],[DecDate2]]</f>
        <v>0.50301146453540468</v>
      </c>
      <c r="G1155" s="4">
        <f>tempM[[#This Row],[Temp]]-tempM[[#This Row],[Trend]]</f>
        <v>5.6988535464595369E-2</v>
      </c>
      <c r="H1155" s="4">
        <f t="shared" si="17"/>
        <v>-0.12763687618490813</v>
      </c>
      <c r="I1155" s="4">
        <f>tempM[[#This Row],[Detrended]]-tempM[[#This Row],[Cycle]]</f>
        <v>0.1846254116495035</v>
      </c>
      <c r="J1155" s="4">
        <f>AVERAGEIF(tempM[Month],tempM[Month],tempM[High Frequency])</f>
        <v>3.252632429620924E-2</v>
      </c>
      <c r="K1155" s="4">
        <f>tempM[[#This Row],[S0]]-AVERAGE($J$2:$J$13)</f>
        <v>3.2661785705158902E-2</v>
      </c>
    </row>
    <row r="1156" spans="1:11" x14ac:dyDescent="0.3">
      <c r="A1156" s="2">
        <v>35139</v>
      </c>
      <c r="B1156" s="16">
        <f>MONTH(tempM[[#This Row],[Date]])</f>
        <v>3</v>
      </c>
      <c r="C1156" s="1">
        <v>1996.2083333333335</v>
      </c>
      <c r="D1156" s="1">
        <f>tempM[[#This Row],[DecDate]]^2</f>
        <v>3984847.710069445</v>
      </c>
      <c r="E1156" s="1">
        <v>0.33</v>
      </c>
      <c r="F1156" s="1">
        <f>$R$17+$R$18*tempM[[#This Row],[DecDate]]+$R$19*tempM[[#This Row],[DecDate2]]</f>
        <v>0.50447836511705191</v>
      </c>
      <c r="G1156" s="4">
        <f>tempM[[#This Row],[Temp]]-tempM[[#This Row],[Trend]]</f>
        <v>-0.17447836511705189</v>
      </c>
      <c r="H1156" s="4">
        <f t="shared" si="17"/>
        <v>-0.16833454599741207</v>
      </c>
      <c r="I1156" s="4">
        <f>tempM[[#This Row],[Detrended]]-tempM[[#This Row],[Cycle]]</f>
        <v>-6.1438191196398206E-3</v>
      </c>
      <c r="J1156" s="4">
        <f>AVERAGEIF(tempM[Month],tempM[Month],tempM[High Frequency])</f>
        <v>4.2467654152793903E-2</v>
      </c>
      <c r="K1156" s="4">
        <f>tempM[[#This Row],[S0]]-AVERAGE($J$2:$J$13)</f>
        <v>4.2603115561743565E-2</v>
      </c>
    </row>
    <row r="1157" spans="1:11" x14ac:dyDescent="0.3">
      <c r="A1157" s="2">
        <v>35170</v>
      </c>
      <c r="B1157" s="16">
        <f>MONTH(tempM[[#This Row],[Date]])</f>
        <v>4</v>
      </c>
      <c r="C1157" s="1">
        <v>1996.2916666666667</v>
      </c>
      <c r="D1157" s="1">
        <f>tempM[[#This Row],[DecDate]]^2</f>
        <v>3985180.418402778</v>
      </c>
      <c r="E1157" s="1">
        <v>0.18</v>
      </c>
      <c r="F1157" s="1">
        <f>$R$17+$R$18*tempM[[#This Row],[DecDate]]+$R$19*tempM[[#This Row],[DecDate2]]</f>
        <v>0.50594669813233395</v>
      </c>
      <c r="G1157" s="4">
        <f>tempM[[#This Row],[Temp]]-tempM[[#This Row],[Trend]]</f>
        <v>-0.32594669813233396</v>
      </c>
      <c r="H1157" s="4">
        <f t="shared" si="17"/>
        <v>-0.19980287901260668</v>
      </c>
      <c r="I1157" s="4">
        <f>tempM[[#This Row],[Detrended]]-tempM[[#This Row],[Cycle]]</f>
        <v>-0.12614381911972727</v>
      </c>
      <c r="J1157" s="4">
        <f>AVERAGEIF(tempM[Month],tempM[Month],tempM[High Frequency])</f>
        <v>-5.1148535178016012E-4</v>
      </c>
      <c r="K1157" s="4">
        <f>tempM[[#This Row],[S0]]-AVERAGE($J$2:$J$13)</f>
        <v>-3.7602394283050016E-4</v>
      </c>
    </row>
    <row r="1158" spans="1:11" x14ac:dyDescent="0.3">
      <c r="A1158" s="2">
        <v>35200</v>
      </c>
      <c r="B1158" s="16">
        <f>MONTH(tempM[[#This Row],[Date]])</f>
        <v>5</v>
      </c>
      <c r="C1158" s="1">
        <v>1996.375</v>
      </c>
      <c r="D1158" s="1">
        <f>tempM[[#This Row],[DecDate]]^2</f>
        <v>3985513.140625</v>
      </c>
      <c r="E1158" s="1">
        <v>0.36</v>
      </c>
      <c r="F1158" s="1">
        <f>$R$17+$R$18*tempM[[#This Row],[DecDate]]+$R$19*tempM[[#This Row],[DecDate2]]</f>
        <v>0.50741646358090975</v>
      </c>
      <c r="G1158" s="4">
        <f>tempM[[#This Row],[Temp]]-tempM[[#This Row],[Trend]]</f>
        <v>-0.14741646358090976</v>
      </c>
      <c r="H1158" s="4">
        <f t="shared" si="17"/>
        <v>-0.22050341369200852</v>
      </c>
      <c r="I1158" s="4">
        <f>tempM[[#This Row],[Detrended]]-tempM[[#This Row],[Cycle]]</f>
        <v>7.3086950111098753E-2</v>
      </c>
      <c r="J1158" s="4">
        <f>AVERAGEIF(tempM[Month],tempM[Month],tempM[High Frequency])</f>
        <v>-1.9768330201834865E-2</v>
      </c>
      <c r="K1158" s="4">
        <f>tempM[[#This Row],[S0]]-AVERAGE($J$2:$J$13)</f>
        <v>-1.9632868792885207E-2</v>
      </c>
    </row>
    <row r="1159" spans="1:11" x14ac:dyDescent="0.3">
      <c r="A1159" s="2">
        <v>35231</v>
      </c>
      <c r="B1159" s="16">
        <f>MONTH(tempM[[#This Row],[Date]])</f>
        <v>6</v>
      </c>
      <c r="C1159" s="1">
        <v>1996.4583333333335</v>
      </c>
      <c r="D1159" s="1">
        <f>tempM[[#This Row],[DecDate]]^2</f>
        <v>3985845.8767361119</v>
      </c>
      <c r="E1159" s="1">
        <v>0.25</v>
      </c>
      <c r="F1159" s="1">
        <f>$R$17+$R$18*tempM[[#This Row],[DecDate]]+$R$19*tempM[[#This Row],[DecDate2]]</f>
        <v>0.50888766146306352</v>
      </c>
      <c r="G1159" s="4">
        <f>tempM[[#This Row],[Temp]]-tempM[[#This Row],[Trend]]</f>
        <v>-0.25888766146306352</v>
      </c>
      <c r="H1159" s="4">
        <f t="shared" si="17"/>
        <v>-0.23889768849717363</v>
      </c>
      <c r="I1159" s="4">
        <f>tempM[[#This Row],[Detrended]]-tempM[[#This Row],[Cycle]]</f>
        <v>-1.9989972965889891E-2</v>
      </c>
      <c r="J1159" s="4">
        <f>AVERAGEIF(tempM[Month],tempM[Month],tempM[High Frequency])</f>
        <v>-2.6078630071459965E-2</v>
      </c>
      <c r="K1159" s="4">
        <f>tempM[[#This Row],[S0]]-AVERAGE($J$2:$J$13)</f>
        <v>-2.5943168662510306E-2</v>
      </c>
    </row>
    <row r="1160" spans="1:11" x14ac:dyDescent="0.3">
      <c r="A1160" s="2">
        <v>35261</v>
      </c>
      <c r="B1160" s="16">
        <f>MONTH(tempM[[#This Row],[Date]])</f>
        <v>7</v>
      </c>
      <c r="C1160" s="1">
        <v>1996.5416666666667</v>
      </c>
      <c r="D1160" s="1">
        <f>tempM[[#This Row],[DecDate]]^2</f>
        <v>3986178.6267361115</v>
      </c>
      <c r="E1160" s="1">
        <v>0.3</v>
      </c>
      <c r="F1160" s="1">
        <f>$R$17+$R$18*tempM[[#This Row],[DecDate]]+$R$19*tempM[[#This Row],[DecDate2]]</f>
        <v>0.51036029177851105</v>
      </c>
      <c r="G1160" s="4">
        <f>tempM[[#This Row],[Temp]]-tempM[[#This Row],[Trend]]</f>
        <v>-0.21036029177851107</v>
      </c>
      <c r="H1160" s="4">
        <f t="shared" si="17"/>
        <v>-0.23267801112039654</v>
      </c>
      <c r="I1160" s="4">
        <f>tempM[[#This Row],[Detrended]]-tempM[[#This Row],[Cycle]]</f>
        <v>2.2317719341885478E-2</v>
      </c>
      <c r="J1160" s="4">
        <f>AVERAGEIF(tempM[Month],tempM[Month],tempM[High Frequency])</f>
        <v>-3.5465086088030215E-2</v>
      </c>
      <c r="K1160" s="4">
        <f>tempM[[#This Row],[S0]]-AVERAGE($J$2:$J$13)</f>
        <v>-3.5329624679080553E-2</v>
      </c>
    </row>
    <row r="1161" spans="1:11" x14ac:dyDescent="0.3">
      <c r="A1161" s="2">
        <v>35292</v>
      </c>
      <c r="B1161" s="16">
        <f>MONTH(tempM[[#This Row],[Date]])</f>
        <v>8</v>
      </c>
      <c r="C1161" s="1">
        <v>1996.625</v>
      </c>
      <c r="D1161" s="1">
        <f>tempM[[#This Row],[DecDate]]^2</f>
        <v>3986511.390625</v>
      </c>
      <c r="E1161" s="1">
        <v>0.19</v>
      </c>
      <c r="F1161" s="1">
        <f>$R$17+$R$18*tempM[[#This Row],[DecDate]]+$R$19*tempM[[#This Row],[DecDate2]]</f>
        <v>0.5118343545275934</v>
      </c>
      <c r="G1161" s="4">
        <f>tempM[[#This Row],[Temp]]-tempM[[#This Row],[Trend]]</f>
        <v>-0.3218343545275934</v>
      </c>
      <c r="H1161" s="4">
        <f t="shared" ref="H1161:H1224" si="18">AVERAGE(G1155:G1167)</f>
        <v>-0.20876745848477168</v>
      </c>
      <c r="I1161" s="4">
        <f>tempM[[#This Row],[Detrended]]-tempM[[#This Row],[Cycle]]</f>
        <v>-0.11306689604282172</v>
      </c>
      <c r="J1161" s="4">
        <f>AVERAGEIF(tempM[Month],tempM[Month],tempM[High Frequency])</f>
        <v>-3.7850347885051719E-2</v>
      </c>
      <c r="K1161" s="4">
        <f>tempM[[#This Row],[S0]]-AVERAGE($J$2:$J$13)</f>
        <v>-3.7714886476102057E-2</v>
      </c>
    </row>
    <row r="1162" spans="1:11" x14ac:dyDescent="0.3">
      <c r="A1162" s="2">
        <v>35323</v>
      </c>
      <c r="B1162" s="16">
        <f>MONTH(tempM[[#This Row],[Date]])</f>
        <v>9</v>
      </c>
      <c r="C1162" s="1">
        <v>1996.7083333333335</v>
      </c>
      <c r="D1162" s="1">
        <f>tempM[[#This Row],[DecDate]]^2</f>
        <v>3986844.1684027785</v>
      </c>
      <c r="E1162" s="1">
        <v>0.04</v>
      </c>
      <c r="F1162" s="1">
        <f>$R$17+$R$18*tempM[[#This Row],[DecDate]]+$R$19*tempM[[#This Row],[DecDate2]]</f>
        <v>0.51330984970996951</v>
      </c>
      <c r="G1162" s="4">
        <f>tempM[[#This Row],[Temp]]-tempM[[#This Row],[Trend]]</f>
        <v>-0.47330984970996953</v>
      </c>
      <c r="H1162" s="4">
        <f t="shared" si="18"/>
        <v>-0.19639679982105077</v>
      </c>
      <c r="I1162" s="4">
        <f>tempM[[#This Row],[Detrended]]-tempM[[#This Row],[Cycle]]</f>
        <v>-0.27691304988891874</v>
      </c>
      <c r="J1162" s="4">
        <f>AVERAGEIF(tempM[Month],tempM[Month],tempM[High Frequency])</f>
        <v>-2.5516799080914528E-2</v>
      </c>
      <c r="K1162" s="4">
        <f>tempM[[#This Row],[S0]]-AVERAGE($J$2:$J$13)</f>
        <v>-2.538133767196487E-2</v>
      </c>
    </row>
    <row r="1163" spans="1:11" x14ac:dyDescent="0.3">
      <c r="A1163" s="2">
        <v>35353</v>
      </c>
      <c r="B1163" s="16">
        <f>MONTH(tempM[[#This Row],[Date]])</f>
        <v>10</v>
      </c>
      <c r="C1163" s="1">
        <v>1996.7916666666667</v>
      </c>
      <c r="D1163" s="1">
        <f>tempM[[#This Row],[DecDate]]^2</f>
        <v>3987176.960069445</v>
      </c>
      <c r="E1163" s="1">
        <v>0.05</v>
      </c>
      <c r="F1163" s="1">
        <f>$R$17+$R$18*tempM[[#This Row],[DecDate]]+$R$19*tempM[[#This Row],[DecDate2]]</f>
        <v>0.51478677732592359</v>
      </c>
      <c r="G1163" s="4">
        <f>tempM[[#This Row],[Temp]]-tempM[[#This Row],[Trend]]</f>
        <v>-0.46478677732592361</v>
      </c>
      <c r="H1163" s="4">
        <f t="shared" si="18"/>
        <v>-0.18556603512925132</v>
      </c>
      <c r="I1163" s="4">
        <f>tempM[[#This Row],[Detrended]]-tempM[[#This Row],[Cycle]]</f>
        <v>-0.27922074219667226</v>
      </c>
      <c r="J1163" s="4">
        <f>AVERAGEIF(tempM[Month],tempM[Month],tempM[High Frequency])</f>
        <v>3.745669801022343E-2</v>
      </c>
      <c r="K1163" s="4">
        <f>tempM[[#This Row],[S0]]-AVERAGE($J$2:$J$13)</f>
        <v>3.7592159419173092E-2</v>
      </c>
    </row>
    <row r="1164" spans="1:11" x14ac:dyDescent="0.3">
      <c r="A1164" s="2">
        <v>35384</v>
      </c>
      <c r="B1164" s="16">
        <f>MONTH(tempM[[#This Row],[Date]])</f>
        <v>11</v>
      </c>
      <c r="C1164" s="1">
        <v>1996.875</v>
      </c>
      <c r="D1164" s="1">
        <f>tempM[[#This Row],[DecDate]]^2</f>
        <v>3987509.765625</v>
      </c>
      <c r="E1164" s="1">
        <v>0.35</v>
      </c>
      <c r="F1164" s="1">
        <f>$R$17+$R$18*tempM[[#This Row],[DecDate]]+$R$19*tempM[[#This Row],[DecDate2]]</f>
        <v>0.51626513737517143</v>
      </c>
      <c r="G1164" s="4">
        <f>tempM[[#This Row],[Temp]]-tempM[[#This Row],[Trend]]</f>
        <v>-0.16626513737517146</v>
      </c>
      <c r="H1164" s="4">
        <f t="shared" si="18"/>
        <v>-0.16781362594781296</v>
      </c>
      <c r="I1164" s="4">
        <f>tempM[[#This Row],[Detrended]]-tempM[[#This Row],[Cycle]]</f>
        <v>1.5484885726415043E-3</v>
      </c>
      <c r="J1164" s="4">
        <f>AVERAGEIF(tempM[Month],tempM[Month],tempM[High Frequency])</f>
        <v>3.5898844099438568E-2</v>
      </c>
      <c r="K1164" s="4">
        <f>tempM[[#This Row],[S0]]-AVERAGE($J$2:$J$13)</f>
        <v>3.603430550838823E-2</v>
      </c>
    </row>
    <row r="1165" spans="1:11" x14ac:dyDescent="0.3">
      <c r="A1165" s="2">
        <v>35414</v>
      </c>
      <c r="B1165" s="16">
        <f>MONTH(tempM[[#This Row],[Date]])</f>
        <v>12</v>
      </c>
      <c r="C1165" s="1">
        <v>1996.9583333333335</v>
      </c>
      <c r="D1165" s="1">
        <f>tempM[[#This Row],[DecDate]]^2</f>
        <v>3987842.585069445</v>
      </c>
      <c r="E1165" s="1">
        <v>0.36</v>
      </c>
      <c r="F1165" s="1">
        <f>$R$17+$R$18*tempM[[#This Row],[DecDate]]+$R$19*tempM[[#This Row],[DecDate2]]</f>
        <v>0.51774492985799725</v>
      </c>
      <c r="G1165" s="4">
        <f>tempM[[#This Row],[Temp]]-tempM[[#This Row],[Trend]]</f>
        <v>-0.15774492985799726</v>
      </c>
      <c r="H1165" s="4">
        <f t="shared" si="18"/>
        <v>-0.15929341843059946</v>
      </c>
      <c r="I1165" s="4">
        <f>tempM[[#This Row],[Detrended]]-tempM[[#This Row],[Cycle]]</f>
        <v>1.5484885726022024E-3</v>
      </c>
      <c r="J1165" s="4">
        <f>AVERAGEIF(tempM[Month],tempM[Month],tempM[High Frequency])</f>
        <v>-3.4305487959333747E-2</v>
      </c>
      <c r="K1165" s="4">
        <f>tempM[[#This Row],[S0]]-AVERAGE($J$2:$J$13)</f>
        <v>-3.4170026550384085E-2</v>
      </c>
    </row>
    <row r="1166" spans="1:11" x14ac:dyDescent="0.3">
      <c r="A1166" s="2">
        <v>35445</v>
      </c>
      <c r="B1166" s="16">
        <f>MONTH(tempM[[#This Row],[Date]])</f>
        <v>1</v>
      </c>
      <c r="C1166" s="1">
        <v>1997.0416666666667</v>
      </c>
      <c r="D1166" s="1">
        <f>tempM[[#This Row],[DecDate]]^2</f>
        <v>3988175.418402778</v>
      </c>
      <c r="E1166" s="1">
        <v>0.37</v>
      </c>
      <c r="F1166" s="1">
        <f>$R$17+$R$18*tempM[[#This Row],[DecDate]]+$R$19*tempM[[#This Row],[DecDate2]]</f>
        <v>0.51922615477417366</v>
      </c>
      <c r="G1166" s="4">
        <f>tempM[[#This Row],[Temp]]-tempM[[#This Row],[Trend]]</f>
        <v>-0.14922615477417367</v>
      </c>
      <c r="H1166" s="4">
        <f t="shared" si="18"/>
        <v>-0.14846695103913607</v>
      </c>
      <c r="I1166" s="4">
        <f>tempM[[#This Row],[Detrended]]-tempM[[#This Row],[Cycle]]</f>
        <v>-7.5920373503760019E-4</v>
      </c>
      <c r="J1166" s="4">
        <f>AVERAGEIF(tempM[Month],tempM[Month],tempM[High Frequency])</f>
        <v>2.9521109172344157E-2</v>
      </c>
      <c r="K1166" s="4">
        <f>tempM[[#This Row],[S0]]-AVERAGE($J$2:$J$13)</f>
        <v>2.9656570581293815E-2</v>
      </c>
    </row>
    <row r="1167" spans="1:11" x14ac:dyDescent="0.3">
      <c r="A1167" s="2">
        <v>35476</v>
      </c>
      <c r="B1167" s="16">
        <f>MONTH(tempM[[#This Row],[Date]])</f>
        <v>2</v>
      </c>
      <c r="C1167" s="1">
        <v>1997.125</v>
      </c>
      <c r="D1167" s="1">
        <f>tempM[[#This Row],[DecDate]]^2</f>
        <v>3988508.265625</v>
      </c>
      <c r="E1167" s="1">
        <v>0.6</v>
      </c>
      <c r="F1167" s="1">
        <f>$R$17+$R$18*tempM[[#This Row],[DecDate]]+$R$19*tempM[[#This Row],[DecDate2]]</f>
        <v>0.52070881212392806</v>
      </c>
      <c r="G1167" s="4">
        <f>tempM[[#This Row],[Temp]]-tempM[[#This Row],[Trend]]</f>
        <v>7.9291187876071922E-2</v>
      </c>
      <c r="H1167" s="4">
        <f t="shared" si="18"/>
        <v>-0.13533422377344026</v>
      </c>
      <c r="I1167" s="4">
        <f>tempM[[#This Row],[Detrended]]-tempM[[#This Row],[Cycle]]</f>
        <v>0.21462541164951218</v>
      </c>
      <c r="J1167" s="4">
        <f>AVERAGEIF(tempM[Month],tempM[Month],tempM[High Frequency])</f>
        <v>3.252632429620924E-2</v>
      </c>
      <c r="K1167" s="4">
        <f>tempM[[#This Row],[S0]]-AVERAGE($J$2:$J$13)</f>
        <v>3.2661785705158902E-2</v>
      </c>
    </row>
    <row r="1168" spans="1:11" x14ac:dyDescent="0.3">
      <c r="A1168" s="2">
        <v>35504</v>
      </c>
      <c r="B1168" s="16">
        <f>MONTH(tempM[[#This Row],[Date]])</f>
        <v>3</v>
      </c>
      <c r="C1168" s="1">
        <v>1997.2083333333335</v>
      </c>
      <c r="D1168" s="1">
        <f>tempM[[#This Row],[DecDate]]^2</f>
        <v>3988841.1267361119</v>
      </c>
      <c r="E1168" s="1">
        <v>0.74</v>
      </c>
      <c r="F1168" s="1">
        <f>$R$17+$R$18*tempM[[#This Row],[DecDate]]+$R$19*tempM[[#This Row],[DecDate2]]</f>
        <v>0.52219290190703305</v>
      </c>
      <c r="G1168" s="4">
        <f>tempM[[#This Row],[Temp]]-tempM[[#This Row],[Trend]]</f>
        <v>0.21780709809296694</v>
      </c>
      <c r="H1168" s="4">
        <f t="shared" si="18"/>
        <v>-0.11143369817194736</v>
      </c>
      <c r="I1168" s="4">
        <f>tempM[[#This Row],[Detrended]]-tempM[[#This Row],[Cycle]]</f>
        <v>0.32924079626491431</v>
      </c>
      <c r="J1168" s="4">
        <f>AVERAGEIF(tempM[Month],tempM[Month],tempM[High Frequency])</f>
        <v>4.2467654152793903E-2</v>
      </c>
      <c r="K1168" s="4">
        <f>tempM[[#This Row],[S0]]-AVERAGE($J$2:$J$13)</f>
        <v>4.2603115561743565E-2</v>
      </c>
    </row>
    <row r="1169" spans="1:11" x14ac:dyDescent="0.3">
      <c r="A1169" s="2">
        <v>35535</v>
      </c>
      <c r="B1169" s="16">
        <f>MONTH(tempM[[#This Row],[Date]])</f>
        <v>4</v>
      </c>
      <c r="C1169" s="1">
        <v>1997.2916666666667</v>
      </c>
      <c r="D1169" s="1">
        <f>tempM[[#This Row],[DecDate]]^2</f>
        <v>3989174.0017361115</v>
      </c>
      <c r="E1169" s="1">
        <v>0.49</v>
      </c>
      <c r="F1169" s="1">
        <f>$R$17+$R$18*tempM[[#This Row],[DecDate]]+$R$19*tempM[[#This Row],[DecDate2]]</f>
        <v>0.52367842412365917</v>
      </c>
      <c r="G1169" s="4">
        <f>tempM[[#This Row],[Temp]]-tempM[[#This Row],[Trend]]</f>
        <v>-3.3678424123659179E-2</v>
      </c>
      <c r="H1169" s="4">
        <f t="shared" si="18"/>
        <v>-6.753460500391438E-2</v>
      </c>
      <c r="I1169" s="4">
        <f>tempM[[#This Row],[Detrended]]-tempM[[#This Row],[Cycle]]</f>
        <v>3.3856180880255202E-2</v>
      </c>
      <c r="J1169" s="4">
        <f>AVERAGEIF(tempM[Month],tempM[Month],tempM[High Frequency])</f>
        <v>-5.1148535178016012E-4</v>
      </c>
      <c r="K1169" s="4">
        <f>tempM[[#This Row],[S0]]-AVERAGE($J$2:$J$13)</f>
        <v>-3.7602394283050016E-4</v>
      </c>
    </row>
    <row r="1170" spans="1:11" x14ac:dyDescent="0.3">
      <c r="A1170" s="2">
        <v>35565</v>
      </c>
      <c r="B1170" s="16">
        <f>MONTH(tempM[[#This Row],[Date]])</f>
        <v>5</v>
      </c>
      <c r="C1170" s="1">
        <v>1997.375</v>
      </c>
      <c r="D1170" s="1">
        <f>tempM[[#This Row],[DecDate]]^2</f>
        <v>3989506.890625</v>
      </c>
      <c r="E1170" s="1">
        <v>0.43</v>
      </c>
      <c r="F1170" s="1">
        <f>$R$17+$R$18*tempM[[#This Row],[DecDate]]+$R$19*tempM[[#This Row],[DecDate2]]</f>
        <v>0.52516537877363589</v>
      </c>
      <c r="G1170" s="4">
        <f>tempM[[#This Row],[Temp]]-tempM[[#This Row],[Trend]]</f>
        <v>-9.51653787736359E-2</v>
      </c>
      <c r="H1170" s="4">
        <f t="shared" si="18"/>
        <v>-2.6713867346246888E-2</v>
      </c>
      <c r="I1170" s="4">
        <f>tempM[[#This Row],[Detrended]]-tempM[[#This Row],[Cycle]]</f>
        <v>-6.8451511427389006E-2</v>
      </c>
      <c r="J1170" s="4">
        <f>AVERAGEIF(tempM[Month],tempM[Month],tempM[High Frequency])</f>
        <v>-1.9768330201834865E-2</v>
      </c>
      <c r="K1170" s="4">
        <f>tempM[[#This Row],[S0]]-AVERAGE($J$2:$J$13)</f>
        <v>-1.9632868792885207E-2</v>
      </c>
    </row>
    <row r="1171" spans="1:11" x14ac:dyDescent="0.3">
      <c r="A1171" s="2">
        <v>35596</v>
      </c>
      <c r="B1171" s="16">
        <f>MONTH(tempM[[#This Row],[Date]])</f>
        <v>6</v>
      </c>
      <c r="C1171" s="1">
        <v>1997.4583333333335</v>
      </c>
      <c r="D1171" s="1">
        <f>tempM[[#This Row],[DecDate]]^2</f>
        <v>3989839.7934027785</v>
      </c>
      <c r="E1171" s="1">
        <v>0.49</v>
      </c>
      <c r="F1171" s="1">
        <f>$R$17+$R$18*tempM[[#This Row],[DecDate]]+$R$19*tempM[[#This Row],[DecDate2]]</f>
        <v>0.52665376585713375</v>
      </c>
      <c r="G1171" s="4">
        <f>tempM[[#This Row],[Temp]]-tempM[[#This Row],[Trend]]</f>
        <v>-3.6653765857133758E-2</v>
      </c>
      <c r="H1171" s="4">
        <f t="shared" si="18"/>
        <v>-1.5894562122039317E-2</v>
      </c>
      <c r="I1171" s="4">
        <f>tempM[[#This Row],[Detrended]]-tempM[[#This Row],[Cycle]]</f>
        <v>-2.0759203735094441E-2</v>
      </c>
      <c r="J1171" s="4">
        <f>AVERAGEIF(tempM[Month],tempM[Month],tempM[High Frequency])</f>
        <v>-2.6078630071459965E-2</v>
      </c>
      <c r="K1171" s="4">
        <f>tempM[[#This Row],[S0]]-AVERAGE($J$2:$J$13)</f>
        <v>-2.5943168662510306E-2</v>
      </c>
    </row>
    <row r="1172" spans="1:11" x14ac:dyDescent="0.3">
      <c r="A1172" s="2">
        <v>35626</v>
      </c>
      <c r="B1172" s="16">
        <f>MONTH(tempM[[#This Row],[Date]])</f>
        <v>7</v>
      </c>
      <c r="C1172" s="1">
        <v>1997.5416666666667</v>
      </c>
      <c r="D1172" s="1">
        <f>tempM[[#This Row],[DecDate]]^2</f>
        <v>3990172.710069445</v>
      </c>
      <c r="E1172" s="1">
        <v>0.41</v>
      </c>
      <c r="F1172" s="1">
        <f>$R$17+$R$18*tempM[[#This Row],[DecDate]]+$R$19*tempM[[#This Row],[DecDate2]]</f>
        <v>0.52814358537403905</v>
      </c>
      <c r="G1172" s="4">
        <f>tempM[[#This Row],[Temp]]-tempM[[#This Row],[Trend]]</f>
        <v>-0.11814358537403907</v>
      </c>
      <c r="H1172" s="4">
        <f t="shared" si="18"/>
        <v>2.6156183610335226E-3</v>
      </c>
      <c r="I1172" s="4">
        <f>tempM[[#This Row],[Detrended]]-tempM[[#This Row],[Cycle]]</f>
        <v>-0.1207592037350726</v>
      </c>
      <c r="J1172" s="4">
        <f>AVERAGEIF(tempM[Month],tempM[Month],tempM[High Frequency])</f>
        <v>-3.5465086088030215E-2</v>
      </c>
      <c r="K1172" s="4">
        <f>tempM[[#This Row],[S0]]-AVERAGE($J$2:$J$13)</f>
        <v>-3.5329624679080553E-2</v>
      </c>
    </row>
    <row r="1173" spans="1:11" x14ac:dyDescent="0.3">
      <c r="A1173" s="2">
        <v>35657</v>
      </c>
      <c r="B1173" s="16">
        <f>MONTH(tempM[[#This Row],[Date]])</f>
        <v>8</v>
      </c>
      <c r="C1173" s="1">
        <v>1997.625</v>
      </c>
      <c r="D1173" s="1">
        <f>tempM[[#This Row],[DecDate]]^2</f>
        <v>3990505.640625</v>
      </c>
      <c r="E1173" s="1">
        <v>0.49</v>
      </c>
      <c r="F1173" s="1">
        <f>$R$17+$R$18*tempM[[#This Row],[DecDate]]+$R$19*tempM[[#This Row],[DecDate2]]</f>
        <v>0.52963483732446548</v>
      </c>
      <c r="G1173" s="4">
        <f>tempM[[#This Row],[Temp]]-tempM[[#This Row],[Trend]]</f>
        <v>-3.9634837324465488E-2</v>
      </c>
      <c r="H1173" s="4">
        <f t="shared" si="18"/>
        <v>5.266282794911236E-2</v>
      </c>
      <c r="I1173" s="4">
        <f>tempM[[#This Row],[Detrended]]-tempM[[#This Row],[Cycle]]</f>
        <v>-9.2297665273577856E-2</v>
      </c>
      <c r="J1173" s="4">
        <f>AVERAGEIF(tempM[Month],tempM[Month],tempM[High Frequency])</f>
        <v>-3.7850347885051719E-2</v>
      </c>
      <c r="K1173" s="4">
        <f>tempM[[#This Row],[S0]]-AVERAGE($J$2:$J$13)</f>
        <v>-3.7714886476102057E-2</v>
      </c>
    </row>
    <row r="1174" spans="1:11" x14ac:dyDescent="0.3">
      <c r="A1174" s="2">
        <v>35688</v>
      </c>
      <c r="B1174" s="16">
        <f>MONTH(tempM[[#This Row],[Date]])</f>
        <v>9</v>
      </c>
      <c r="C1174" s="1">
        <v>1997.7083333333335</v>
      </c>
      <c r="D1174" s="1">
        <f>tempM[[#This Row],[DecDate]]^2</f>
        <v>3990838.585069445</v>
      </c>
      <c r="E1174" s="1">
        <v>0.52</v>
      </c>
      <c r="F1174" s="1">
        <f>$R$17+$R$18*tempM[[#This Row],[DecDate]]+$R$19*tempM[[#This Row],[DecDate2]]</f>
        <v>0.53112752170818567</v>
      </c>
      <c r="G1174" s="4">
        <f>tempM[[#This Row],[Temp]]-tempM[[#This Row],[Trend]]</f>
        <v>-1.112752170818565E-2</v>
      </c>
      <c r="H1174" s="4">
        <f t="shared" si="18"/>
        <v>5.9631682026825686E-2</v>
      </c>
      <c r="I1174" s="4">
        <f>tempM[[#This Row],[Detrended]]-tempM[[#This Row],[Cycle]]</f>
        <v>-7.0759203735011336E-2</v>
      </c>
      <c r="J1174" s="4">
        <f>AVERAGEIF(tempM[Month],tempM[Month],tempM[High Frequency])</f>
        <v>-2.5516799080914528E-2</v>
      </c>
      <c r="K1174" s="4">
        <f>tempM[[#This Row],[S0]]-AVERAGE($J$2:$J$13)</f>
        <v>-2.538133767196487E-2</v>
      </c>
    </row>
    <row r="1175" spans="1:11" x14ac:dyDescent="0.3">
      <c r="A1175" s="2">
        <v>35718</v>
      </c>
      <c r="B1175" s="16">
        <f>MONTH(tempM[[#This Row],[Date]])</f>
        <v>10</v>
      </c>
      <c r="C1175" s="1">
        <v>1997.7916666666667</v>
      </c>
      <c r="D1175" s="1">
        <f>tempM[[#This Row],[DecDate]]^2</f>
        <v>3991171.543402778</v>
      </c>
      <c r="E1175" s="1">
        <v>0.63</v>
      </c>
      <c r="F1175" s="1">
        <f>$R$17+$R$18*tempM[[#This Row],[DecDate]]+$R$19*tempM[[#This Row],[DecDate2]]</f>
        <v>0.53262163852554067</v>
      </c>
      <c r="G1175" s="4">
        <f>tempM[[#This Row],[Temp]]-tempM[[#This Row],[Trend]]</f>
        <v>9.737836147445933E-2</v>
      </c>
      <c r="H1175" s="4">
        <f t="shared" si="18"/>
        <v>6.8137565209545017E-2</v>
      </c>
      <c r="I1175" s="4">
        <f>tempM[[#This Row],[Detrended]]-tempM[[#This Row],[Cycle]]</f>
        <v>2.9240796264914312E-2</v>
      </c>
      <c r="J1175" s="4">
        <f>AVERAGEIF(tempM[Month],tempM[Month],tempM[High Frequency])</f>
        <v>3.745669801022343E-2</v>
      </c>
      <c r="K1175" s="4">
        <f>tempM[[#This Row],[S0]]-AVERAGE($J$2:$J$13)</f>
        <v>3.7592159419173092E-2</v>
      </c>
    </row>
    <row r="1176" spans="1:11" x14ac:dyDescent="0.3">
      <c r="A1176" s="2">
        <v>35749</v>
      </c>
      <c r="B1176" s="16">
        <f>MONTH(tempM[[#This Row],[Date]])</f>
        <v>11</v>
      </c>
      <c r="C1176" s="1">
        <v>1997.875</v>
      </c>
      <c r="D1176" s="1">
        <f>tempM[[#This Row],[DecDate]]^2</f>
        <v>3991504.515625</v>
      </c>
      <c r="E1176" s="1">
        <v>0.6</v>
      </c>
      <c r="F1176" s="1">
        <f>$R$17+$R$18*tempM[[#This Row],[DecDate]]+$R$19*tempM[[#This Row],[DecDate2]]</f>
        <v>0.53411718777624628</v>
      </c>
      <c r="G1176" s="4">
        <f>tempM[[#This Row],[Temp]]-tempM[[#This Row],[Trend]]</f>
        <v>6.5882812223753695E-2</v>
      </c>
      <c r="H1176" s="4">
        <f t="shared" si="18"/>
        <v>7.9718939035749364E-2</v>
      </c>
      <c r="I1176" s="4">
        <f>tempM[[#This Row],[Detrended]]-tempM[[#This Row],[Cycle]]</f>
        <v>-1.3836126811995669E-2</v>
      </c>
      <c r="J1176" s="4">
        <f>AVERAGEIF(tempM[Month],tempM[Month],tempM[High Frequency])</f>
        <v>3.5898844099438568E-2</v>
      </c>
      <c r="K1176" s="4">
        <f>tempM[[#This Row],[S0]]-AVERAGE($J$2:$J$13)</f>
        <v>3.603430550838823E-2</v>
      </c>
    </row>
    <row r="1177" spans="1:11" x14ac:dyDescent="0.3">
      <c r="A1177" s="2">
        <v>35779</v>
      </c>
      <c r="B1177" s="16">
        <f>MONTH(tempM[[#This Row],[Date]])</f>
        <v>12</v>
      </c>
      <c r="C1177" s="1">
        <v>1997.9583333333335</v>
      </c>
      <c r="D1177" s="1">
        <f>tempM[[#This Row],[DecDate]]^2</f>
        <v>3991837.5017361119</v>
      </c>
      <c r="E1177" s="1">
        <v>0.51</v>
      </c>
      <c r="F1177" s="1">
        <f>$R$17+$R$18*tempM[[#This Row],[DecDate]]+$R$19*tempM[[#This Row],[DecDate2]]</f>
        <v>0.53561416946047302</v>
      </c>
      <c r="G1177" s="4">
        <f>tempM[[#This Row],[Temp]]-tempM[[#This Row],[Trend]]</f>
        <v>-2.5614169460473013E-2</v>
      </c>
      <c r="H1177" s="4">
        <f t="shared" si="18"/>
        <v>0.1020681111977246</v>
      </c>
      <c r="I1177" s="4">
        <f>tempM[[#This Row],[Detrended]]-tempM[[#This Row],[Cycle]]</f>
        <v>-0.12768228065819762</v>
      </c>
      <c r="J1177" s="4">
        <f>AVERAGEIF(tempM[Month],tempM[Month],tempM[High Frequency])</f>
        <v>-3.4305487959333747E-2</v>
      </c>
      <c r="K1177" s="4">
        <f>tempM[[#This Row],[S0]]-AVERAGE($J$2:$J$13)</f>
        <v>-3.4170026550384085E-2</v>
      </c>
    </row>
    <row r="1178" spans="1:11" x14ac:dyDescent="0.3">
      <c r="A1178" s="2">
        <v>35810</v>
      </c>
      <c r="B1178" s="16">
        <f>MONTH(tempM[[#This Row],[Date]])</f>
        <v>1</v>
      </c>
      <c r="C1178" s="1">
        <v>1998.0416666666667</v>
      </c>
      <c r="D1178" s="1">
        <f>tempM[[#This Row],[DecDate]]^2</f>
        <v>3992170.5017361115</v>
      </c>
      <c r="E1178" s="1">
        <v>0.62</v>
      </c>
      <c r="F1178" s="1">
        <f>$R$17+$R$18*tempM[[#This Row],[DecDate]]+$R$19*tempM[[#This Row],[DecDate2]]</f>
        <v>0.53711258357805036</v>
      </c>
      <c r="G1178" s="4">
        <f>tempM[[#This Row],[Temp]]-tempM[[#This Row],[Trend]]</f>
        <v>8.2887416421949633E-2</v>
      </c>
      <c r="H1178" s="4">
        <f t="shared" si="18"/>
        <v>0.12056969708010351</v>
      </c>
      <c r="I1178" s="4">
        <f>tempM[[#This Row],[Detrended]]-tempM[[#This Row],[Cycle]]</f>
        <v>-3.7682280658153877E-2</v>
      </c>
      <c r="J1178" s="4">
        <f>AVERAGEIF(tempM[Month],tempM[Month],tempM[High Frequency])</f>
        <v>2.9521109172344157E-2</v>
      </c>
      <c r="K1178" s="4">
        <f>tempM[[#This Row],[S0]]-AVERAGE($J$2:$J$13)</f>
        <v>2.9656570581293815E-2</v>
      </c>
    </row>
    <row r="1179" spans="1:11" x14ac:dyDescent="0.3">
      <c r="A1179" s="2">
        <v>35841</v>
      </c>
      <c r="B1179" s="16">
        <f>MONTH(tempM[[#This Row],[Date]])</f>
        <v>2</v>
      </c>
      <c r="C1179" s="1">
        <v>1998.125</v>
      </c>
      <c r="D1179" s="1">
        <f>tempM[[#This Row],[DecDate]]^2</f>
        <v>3992503.515625</v>
      </c>
      <c r="E1179" s="1">
        <v>1.04</v>
      </c>
      <c r="F1179" s="1">
        <f>$R$17+$R$18*tempM[[#This Row],[DecDate]]+$R$19*tempM[[#This Row],[DecDate2]]</f>
        <v>0.53861243012914883</v>
      </c>
      <c r="G1179" s="4">
        <f>tempM[[#This Row],[Temp]]-tempM[[#This Row],[Trend]]</f>
        <v>0.5013875698708512</v>
      </c>
      <c r="H1179" s="4">
        <f t="shared" si="18"/>
        <v>0.14368523514441151</v>
      </c>
      <c r="I1179" s="4">
        <f>tempM[[#This Row],[Detrended]]-tempM[[#This Row],[Cycle]]</f>
        <v>0.3577023347264397</v>
      </c>
      <c r="J1179" s="4">
        <f>AVERAGEIF(tempM[Month],tempM[Month],tempM[High Frequency])</f>
        <v>3.252632429620924E-2</v>
      </c>
      <c r="K1179" s="4">
        <f>tempM[[#This Row],[S0]]-AVERAGE($J$2:$J$13)</f>
        <v>3.2661785705158902E-2</v>
      </c>
    </row>
    <row r="1180" spans="1:11" x14ac:dyDescent="0.3">
      <c r="A1180" s="2">
        <v>35869</v>
      </c>
      <c r="B1180" s="16">
        <f>MONTH(tempM[[#This Row],[Date]])</f>
        <v>3</v>
      </c>
      <c r="C1180" s="1">
        <v>1998.2083333333335</v>
      </c>
      <c r="D1180" s="1">
        <f>tempM[[#This Row],[DecDate]]^2</f>
        <v>3992836.5434027785</v>
      </c>
      <c r="E1180" s="1">
        <v>0.71</v>
      </c>
      <c r="F1180" s="1">
        <f>$R$17+$R$18*tempM[[#This Row],[DecDate]]+$R$19*tempM[[#This Row],[DecDate2]]</f>
        <v>0.54011370911365475</v>
      </c>
      <c r="G1180" s="4">
        <f>tempM[[#This Row],[Temp]]-tempM[[#This Row],[Trend]]</f>
        <v>0.16988629088634521</v>
      </c>
      <c r="H1180" s="4">
        <f t="shared" si="18"/>
        <v>0.15141472539066173</v>
      </c>
      <c r="I1180" s="4">
        <f>tempM[[#This Row],[Detrended]]-tempM[[#This Row],[Cycle]]</f>
        <v>1.847156549568349E-2</v>
      </c>
      <c r="J1180" s="4">
        <f>AVERAGEIF(tempM[Month],tempM[Month],tempM[High Frequency])</f>
        <v>4.2467654152793903E-2</v>
      </c>
      <c r="K1180" s="4">
        <f>tempM[[#This Row],[S0]]-AVERAGE($J$2:$J$13)</f>
        <v>4.2603115561743565E-2</v>
      </c>
    </row>
    <row r="1181" spans="1:11" x14ac:dyDescent="0.3">
      <c r="A1181" s="2">
        <v>35900</v>
      </c>
      <c r="B1181" s="16">
        <f>MONTH(tempM[[#This Row],[Date]])</f>
        <v>4</v>
      </c>
      <c r="C1181" s="1">
        <v>1998.2916666666667</v>
      </c>
      <c r="D1181" s="1">
        <f>tempM[[#This Row],[DecDate]]^2</f>
        <v>3993169.585069445</v>
      </c>
      <c r="E1181" s="1">
        <v>0.87</v>
      </c>
      <c r="F1181" s="1">
        <f>$R$17+$R$18*tempM[[#This Row],[DecDate]]+$R$19*tempM[[#This Row],[DecDate2]]</f>
        <v>0.5416164205316818</v>
      </c>
      <c r="G1181" s="4">
        <f>tempM[[#This Row],[Temp]]-tempM[[#This Row],[Trend]]</f>
        <v>0.3283835794683182</v>
      </c>
      <c r="H1181" s="4">
        <f t="shared" si="18"/>
        <v>0.15068124474190919</v>
      </c>
      <c r="I1181" s="4">
        <f>tempM[[#This Row],[Detrended]]-tempM[[#This Row],[Cycle]]</f>
        <v>0.17770233472640901</v>
      </c>
      <c r="J1181" s="4">
        <f>AVERAGEIF(tempM[Month],tempM[Month],tempM[High Frequency])</f>
        <v>-5.1148535178016012E-4</v>
      </c>
      <c r="K1181" s="4">
        <f>tempM[[#This Row],[S0]]-AVERAGE($J$2:$J$13)</f>
        <v>-3.7602394283050016E-4</v>
      </c>
    </row>
    <row r="1182" spans="1:11" x14ac:dyDescent="0.3">
      <c r="A1182" s="2">
        <v>35930</v>
      </c>
      <c r="B1182" s="16">
        <f>MONTH(tempM[[#This Row],[Date]])</f>
        <v>5</v>
      </c>
      <c r="C1182" s="1">
        <v>1998.375</v>
      </c>
      <c r="D1182" s="1">
        <f>tempM[[#This Row],[DecDate]]^2</f>
        <v>3993502.640625</v>
      </c>
      <c r="E1182" s="1">
        <v>0.66</v>
      </c>
      <c r="F1182" s="1">
        <f>$R$17+$R$18*tempM[[#This Row],[DecDate]]+$R$19*tempM[[#This Row],[DecDate2]]</f>
        <v>0.5431205643830026</v>
      </c>
      <c r="G1182" s="4">
        <f>tempM[[#This Row],[Temp]]-tempM[[#This Row],[Trend]]</f>
        <v>0.11687943561699743</v>
      </c>
      <c r="H1182" s="4">
        <f t="shared" si="18"/>
        <v>0.13917710089048782</v>
      </c>
      <c r="I1182" s="4">
        <f>tempM[[#This Row],[Detrended]]-tempM[[#This Row],[Cycle]]</f>
        <v>-2.2297665273490391E-2</v>
      </c>
      <c r="J1182" s="4">
        <f>AVERAGEIF(tempM[Month],tempM[Month],tempM[High Frequency])</f>
        <v>-1.9768330201834865E-2</v>
      </c>
      <c r="K1182" s="4">
        <f>tempM[[#This Row],[S0]]-AVERAGE($J$2:$J$13)</f>
        <v>-1.9632868792885207E-2</v>
      </c>
    </row>
    <row r="1183" spans="1:11" x14ac:dyDescent="0.3">
      <c r="A1183" s="2">
        <v>35961</v>
      </c>
      <c r="B1183" s="16">
        <f>MONTH(tempM[[#This Row],[Date]])</f>
        <v>6</v>
      </c>
      <c r="C1183" s="1">
        <v>1998.4583333333335</v>
      </c>
      <c r="D1183" s="1">
        <f>tempM[[#This Row],[DecDate]]^2</f>
        <v>3993835.710069445</v>
      </c>
      <c r="E1183" s="1">
        <v>0.74</v>
      </c>
      <c r="F1183" s="1">
        <f>$R$17+$R$18*tempM[[#This Row],[DecDate]]+$R$19*tempM[[#This Row],[DecDate2]]</f>
        <v>0.54462614066795823</v>
      </c>
      <c r="G1183" s="4">
        <f>tempM[[#This Row],[Temp]]-tempM[[#This Row],[Trend]]</f>
        <v>0.19537385933204177</v>
      </c>
      <c r="H1183" s="4">
        <f t="shared" si="18"/>
        <v>0.14920998614407244</v>
      </c>
      <c r="I1183" s="4">
        <f>tempM[[#This Row],[Detrended]]-tempM[[#This Row],[Cycle]]</f>
        <v>4.6163873187969329E-2</v>
      </c>
      <c r="J1183" s="4">
        <f>AVERAGEIF(tempM[Month],tempM[Month],tempM[High Frequency])</f>
        <v>-2.6078630071459965E-2</v>
      </c>
      <c r="K1183" s="4">
        <f>tempM[[#This Row],[S0]]-AVERAGE($J$2:$J$13)</f>
        <v>-2.5943168662510306E-2</v>
      </c>
    </row>
    <row r="1184" spans="1:11" x14ac:dyDescent="0.3">
      <c r="A1184" s="2">
        <v>35991</v>
      </c>
      <c r="B1184" s="16">
        <f>MONTH(tempM[[#This Row],[Date]])</f>
        <v>7</v>
      </c>
      <c r="C1184" s="1">
        <v>1998.5416666666667</v>
      </c>
      <c r="D1184" s="1">
        <f>tempM[[#This Row],[DecDate]]^2</f>
        <v>3994168.793402778</v>
      </c>
      <c r="E1184" s="1">
        <v>0.75</v>
      </c>
      <c r="F1184" s="1">
        <f>$R$17+$R$18*tempM[[#This Row],[DecDate]]+$R$19*tempM[[#This Row],[DecDate2]]</f>
        <v>0.54613314938620761</v>
      </c>
      <c r="G1184" s="4">
        <f>tempM[[#This Row],[Temp]]-tempM[[#This Row],[Trend]]</f>
        <v>0.20386685061379239</v>
      </c>
      <c r="H1184" s="4">
        <f t="shared" si="18"/>
        <v>0.15385682357959923</v>
      </c>
      <c r="I1184" s="4">
        <f>tempM[[#This Row],[Detrended]]-tempM[[#This Row],[Cycle]]</f>
        <v>5.0010027034193161E-2</v>
      </c>
      <c r="J1184" s="4">
        <f>AVERAGEIF(tempM[Month],tempM[Month],tempM[High Frequency])</f>
        <v>-3.5465086088030215E-2</v>
      </c>
      <c r="K1184" s="4">
        <f>tempM[[#This Row],[S0]]-AVERAGE($J$2:$J$13)</f>
        <v>-3.5329624679080553E-2</v>
      </c>
    </row>
    <row r="1185" spans="1:11" x14ac:dyDescent="0.3">
      <c r="A1185" s="2">
        <v>36022</v>
      </c>
      <c r="B1185" s="16">
        <f>MONTH(tempM[[#This Row],[Date]])</f>
        <v>8</v>
      </c>
      <c r="C1185" s="1">
        <v>1998.625</v>
      </c>
      <c r="D1185" s="1">
        <f>tempM[[#This Row],[DecDate]]^2</f>
        <v>3994501.890625</v>
      </c>
      <c r="E1185" s="1">
        <v>0.73</v>
      </c>
      <c r="F1185" s="1">
        <f>$R$17+$R$18*tempM[[#This Row],[DecDate]]+$R$19*tempM[[#This Row],[DecDate2]]</f>
        <v>0.54764159053803496</v>
      </c>
      <c r="G1185" s="4">
        <f>tempM[[#This Row],[Temp]]-tempM[[#This Row],[Trend]]</f>
        <v>0.18235840946196502</v>
      </c>
      <c r="H1185" s="4">
        <f t="shared" si="18"/>
        <v>0.18157915165859356</v>
      </c>
      <c r="I1185" s="4">
        <f>tempM[[#This Row],[Detrended]]-tempM[[#This Row],[Cycle]]</f>
        <v>7.7925780337145811E-4</v>
      </c>
      <c r="J1185" s="4">
        <f>AVERAGEIF(tempM[Month],tempM[Month],tempM[High Frequency])</f>
        <v>-3.7850347885051719E-2</v>
      </c>
      <c r="K1185" s="4">
        <f>tempM[[#This Row],[S0]]-AVERAGE($J$2:$J$13)</f>
        <v>-3.7714886476102057E-2</v>
      </c>
    </row>
    <row r="1186" spans="1:11" x14ac:dyDescent="0.3">
      <c r="A1186" s="2">
        <v>36053</v>
      </c>
      <c r="B1186" s="16">
        <f>MONTH(tempM[[#This Row],[Date]])</f>
        <v>9</v>
      </c>
      <c r="C1186" s="1">
        <v>1998.7083333333335</v>
      </c>
      <c r="D1186" s="1">
        <f>tempM[[#This Row],[DecDate]]^2</f>
        <v>3994835.0017361119</v>
      </c>
      <c r="E1186" s="1">
        <v>0.61</v>
      </c>
      <c r="F1186" s="1">
        <f>$R$17+$R$18*tempM[[#This Row],[DecDate]]+$R$19*tempM[[#This Row],[DecDate2]]</f>
        <v>0.54915146412321292</v>
      </c>
      <c r="G1186" s="4">
        <f>tempM[[#This Row],[Temp]]-tempM[[#This Row],[Trend]]</f>
        <v>6.0848535876787069E-2</v>
      </c>
      <c r="H1186" s="4">
        <f t="shared" si="18"/>
        <v>0.12237697038106857</v>
      </c>
      <c r="I1186" s="4">
        <f>tempM[[#This Row],[Detrended]]-tempM[[#This Row],[Cycle]]</f>
        <v>-6.1528434504281498E-2</v>
      </c>
      <c r="J1186" s="4">
        <f>AVERAGEIF(tempM[Month],tempM[Month],tempM[High Frequency])</f>
        <v>-2.5516799080914528E-2</v>
      </c>
      <c r="K1186" s="4">
        <f>tempM[[#This Row],[S0]]-AVERAGE($J$2:$J$13)</f>
        <v>-2.538133767196487E-2</v>
      </c>
    </row>
    <row r="1187" spans="1:11" x14ac:dyDescent="0.3">
      <c r="A1187" s="2">
        <v>36083</v>
      </c>
      <c r="B1187" s="16">
        <f>MONTH(tempM[[#This Row],[Date]])</f>
        <v>10</v>
      </c>
      <c r="C1187" s="1">
        <v>1998.7916666666667</v>
      </c>
      <c r="D1187" s="1">
        <f>tempM[[#This Row],[DecDate]]^2</f>
        <v>3995168.1267361115</v>
      </c>
      <c r="E1187" s="1">
        <v>0.53</v>
      </c>
      <c r="F1187" s="1">
        <f>$R$17+$R$18*tempM[[#This Row],[DecDate]]+$R$19*tempM[[#This Row],[DecDate2]]</f>
        <v>0.55066277014196885</v>
      </c>
      <c r="G1187" s="4">
        <f>tempM[[#This Row],[Temp]]-tempM[[#This Row],[Trend]]</f>
        <v>-2.0662770141968823E-2</v>
      </c>
      <c r="H1187" s="4">
        <f t="shared" si="18"/>
        <v>0.10701951051624187</v>
      </c>
      <c r="I1187" s="4">
        <f>tempM[[#This Row],[Detrended]]-tempM[[#This Row],[Cycle]]</f>
        <v>-0.12768228065821069</v>
      </c>
      <c r="J1187" s="4">
        <f>AVERAGEIF(tempM[Month],tempM[Month],tempM[High Frequency])</f>
        <v>3.745669801022343E-2</v>
      </c>
      <c r="K1187" s="4">
        <f>tempM[[#This Row],[S0]]-AVERAGE($J$2:$J$13)</f>
        <v>3.7592159419173092E-2</v>
      </c>
    </row>
    <row r="1188" spans="1:11" x14ac:dyDescent="0.3">
      <c r="A1188" s="2">
        <v>36114</v>
      </c>
      <c r="B1188" s="16">
        <f>MONTH(tempM[[#This Row],[Date]])</f>
        <v>11</v>
      </c>
      <c r="C1188" s="1">
        <v>1998.875</v>
      </c>
      <c r="D1188" s="1">
        <f>tempM[[#This Row],[DecDate]]^2</f>
        <v>3995501.265625</v>
      </c>
      <c r="E1188" s="1">
        <v>0.5</v>
      </c>
      <c r="F1188" s="1">
        <f>$R$17+$R$18*tempM[[#This Row],[DecDate]]+$R$19*tempM[[#This Row],[DecDate2]]</f>
        <v>0.55217550859401854</v>
      </c>
      <c r="G1188" s="4">
        <f>tempM[[#This Row],[Temp]]-tempM[[#This Row],[Trend]]</f>
        <v>-5.2175508594018538E-2</v>
      </c>
      <c r="H1188" s="4">
        <f t="shared" si="18"/>
        <v>6.6276002833357356E-2</v>
      </c>
      <c r="I1188" s="4">
        <f>tempM[[#This Row],[Detrended]]-tempM[[#This Row],[Cycle]]</f>
        <v>-0.11845151142737589</v>
      </c>
      <c r="J1188" s="4">
        <f>AVERAGEIF(tempM[Month],tempM[Month],tempM[High Frequency])</f>
        <v>3.5898844099438568E-2</v>
      </c>
      <c r="K1188" s="4">
        <f>tempM[[#This Row],[S0]]-AVERAGE($J$2:$J$13)</f>
        <v>3.603430550838823E-2</v>
      </c>
    </row>
    <row r="1189" spans="1:11" x14ac:dyDescent="0.3">
      <c r="A1189" s="2">
        <v>36144</v>
      </c>
      <c r="B1189" s="16">
        <f>MONTH(tempM[[#This Row],[Date]])</f>
        <v>12</v>
      </c>
      <c r="C1189" s="1">
        <v>1998.9583333333335</v>
      </c>
      <c r="D1189" s="1">
        <f>tempM[[#This Row],[DecDate]]^2</f>
        <v>3995834.4184027785</v>
      </c>
      <c r="E1189" s="1">
        <v>0.75</v>
      </c>
      <c r="F1189" s="1">
        <f>$R$17+$R$18*tempM[[#This Row],[DecDate]]+$R$19*tempM[[#This Row],[DecDate2]]</f>
        <v>0.5536896794796462</v>
      </c>
      <c r="G1189" s="4">
        <f>tempM[[#This Row],[Temp]]-tempM[[#This Row],[Trend]]</f>
        <v>0.1963103205203538</v>
      </c>
      <c r="H1189" s="4">
        <f t="shared" si="18"/>
        <v>4.0915678101628321E-2</v>
      </c>
      <c r="I1189" s="4">
        <f>tempM[[#This Row],[Detrended]]-tempM[[#This Row],[Cycle]]</f>
        <v>0.15539464241872547</v>
      </c>
      <c r="J1189" s="4">
        <f>AVERAGEIF(tempM[Month],tempM[Month],tempM[High Frequency])</f>
        <v>-3.4305487959333747E-2</v>
      </c>
      <c r="K1189" s="4">
        <f>tempM[[#This Row],[S0]]-AVERAGE($J$2:$J$13)</f>
        <v>-3.4170026550384085E-2</v>
      </c>
    </row>
    <row r="1190" spans="1:11" x14ac:dyDescent="0.3">
      <c r="A1190" s="2">
        <v>36175</v>
      </c>
      <c r="B1190" s="16">
        <f>MONTH(tempM[[#This Row],[Date]])</f>
        <v>1</v>
      </c>
      <c r="C1190" s="1">
        <v>1999.0416666666667</v>
      </c>
      <c r="D1190" s="1">
        <f>tempM[[#This Row],[DecDate]]^2</f>
        <v>3996167.585069445</v>
      </c>
      <c r="E1190" s="1">
        <v>0.59</v>
      </c>
      <c r="F1190" s="1">
        <f>$R$17+$R$18*tempM[[#This Row],[DecDate]]+$R$19*tempM[[#This Row],[DecDate2]]</f>
        <v>0.55520528279862447</v>
      </c>
      <c r="G1190" s="4">
        <f>tempM[[#This Row],[Temp]]-tempM[[#This Row],[Trend]]</f>
        <v>3.4794717201375502E-2</v>
      </c>
      <c r="H1190" s="4">
        <f t="shared" si="18"/>
        <v>1.0938536321076612E-2</v>
      </c>
      <c r="I1190" s="4">
        <f>tempM[[#This Row],[Detrended]]-tempM[[#This Row],[Cycle]]</f>
        <v>2.385618088029889E-2</v>
      </c>
      <c r="J1190" s="4">
        <f>AVERAGEIF(tempM[Month],tempM[Month],tempM[High Frequency])</f>
        <v>2.9521109172344157E-2</v>
      </c>
      <c r="K1190" s="4">
        <f>tempM[[#This Row],[S0]]-AVERAGE($J$2:$J$13)</f>
        <v>2.9656570581293815E-2</v>
      </c>
    </row>
    <row r="1191" spans="1:11" x14ac:dyDescent="0.3">
      <c r="A1191" s="2">
        <v>36206</v>
      </c>
      <c r="B1191" s="16">
        <f>MONTH(tempM[[#This Row],[Date]])</f>
        <v>2</v>
      </c>
      <c r="C1191" s="1">
        <v>1999.125</v>
      </c>
      <c r="D1191" s="1">
        <f>tempM[[#This Row],[DecDate]]^2</f>
        <v>3996500.765625</v>
      </c>
      <c r="E1191" s="1">
        <v>1</v>
      </c>
      <c r="F1191" s="1">
        <f>$R$17+$R$18*tempM[[#This Row],[DecDate]]+$R$19*tempM[[#This Row],[DecDate2]]</f>
        <v>0.55672231855112386</v>
      </c>
      <c r="G1191" s="4">
        <f>tempM[[#This Row],[Temp]]-tempM[[#This Row],[Trend]]</f>
        <v>0.44327768144887614</v>
      </c>
      <c r="H1191" s="4">
        <f t="shared" si="18"/>
        <v>-2.442465327754165E-2</v>
      </c>
      <c r="I1191" s="4">
        <f>tempM[[#This Row],[Detrended]]-tempM[[#This Row],[Cycle]]</f>
        <v>0.46770233472641781</v>
      </c>
      <c r="J1191" s="4">
        <f>AVERAGEIF(tempM[Month],tempM[Month],tempM[High Frequency])</f>
        <v>3.252632429620924E-2</v>
      </c>
      <c r="K1191" s="4">
        <f>tempM[[#This Row],[S0]]-AVERAGE($J$2:$J$13)</f>
        <v>3.2661785705158902E-2</v>
      </c>
    </row>
    <row r="1192" spans="1:11" x14ac:dyDescent="0.3">
      <c r="A1192" s="2">
        <v>36234</v>
      </c>
      <c r="B1192" s="16">
        <f>MONTH(tempM[[#This Row],[Date]])</f>
        <v>3</v>
      </c>
      <c r="C1192" s="1">
        <v>1999.2083333333335</v>
      </c>
      <c r="D1192" s="1">
        <f>tempM[[#This Row],[DecDate]]^2</f>
        <v>3996833.960069445</v>
      </c>
      <c r="E1192" s="1">
        <v>0.28999999999999998</v>
      </c>
      <c r="F1192" s="1">
        <f>$R$17+$R$18*tempM[[#This Row],[DecDate]]+$R$19*tempM[[#This Row],[DecDate2]]</f>
        <v>0.55824078673697386</v>
      </c>
      <c r="G1192" s="4">
        <f>tempM[[#This Row],[Temp]]-tempM[[#This Row],[Trend]]</f>
        <v>-0.26824078673697388</v>
      </c>
      <c r="H1192" s="4">
        <f t="shared" si="18"/>
        <v>-5.1327736848072618E-2</v>
      </c>
      <c r="I1192" s="4">
        <f>tempM[[#This Row],[Detrended]]-tempM[[#This Row],[Cycle]]</f>
        <v>-0.21691304988890125</v>
      </c>
      <c r="J1192" s="4">
        <f>AVERAGEIF(tempM[Month],tempM[Month],tempM[High Frequency])</f>
        <v>4.2467654152793903E-2</v>
      </c>
      <c r="K1192" s="4">
        <f>tempM[[#This Row],[S0]]-AVERAGE($J$2:$J$13)</f>
        <v>4.2603115561743565E-2</v>
      </c>
    </row>
    <row r="1193" spans="1:11" x14ac:dyDescent="0.3">
      <c r="A1193" s="2">
        <v>36265</v>
      </c>
      <c r="B1193" s="16">
        <f>MONTH(tempM[[#This Row],[Date]])</f>
        <v>4</v>
      </c>
      <c r="C1193" s="1">
        <v>1999.2916666666667</v>
      </c>
      <c r="D1193" s="1">
        <f>tempM[[#This Row],[DecDate]]^2</f>
        <v>3997167.168402778</v>
      </c>
      <c r="E1193" s="1">
        <v>0.53</v>
      </c>
      <c r="F1193" s="1">
        <f>$R$17+$R$18*tempM[[#This Row],[DecDate]]+$R$19*tempM[[#This Row],[DecDate2]]</f>
        <v>0.55976068735640183</v>
      </c>
      <c r="G1193" s="4">
        <f>tempM[[#This Row],[Temp]]-tempM[[#This Row],[Trend]]</f>
        <v>-2.9760687356401805E-2</v>
      </c>
      <c r="H1193" s="4">
        <f t="shared" si="18"/>
        <v>-6.9001483621289897E-2</v>
      </c>
      <c r="I1193" s="4">
        <f>tempM[[#This Row],[Detrended]]-tempM[[#This Row],[Cycle]]</f>
        <v>3.9240796264888092E-2</v>
      </c>
      <c r="J1193" s="4">
        <f>AVERAGEIF(tempM[Month],tempM[Month],tempM[High Frequency])</f>
        <v>-5.1148535178016012E-4</v>
      </c>
      <c r="K1193" s="4">
        <f>tempM[[#This Row],[S0]]-AVERAGE($J$2:$J$13)</f>
        <v>-3.7602394283050016E-4</v>
      </c>
    </row>
    <row r="1194" spans="1:11" x14ac:dyDescent="0.3">
      <c r="A1194" s="2">
        <v>36295</v>
      </c>
      <c r="B1194" s="16">
        <f>MONTH(tempM[[#This Row],[Date]])</f>
        <v>5</v>
      </c>
      <c r="C1194" s="1">
        <v>1999.375</v>
      </c>
      <c r="D1194" s="1">
        <f>tempM[[#This Row],[DecDate]]^2</f>
        <v>3997500.390625</v>
      </c>
      <c r="E1194" s="1">
        <v>0.36</v>
      </c>
      <c r="F1194" s="1">
        <f>$R$17+$R$18*tempM[[#This Row],[DecDate]]+$R$19*tempM[[#This Row],[DecDate2]]</f>
        <v>0.5612820204091804</v>
      </c>
      <c r="G1194" s="4">
        <f>tempM[[#This Row],[Temp]]-tempM[[#This Row],[Trend]]</f>
        <v>-0.20128202040918042</v>
      </c>
      <c r="H1194" s="4">
        <f t="shared" si="18"/>
        <v>-6.9753585904868312E-2</v>
      </c>
      <c r="I1194" s="4">
        <f>tempM[[#This Row],[Detrended]]-tempM[[#This Row],[Cycle]]</f>
        <v>-0.13152843450431212</v>
      </c>
      <c r="J1194" s="4">
        <f>AVERAGEIF(tempM[Month],tempM[Month],tempM[High Frequency])</f>
        <v>-1.9768330201834865E-2</v>
      </c>
      <c r="K1194" s="4">
        <f>tempM[[#This Row],[S0]]-AVERAGE($J$2:$J$13)</f>
        <v>-1.9632868792885207E-2</v>
      </c>
    </row>
    <row r="1195" spans="1:11" x14ac:dyDescent="0.3">
      <c r="A1195" s="2">
        <v>36326</v>
      </c>
      <c r="B1195" s="16">
        <f>MONTH(tempM[[#This Row],[Date]])</f>
        <v>6</v>
      </c>
      <c r="C1195" s="1">
        <v>1999.4583333333335</v>
      </c>
      <c r="D1195" s="1">
        <f>tempM[[#This Row],[DecDate]]^2</f>
        <v>3997833.6267361119</v>
      </c>
      <c r="E1195" s="1">
        <v>0.35</v>
      </c>
      <c r="F1195" s="1">
        <f>$R$17+$R$18*tempM[[#This Row],[DecDate]]+$R$19*tempM[[#This Row],[DecDate2]]</f>
        <v>0.56280478589548011</v>
      </c>
      <c r="G1195" s="4">
        <f>tempM[[#This Row],[Temp]]-tempM[[#This Row],[Trend]]</f>
        <v>-0.21280478589548013</v>
      </c>
      <c r="H1195" s="4">
        <f t="shared" si="18"/>
        <v>-5.8968659083445098E-2</v>
      </c>
      <c r="I1195" s="4">
        <f>tempM[[#This Row],[Detrended]]-tempM[[#This Row],[Cycle]]</f>
        <v>-0.15383612681203504</v>
      </c>
      <c r="J1195" s="4">
        <f>AVERAGEIF(tempM[Month],tempM[Month],tempM[High Frequency])</f>
        <v>-2.6078630071459965E-2</v>
      </c>
      <c r="K1195" s="4">
        <f>tempM[[#This Row],[S0]]-AVERAGE($J$2:$J$13)</f>
        <v>-2.5943168662510306E-2</v>
      </c>
    </row>
    <row r="1196" spans="1:11" x14ac:dyDescent="0.3">
      <c r="A1196" s="2">
        <v>36356</v>
      </c>
      <c r="B1196" s="16">
        <f>MONTH(tempM[[#This Row],[Date]])</f>
        <v>7</v>
      </c>
      <c r="C1196" s="1">
        <v>1999.5416666666667</v>
      </c>
      <c r="D1196" s="1">
        <f>tempM[[#This Row],[DecDate]]^2</f>
        <v>3998166.8767361115</v>
      </c>
      <c r="E1196" s="1">
        <v>0.37</v>
      </c>
      <c r="F1196" s="1">
        <f>$R$17+$R$18*tempM[[#This Row],[DecDate]]+$R$19*tempM[[#This Row],[DecDate2]]</f>
        <v>0.56432898381513041</v>
      </c>
      <c r="G1196" s="4">
        <f>tempM[[#This Row],[Temp]]-tempM[[#This Row],[Trend]]</f>
        <v>-0.19432898381513042</v>
      </c>
      <c r="H1196" s="4">
        <f t="shared" si="18"/>
        <v>-8.8954395464690694E-2</v>
      </c>
      <c r="I1196" s="4">
        <f>tempM[[#This Row],[Detrended]]-tempM[[#This Row],[Cycle]]</f>
        <v>-0.10537458835043972</v>
      </c>
      <c r="J1196" s="4">
        <f>AVERAGEIF(tempM[Month],tempM[Month],tempM[High Frequency])</f>
        <v>-3.5465086088030215E-2</v>
      </c>
      <c r="K1196" s="4">
        <f>tempM[[#This Row],[S0]]-AVERAGE($J$2:$J$13)</f>
        <v>-3.5329624679080553E-2</v>
      </c>
    </row>
    <row r="1197" spans="1:11" x14ac:dyDescent="0.3">
      <c r="A1197" s="2">
        <v>36387</v>
      </c>
      <c r="B1197" s="16">
        <f>MONTH(tempM[[#This Row],[Date]])</f>
        <v>8</v>
      </c>
      <c r="C1197" s="1">
        <v>1999.625</v>
      </c>
      <c r="D1197" s="1">
        <f>tempM[[#This Row],[DecDate]]^2</f>
        <v>3998500.140625</v>
      </c>
      <c r="E1197" s="1">
        <v>0.31</v>
      </c>
      <c r="F1197" s="1">
        <f>$R$17+$R$18*tempM[[#This Row],[DecDate]]+$R$19*tempM[[#This Row],[DecDate2]]</f>
        <v>0.56585461416824501</v>
      </c>
      <c r="G1197" s="4">
        <f>tempM[[#This Row],[Temp]]-tempM[[#This Row],[Trend]]</f>
        <v>-0.25585461416824501</v>
      </c>
      <c r="H1197" s="4">
        <f t="shared" si="18"/>
        <v>-6.7403102740925952E-2</v>
      </c>
      <c r="I1197" s="4">
        <f>tempM[[#This Row],[Detrended]]-tempM[[#This Row],[Cycle]]</f>
        <v>-0.18845151142731906</v>
      </c>
      <c r="J1197" s="4">
        <f>AVERAGEIF(tempM[Month],tempM[Month],tempM[High Frequency])</f>
        <v>-3.7850347885051719E-2</v>
      </c>
      <c r="K1197" s="4">
        <f>tempM[[#This Row],[S0]]-AVERAGE($J$2:$J$13)</f>
        <v>-3.7714886476102057E-2</v>
      </c>
    </row>
    <row r="1198" spans="1:11" x14ac:dyDescent="0.3">
      <c r="A1198" s="2">
        <v>36418</v>
      </c>
      <c r="B1198" s="16">
        <f>MONTH(tempM[[#This Row],[Date]])</f>
        <v>9</v>
      </c>
      <c r="C1198" s="1">
        <v>1999.7083333333335</v>
      </c>
      <c r="D1198" s="1">
        <f>tempM[[#This Row],[DecDate]]^2</f>
        <v>3998833.4184027785</v>
      </c>
      <c r="E1198" s="1">
        <v>0.4</v>
      </c>
      <c r="F1198" s="1">
        <f>$R$17+$R$18*tempM[[#This Row],[DecDate]]+$R$19*tempM[[#This Row],[DecDate2]]</f>
        <v>0.56738167695493757</v>
      </c>
      <c r="G1198" s="4">
        <f>tempM[[#This Row],[Temp]]-tempM[[#This Row],[Trend]]</f>
        <v>-0.16738167695493755</v>
      </c>
      <c r="H1198" s="4">
        <f t="shared" si="18"/>
        <v>-8.2007088604458517E-2</v>
      </c>
      <c r="I1198" s="4">
        <f>tempM[[#This Row],[Detrended]]-tempM[[#This Row],[Cycle]]</f>
        <v>-8.5374588350479036E-2</v>
      </c>
      <c r="J1198" s="4">
        <f>AVERAGEIF(tempM[Month],tempM[Month],tempM[High Frequency])</f>
        <v>-2.5516799080914528E-2</v>
      </c>
      <c r="K1198" s="4">
        <f>tempM[[#This Row],[S0]]-AVERAGE($J$2:$J$13)</f>
        <v>-2.538133767196487E-2</v>
      </c>
    </row>
    <row r="1199" spans="1:11" x14ac:dyDescent="0.3">
      <c r="A1199" s="2">
        <v>36448</v>
      </c>
      <c r="B1199" s="16">
        <f>MONTH(tempM[[#This Row],[Date]])</f>
        <v>10</v>
      </c>
      <c r="C1199" s="1">
        <v>1999.7916666666667</v>
      </c>
      <c r="D1199" s="1">
        <f>tempM[[#This Row],[DecDate]]^2</f>
        <v>3999166.710069445</v>
      </c>
      <c r="E1199" s="1">
        <v>0.4</v>
      </c>
      <c r="F1199" s="1">
        <f>$R$17+$R$18*tempM[[#This Row],[DecDate]]+$R$19*tempM[[#This Row],[DecDate2]]</f>
        <v>0.56891017217503759</v>
      </c>
      <c r="G1199" s="4">
        <f>tempM[[#This Row],[Temp]]-tempM[[#This Row],[Trend]]</f>
        <v>-0.16891017217503757</v>
      </c>
      <c r="H1199" s="4">
        <f t="shared" si="18"/>
        <v>-3.8150968439903801E-2</v>
      </c>
      <c r="I1199" s="4">
        <f>tempM[[#This Row],[Detrended]]-tempM[[#This Row],[Cycle]]</f>
        <v>-0.13075920373513378</v>
      </c>
      <c r="J1199" s="4">
        <f>AVERAGEIF(tempM[Month],tempM[Month],tempM[High Frequency])</f>
        <v>3.745669801022343E-2</v>
      </c>
      <c r="K1199" s="4">
        <f>tempM[[#This Row],[S0]]-AVERAGE($J$2:$J$13)</f>
        <v>3.7592159419173092E-2</v>
      </c>
    </row>
    <row r="1200" spans="1:11" x14ac:dyDescent="0.3">
      <c r="A1200" s="2">
        <v>36479</v>
      </c>
      <c r="B1200" s="16">
        <f>MONTH(tempM[[#This Row],[Date]])</f>
        <v>11</v>
      </c>
      <c r="C1200" s="1">
        <v>1999.875</v>
      </c>
      <c r="D1200" s="1">
        <f>tempM[[#This Row],[DecDate]]^2</f>
        <v>3999500.015625</v>
      </c>
      <c r="E1200" s="1">
        <v>0.54</v>
      </c>
      <c r="F1200" s="1">
        <f>$R$17+$R$18*tempM[[#This Row],[DecDate]]+$R$19*tempM[[#This Row],[DecDate2]]</f>
        <v>0.5704400998284882</v>
      </c>
      <c r="G1200" s="4">
        <f>tempM[[#This Row],[Temp]]-tempM[[#This Row],[Trend]]</f>
        <v>-3.0440099828488165E-2</v>
      </c>
      <c r="H1200" s="4">
        <f t="shared" si="18"/>
        <v>-3.81424345549497E-2</v>
      </c>
      <c r="I1200" s="4">
        <f>tempM[[#This Row],[Detrended]]-tempM[[#This Row],[Cycle]]</f>
        <v>7.7023347264615349E-3</v>
      </c>
      <c r="J1200" s="4">
        <f>AVERAGEIF(tempM[Month],tempM[Month],tempM[High Frequency])</f>
        <v>3.5898844099438568E-2</v>
      </c>
      <c r="K1200" s="4">
        <f>tempM[[#This Row],[S0]]-AVERAGE($J$2:$J$13)</f>
        <v>3.603430550838823E-2</v>
      </c>
    </row>
    <row r="1201" spans="1:11" x14ac:dyDescent="0.3">
      <c r="A1201" s="2">
        <v>36509</v>
      </c>
      <c r="B1201" s="16">
        <f>MONTH(tempM[[#This Row],[Date]])</f>
        <v>12</v>
      </c>
      <c r="C1201" s="1">
        <v>1999.9583333333335</v>
      </c>
      <c r="D1201" s="1">
        <f>tempM[[#This Row],[DecDate]]^2</f>
        <v>3999833.335069445</v>
      </c>
      <c r="E1201" s="1">
        <v>0.66</v>
      </c>
      <c r="F1201" s="1">
        <f>$R$17+$R$18*tempM[[#This Row],[DecDate]]+$R$19*tempM[[#This Row],[DecDate2]]</f>
        <v>0.57197145991551679</v>
      </c>
      <c r="G1201" s="4">
        <f>tempM[[#This Row],[Temp]]-tempM[[#This Row],[Trend]]</f>
        <v>8.8028540084483242E-2</v>
      </c>
      <c r="H1201" s="4">
        <f t="shared" si="18"/>
        <v>-3.3519948488070918E-2</v>
      </c>
      <c r="I1201" s="4">
        <f>tempM[[#This Row],[Detrended]]-tempM[[#This Row],[Cycle]]</f>
        <v>0.12154848857255415</v>
      </c>
      <c r="J1201" s="4">
        <f>AVERAGEIF(tempM[Month],tempM[Month],tempM[High Frequency])</f>
        <v>-3.4305487959333747E-2</v>
      </c>
      <c r="K1201" s="4">
        <f>tempM[[#This Row],[S0]]-AVERAGE($J$2:$J$13)</f>
        <v>-3.4170026550384085E-2</v>
      </c>
    </row>
    <row r="1202" spans="1:11" x14ac:dyDescent="0.3">
      <c r="A1202" s="2">
        <v>36540</v>
      </c>
      <c r="B1202" s="16">
        <f>MONTH(tempM[[#This Row],[Date]])</f>
        <v>1</v>
      </c>
      <c r="C1202" s="1">
        <v>2000.0416666666667</v>
      </c>
      <c r="D1202" s="1">
        <f>tempM[[#This Row],[DecDate]]^2</f>
        <v>4000166.668402778</v>
      </c>
      <c r="E1202" s="1">
        <v>0.38</v>
      </c>
      <c r="F1202" s="1">
        <f>$R$17+$R$18*tempM[[#This Row],[DecDate]]+$R$19*tempM[[#This Row],[DecDate2]]</f>
        <v>0.57350425243583913</v>
      </c>
      <c r="G1202" s="4">
        <f>tempM[[#This Row],[Temp]]-tempM[[#This Row],[Trend]]</f>
        <v>-0.19350425243583913</v>
      </c>
      <c r="H1202" s="4">
        <f t="shared" si="18"/>
        <v>-2.9668125623865331E-2</v>
      </c>
      <c r="I1202" s="4">
        <f>tempM[[#This Row],[Detrended]]-tempM[[#This Row],[Cycle]]</f>
        <v>-0.16383612681197379</v>
      </c>
      <c r="J1202" s="4">
        <f>AVERAGEIF(tempM[Month],tempM[Month],tempM[High Frequency])</f>
        <v>2.9521109172344157E-2</v>
      </c>
      <c r="K1202" s="4">
        <f>tempM[[#This Row],[S0]]-AVERAGE($J$2:$J$13)</f>
        <v>2.9656570581293815E-2</v>
      </c>
    </row>
    <row r="1203" spans="1:11" x14ac:dyDescent="0.3">
      <c r="A1203" s="2">
        <v>36571</v>
      </c>
      <c r="B1203" s="16">
        <f>MONTH(tempM[[#This Row],[Date]])</f>
        <v>2</v>
      </c>
      <c r="C1203" s="1">
        <v>2000.125</v>
      </c>
      <c r="D1203" s="1">
        <f>tempM[[#This Row],[DecDate]]^2</f>
        <v>4000500.015625</v>
      </c>
      <c r="E1203" s="1">
        <v>0.89</v>
      </c>
      <c r="F1203" s="1">
        <f>$R$17+$R$18*tempM[[#This Row],[DecDate]]+$R$19*tempM[[#This Row],[DecDate2]]</f>
        <v>0.57503847738968261</v>
      </c>
      <c r="G1203" s="4">
        <f>tempM[[#This Row],[Temp]]-tempM[[#This Row],[Trend]]</f>
        <v>0.3149615226103174</v>
      </c>
      <c r="H1203" s="4">
        <f t="shared" si="18"/>
        <v>-2.3510042885414233E-2</v>
      </c>
      <c r="I1203" s="4">
        <f>tempM[[#This Row],[Detrended]]-tempM[[#This Row],[Cycle]]</f>
        <v>0.33847156549573165</v>
      </c>
      <c r="J1203" s="4">
        <f>AVERAGEIF(tempM[Month],tempM[Month],tempM[High Frequency])</f>
        <v>3.252632429620924E-2</v>
      </c>
      <c r="K1203" s="4">
        <f>tempM[[#This Row],[S0]]-AVERAGE($J$2:$J$13)</f>
        <v>3.2661785705158902E-2</v>
      </c>
    </row>
    <row r="1204" spans="1:11" x14ac:dyDescent="0.3">
      <c r="A1204" s="2">
        <v>36600</v>
      </c>
      <c r="B1204" s="16">
        <f>MONTH(tempM[[#This Row],[Date]])</f>
        <v>3</v>
      </c>
      <c r="C1204" s="1">
        <v>2000.2083333333335</v>
      </c>
      <c r="D1204" s="1">
        <f>tempM[[#This Row],[DecDate]]^2</f>
        <v>4000833.3767361119</v>
      </c>
      <c r="E1204" s="1">
        <v>0.83</v>
      </c>
      <c r="F1204" s="1">
        <f>$R$17+$R$18*tempM[[#This Row],[DecDate]]+$R$19*tempM[[#This Row],[DecDate2]]</f>
        <v>0.57657413477704722</v>
      </c>
      <c r="G1204" s="4">
        <f>tempM[[#This Row],[Temp]]-tempM[[#This Row],[Trend]]</f>
        <v>0.25342586522295274</v>
      </c>
      <c r="H1204" s="4">
        <f t="shared" si="18"/>
        <v>-2.0430315657341762E-2</v>
      </c>
      <c r="I1204" s="4">
        <f>tempM[[#This Row],[Detrended]]-tempM[[#This Row],[Cycle]]</f>
        <v>0.27385618088029451</v>
      </c>
      <c r="J1204" s="4">
        <f>AVERAGEIF(tempM[Month],tempM[Month],tempM[High Frequency])</f>
        <v>4.2467654152793903E-2</v>
      </c>
      <c r="K1204" s="4">
        <f>tempM[[#This Row],[S0]]-AVERAGE($J$2:$J$13)</f>
        <v>4.2603115561743565E-2</v>
      </c>
    </row>
    <row r="1205" spans="1:11" x14ac:dyDescent="0.3">
      <c r="A1205" s="2">
        <v>36631</v>
      </c>
      <c r="B1205" s="16">
        <f>MONTH(tempM[[#This Row],[Date]])</f>
        <v>4</v>
      </c>
      <c r="C1205" s="1">
        <v>2000.2916666666667</v>
      </c>
      <c r="D1205" s="1">
        <f>tempM[[#This Row],[DecDate]]^2</f>
        <v>4001166.7517361115</v>
      </c>
      <c r="E1205" s="1">
        <v>0.88</v>
      </c>
      <c r="F1205" s="1">
        <f>$R$17+$R$18*tempM[[#This Row],[DecDate]]+$R$19*tempM[[#This Row],[DecDate2]]</f>
        <v>0.57811122459776243</v>
      </c>
      <c r="G1205" s="4">
        <f>tempM[[#This Row],[Temp]]-tempM[[#This Row],[Trend]]</f>
        <v>0.30188877540223757</v>
      </c>
      <c r="H1205" s="4">
        <f t="shared" si="18"/>
        <v>-3.0428943939634787E-2</v>
      </c>
      <c r="I1205" s="4">
        <f>tempM[[#This Row],[Detrended]]-tempM[[#This Row],[Cycle]]</f>
        <v>0.33231771934187238</v>
      </c>
      <c r="J1205" s="4">
        <f>AVERAGEIF(tempM[Month],tempM[Month],tempM[High Frequency])</f>
        <v>-5.1148535178016012E-4</v>
      </c>
      <c r="K1205" s="4">
        <f>tempM[[#This Row],[S0]]-AVERAGE($J$2:$J$13)</f>
        <v>-3.7602394283050016E-4</v>
      </c>
    </row>
    <row r="1206" spans="1:11" x14ac:dyDescent="0.3">
      <c r="A1206" s="2">
        <v>36661</v>
      </c>
      <c r="B1206" s="16">
        <f>MONTH(tempM[[#This Row],[Date]])</f>
        <v>5</v>
      </c>
      <c r="C1206" s="1">
        <v>2000.375</v>
      </c>
      <c r="D1206" s="1">
        <f>tempM[[#This Row],[DecDate]]^2</f>
        <v>4001500.140625</v>
      </c>
      <c r="E1206" s="1">
        <v>0.55000000000000004</v>
      </c>
      <c r="F1206" s="1">
        <f>$R$17+$R$18*tempM[[#This Row],[DecDate]]+$R$19*tempM[[#This Row],[DecDate2]]</f>
        <v>0.57964974685199877</v>
      </c>
      <c r="G1206" s="4">
        <f>tempM[[#This Row],[Temp]]-tempM[[#This Row],[Trend]]</f>
        <v>-2.9649746851998726E-2</v>
      </c>
      <c r="H1206" s="4">
        <f t="shared" si="18"/>
        <v>-4.7352081578455898E-2</v>
      </c>
      <c r="I1206" s="4">
        <f>tempM[[#This Row],[Detrended]]-tempM[[#This Row],[Cycle]]</f>
        <v>1.7702334726457172E-2</v>
      </c>
      <c r="J1206" s="4">
        <f>AVERAGEIF(tempM[Month],tempM[Month],tempM[High Frequency])</f>
        <v>-1.9768330201834865E-2</v>
      </c>
      <c r="K1206" s="4">
        <f>tempM[[#This Row],[S0]]-AVERAGE($J$2:$J$13)</f>
        <v>-1.9632868792885207E-2</v>
      </c>
    </row>
    <row r="1207" spans="1:11" x14ac:dyDescent="0.3">
      <c r="A1207" s="2">
        <v>36692</v>
      </c>
      <c r="B1207" s="16">
        <f>MONTH(tempM[[#This Row],[Date]])</f>
        <v>6</v>
      </c>
      <c r="C1207" s="1">
        <v>2000.4583333333335</v>
      </c>
      <c r="D1207" s="1">
        <f>tempM[[#This Row],[DecDate]]^2</f>
        <v>4001833.5434027785</v>
      </c>
      <c r="E1207" s="1">
        <v>0.44</v>
      </c>
      <c r="F1207" s="1">
        <f>$R$17+$R$18*tempM[[#This Row],[DecDate]]+$R$19*tempM[[#This Row],[DecDate2]]</f>
        <v>0.58118970153975624</v>
      </c>
      <c r="G1207" s="4">
        <f>tempM[[#This Row],[Temp]]-tempM[[#This Row],[Trend]]</f>
        <v>-0.14118970153975624</v>
      </c>
      <c r="H1207" s="4">
        <f t="shared" si="18"/>
        <v>-6.9661267035343574E-2</v>
      </c>
      <c r="I1207" s="4">
        <f>tempM[[#This Row],[Detrended]]-tempM[[#This Row],[Cycle]]</f>
        <v>-7.1528434504412666E-2</v>
      </c>
      <c r="J1207" s="4">
        <f>AVERAGEIF(tempM[Month],tempM[Month],tempM[High Frequency])</f>
        <v>-2.6078630071459965E-2</v>
      </c>
      <c r="K1207" s="4">
        <f>tempM[[#This Row],[S0]]-AVERAGE($J$2:$J$13)</f>
        <v>-2.5943168662510306E-2</v>
      </c>
    </row>
    <row r="1208" spans="1:11" x14ac:dyDescent="0.3">
      <c r="A1208" s="2">
        <v>36722</v>
      </c>
      <c r="B1208" s="16">
        <f>MONTH(tempM[[#This Row],[Date]])</f>
        <v>7</v>
      </c>
      <c r="C1208" s="1">
        <v>2000.5416666666667</v>
      </c>
      <c r="D1208" s="1">
        <f>tempM[[#This Row],[DecDate]]^2</f>
        <v>4002166.960069445</v>
      </c>
      <c r="E1208" s="1">
        <v>0.42</v>
      </c>
      <c r="F1208" s="1">
        <f>$R$17+$R$18*tempM[[#This Row],[DecDate]]+$R$19*tempM[[#This Row],[DecDate2]]</f>
        <v>0.58273108866080747</v>
      </c>
      <c r="G1208" s="4">
        <f>tempM[[#This Row],[Temp]]-tempM[[#This Row],[Trend]]</f>
        <v>-0.16273108866080749</v>
      </c>
      <c r="H1208" s="4">
        <f t="shared" si="18"/>
        <v>-7.8894961848754969E-2</v>
      </c>
      <c r="I1208" s="4">
        <f>tempM[[#This Row],[Detrended]]-tempM[[#This Row],[Cycle]]</f>
        <v>-8.3836126812052519E-2</v>
      </c>
      <c r="J1208" s="4">
        <f>AVERAGEIF(tempM[Month],tempM[Month],tempM[High Frequency])</f>
        <v>-3.5465086088030215E-2</v>
      </c>
      <c r="K1208" s="4">
        <f>tempM[[#This Row],[S0]]-AVERAGE($J$2:$J$13)</f>
        <v>-3.5329624679080553E-2</v>
      </c>
    </row>
    <row r="1209" spans="1:11" x14ac:dyDescent="0.3">
      <c r="A1209" s="2">
        <v>36753</v>
      </c>
      <c r="B1209" s="16">
        <f>MONTH(tempM[[#This Row],[Date]])</f>
        <v>8</v>
      </c>
      <c r="C1209" s="1">
        <v>2000.625</v>
      </c>
      <c r="D1209" s="1">
        <f>tempM[[#This Row],[DecDate]]^2</f>
        <v>4002500.390625</v>
      </c>
      <c r="E1209" s="1">
        <v>0.47</v>
      </c>
      <c r="F1209" s="1">
        <f>$R$17+$R$18*tempM[[#This Row],[DecDate]]+$R$19*tempM[[#This Row],[DecDate2]]</f>
        <v>0.58427390821526615</v>
      </c>
      <c r="G1209" s="4">
        <f>tempM[[#This Row],[Temp]]-tempM[[#This Row],[Trend]]</f>
        <v>-0.11427390821526617</v>
      </c>
      <c r="H1209" s="4">
        <f t="shared" si="18"/>
        <v>-7.4283935249463681E-2</v>
      </c>
      <c r="I1209" s="4">
        <f>tempM[[#This Row],[Detrended]]-tempM[[#This Row],[Cycle]]</f>
        <v>-3.9989972965802492E-2</v>
      </c>
      <c r="J1209" s="4">
        <f>AVERAGEIF(tempM[Month],tempM[Month],tempM[High Frequency])</f>
        <v>-3.7850347885051719E-2</v>
      </c>
      <c r="K1209" s="4">
        <f>tempM[[#This Row],[S0]]-AVERAGE($J$2:$J$13)</f>
        <v>-3.7714886476102057E-2</v>
      </c>
    </row>
    <row r="1210" spans="1:11" x14ac:dyDescent="0.3">
      <c r="A1210" s="2">
        <v>36784</v>
      </c>
      <c r="B1210" s="16">
        <f>MONTH(tempM[[#This Row],[Date]])</f>
        <v>9</v>
      </c>
      <c r="C1210" s="1">
        <v>2000.7083333333335</v>
      </c>
      <c r="D1210" s="1">
        <f>tempM[[#This Row],[DecDate]]^2</f>
        <v>4002833.835069445</v>
      </c>
      <c r="E1210" s="1">
        <v>0.37</v>
      </c>
      <c r="F1210" s="1">
        <f>$R$17+$R$18*tempM[[#This Row],[DecDate]]+$R$19*tempM[[#This Row],[DecDate2]]</f>
        <v>0.5858181602033028</v>
      </c>
      <c r="G1210" s="4">
        <f>tempM[[#This Row],[Temp]]-tempM[[#This Row],[Trend]]</f>
        <v>-0.2158181602033028</v>
      </c>
      <c r="H1210" s="4">
        <f t="shared" si="18"/>
        <v>-8.582818723747411E-2</v>
      </c>
      <c r="I1210" s="4">
        <f>tempM[[#This Row],[Detrended]]-tempM[[#This Row],[Cycle]]</f>
        <v>-0.1299899729658287</v>
      </c>
      <c r="J1210" s="4">
        <f>AVERAGEIF(tempM[Month],tempM[Month],tempM[High Frequency])</f>
        <v>-2.5516799080914528E-2</v>
      </c>
      <c r="K1210" s="4">
        <f>tempM[[#This Row],[S0]]-AVERAGE($J$2:$J$13)</f>
        <v>-2.538133767196487E-2</v>
      </c>
    </row>
    <row r="1211" spans="1:11" x14ac:dyDescent="0.3">
      <c r="A1211" s="2">
        <v>36814</v>
      </c>
      <c r="B1211" s="16">
        <f>MONTH(tempM[[#This Row],[Date]])</f>
        <v>10</v>
      </c>
      <c r="C1211" s="1">
        <v>2000.7916666666667</v>
      </c>
      <c r="D1211" s="1">
        <f>tempM[[#This Row],[DecDate]]^2</f>
        <v>4003167.293402778</v>
      </c>
      <c r="E1211" s="1">
        <v>0.28999999999999998</v>
      </c>
      <c r="F1211" s="1">
        <f>$R$17+$R$18*tempM[[#This Row],[DecDate]]+$R$19*tempM[[#This Row],[DecDate2]]</f>
        <v>0.58736384462474689</v>
      </c>
      <c r="G1211" s="4">
        <f>tempM[[#This Row],[Temp]]-tempM[[#This Row],[Trend]]</f>
        <v>-0.29736384462474691</v>
      </c>
      <c r="H1211" s="4">
        <f t="shared" si="18"/>
        <v>-0.10506617935123463</v>
      </c>
      <c r="I1211" s="4">
        <f>tempM[[#This Row],[Detrended]]-tempM[[#This Row],[Cycle]]</f>
        <v>-0.19229766527351227</v>
      </c>
      <c r="J1211" s="4">
        <f>AVERAGEIF(tempM[Month],tempM[Month],tempM[High Frequency])</f>
        <v>3.745669801022343E-2</v>
      </c>
      <c r="K1211" s="4">
        <f>tempM[[#This Row],[S0]]-AVERAGE($J$2:$J$13)</f>
        <v>3.7592159419173092E-2</v>
      </c>
    </row>
    <row r="1212" spans="1:11" x14ac:dyDescent="0.3">
      <c r="A1212" s="2">
        <v>36845</v>
      </c>
      <c r="B1212" s="16">
        <f>MONTH(tempM[[#This Row],[Date]])</f>
        <v>11</v>
      </c>
      <c r="C1212" s="1">
        <v>2000.875</v>
      </c>
      <c r="D1212" s="1">
        <f>tempM[[#This Row],[DecDate]]^2</f>
        <v>4003500.765625</v>
      </c>
      <c r="E1212" s="1">
        <v>0.2</v>
      </c>
      <c r="F1212" s="1">
        <f>$R$17+$R$18*tempM[[#This Row],[DecDate]]+$R$19*tempM[[#This Row],[DecDate2]]</f>
        <v>0.58891096147971211</v>
      </c>
      <c r="G1212" s="4">
        <f>tempM[[#This Row],[Temp]]-tempM[[#This Row],[Trend]]</f>
        <v>-0.3889109614797121</v>
      </c>
      <c r="H1212" s="4">
        <f t="shared" si="18"/>
        <v>-0.12122868082152763</v>
      </c>
      <c r="I1212" s="4">
        <f>tempM[[#This Row],[Detrended]]-tempM[[#This Row],[Cycle]]</f>
        <v>-0.26768228065818445</v>
      </c>
      <c r="J1212" s="4">
        <f>AVERAGEIF(tempM[Month],tempM[Month],tempM[High Frequency])</f>
        <v>3.5898844099438568E-2</v>
      </c>
      <c r="K1212" s="4">
        <f>tempM[[#This Row],[S0]]-AVERAGE($J$2:$J$13)</f>
        <v>3.603430550838823E-2</v>
      </c>
    </row>
    <row r="1213" spans="1:11" x14ac:dyDescent="0.3">
      <c r="A1213" s="2">
        <v>36875</v>
      </c>
      <c r="B1213" s="16">
        <f>MONTH(tempM[[#This Row],[Date]])</f>
        <v>12</v>
      </c>
      <c r="C1213" s="1">
        <v>2000.9583333333335</v>
      </c>
      <c r="D1213" s="1">
        <f>tempM[[#This Row],[DecDate]]^2</f>
        <v>4003834.2517361119</v>
      </c>
      <c r="E1213" s="1">
        <v>0.27</v>
      </c>
      <c r="F1213" s="1">
        <f>$R$17+$R$18*tempM[[#This Row],[DecDate]]+$R$19*tempM[[#This Row],[DecDate2]]</f>
        <v>0.59045951076802794</v>
      </c>
      <c r="G1213" s="4">
        <f>tempM[[#This Row],[Temp]]-tempM[[#This Row],[Trend]]</f>
        <v>-0.32045951076802792</v>
      </c>
      <c r="H1213" s="4">
        <f t="shared" si="18"/>
        <v>-0.12585415318680154</v>
      </c>
      <c r="I1213" s="4">
        <f>tempM[[#This Row],[Detrended]]-tempM[[#This Row],[Cycle]]</f>
        <v>-0.19460535758122638</v>
      </c>
      <c r="J1213" s="4">
        <f>AVERAGEIF(tempM[Month],tempM[Month],tempM[High Frequency])</f>
        <v>-3.4305487959333747E-2</v>
      </c>
      <c r="K1213" s="4">
        <f>tempM[[#This Row],[S0]]-AVERAGE($J$2:$J$13)</f>
        <v>-3.4170026550384085E-2</v>
      </c>
    </row>
    <row r="1214" spans="1:11" x14ac:dyDescent="0.3">
      <c r="A1214" s="2">
        <v>36906</v>
      </c>
      <c r="B1214" s="16">
        <f>MONTH(tempM[[#This Row],[Date]])</f>
        <v>1</v>
      </c>
      <c r="C1214" s="1">
        <v>2001.0416666666667</v>
      </c>
      <c r="D1214" s="1">
        <f>tempM[[#This Row],[DecDate]]^2</f>
        <v>4004167.7517361115</v>
      </c>
      <c r="E1214" s="1">
        <v>0.56000000000000005</v>
      </c>
      <c r="F1214" s="1">
        <f>$R$17+$R$18*tempM[[#This Row],[DecDate]]+$R$19*tempM[[#This Row],[DecDate2]]</f>
        <v>0.5920094924898649</v>
      </c>
      <c r="G1214" s="4">
        <f>tempM[[#This Row],[Temp]]-tempM[[#This Row],[Trend]]</f>
        <v>-3.2009492489864844E-2</v>
      </c>
      <c r="H1214" s="4">
        <f t="shared" si="18"/>
        <v>-0.1127887502932145</v>
      </c>
      <c r="I1214" s="4">
        <f>tempM[[#This Row],[Detrended]]-tempM[[#This Row],[Cycle]]</f>
        <v>8.0779257803349658E-2</v>
      </c>
      <c r="J1214" s="4">
        <f>AVERAGEIF(tempM[Month],tempM[Month],tempM[High Frequency])</f>
        <v>2.9521109172344157E-2</v>
      </c>
      <c r="K1214" s="4">
        <f>tempM[[#This Row],[S0]]-AVERAGE($J$2:$J$13)</f>
        <v>2.9656570581293815E-2</v>
      </c>
    </row>
    <row r="1215" spans="1:11" x14ac:dyDescent="0.3">
      <c r="A1215" s="2">
        <v>36937</v>
      </c>
      <c r="B1215" s="16">
        <f>MONTH(tempM[[#This Row],[Date]])</f>
        <v>2</v>
      </c>
      <c r="C1215" s="1">
        <v>2001.125</v>
      </c>
      <c r="D1215" s="1">
        <f>tempM[[#This Row],[DecDate]]^2</f>
        <v>4004501.265625</v>
      </c>
      <c r="E1215" s="1">
        <v>0.46</v>
      </c>
      <c r="F1215" s="1">
        <f>$R$17+$R$18*tempM[[#This Row],[DecDate]]+$R$19*tempM[[#This Row],[DecDate2]]</f>
        <v>0.59356090664505246</v>
      </c>
      <c r="G1215" s="4">
        <f>tempM[[#This Row],[Temp]]-tempM[[#This Row],[Trend]]</f>
        <v>-0.13356090664505244</v>
      </c>
      <c r="H1215" s="4">
        <f t="shared" si="18"/>
        <v>-9.4340164448463257E-2</v>
      </c>
      <c r="I1215" s="4">
        <f>tempM[[#This Row],[Detrended]]-tempM[[#This Row],[Cycle]]</f>
        <v>-3.9220742196589178E-2</v>
      </c>
      <c r="J1215" s="4">
        <f>AVERAGEIF(tempM[Month],tempM[Month],tempM[High Frequency])</f>
        <v>3.252632429620924E-2</v>
      </c>
      <c r="K1215" s="4">
        <f>tempM[[#This Row],[S0]]-AVERAGE($J$2:$J$13)</f>
        <v>3.2661785705158902E-2</v>
      </c>
    </row>
    <row r="1216" spans="1:11" x14ac:dyDescent="0.3">
      <c r="A1216" s="2">
        <v>36965</v>
      </c>
      <c r="B1216" s="16">
        <f>MONTH(tempM[[#This Row],[Date]])</f>
        <v>3</v>
      </c>
      <c r="C1216" s="1">
        <v>2001.2083333333335</v>
      </c>
      <c r="D1216" s="1">
        <f>tempM[[#This Row],[DecDate]]^2</f>
        <v>4004834.7934027785</v>
      </c>
      <c r="E1216" s="1">
        <v>0.76</v>
      </c>
      <c r="F1216" s="1">
        <f>$R$17+$R$18*tempM[[#This Row],[DecDate]]+$R$19*tempM[[#This Row],[DecDate2]]</f>
        <v>0.59511375323381799</v>
      </c>
      <c r="G1216" s="4">
        <f>tempM[[#This Row],[Temp]]-tempM[[#This Row],[Trend]]</f>
        <v>0.16488624676618202</v>
      </c>
      <c r="H1216" s="4">
        <f t="shared" si="18"/>
        <v>-8.8969934114095039E-2</v>
      </c>
      <c r="I1216" s="4">
        <f>tempM[[#This Row],[Detrended]]-tempM[[#This Row],[Cycle]]</f>
        <v>0.25385618088027706</v>
      </c>
      <c r="J1216" s="4">
        <f>AVERAGEIF(tempM[Month],tempM[Month],tempM[High Frequency])</f>
        <v>4.2467654152793903E-2</v>
      </c>
      <c r="K1216" s="4">
        <f>tempM[[#This Row],[S0]]-AVERAGE($J$2:$J$13)</f>
        <v>4.2603115561743565E-2</v>
      </c>
    </row>
    <row r="1217" spans="1:11" x14ac:dyDescent="0.3">
      <c r="A1217" s="2">
        <v>36996</v>
      </c>
      <c r="B1217" s="16">
        <f>MONTH(tempM[[#This Row],[Date]])</f>
        <v>4</v>
      </c>
      <c r="C1217" s="1">
        <v>2001.2916666666667</v>
      </c>
      <c r="D1217" s="1">
        <f>tempM[[#This Row],[DecDate]]^2</f>
        <v>4005168.335069445</v>
      </c>
      <c r="E1217" s="1">
        <v>0.6</v>
      </c>
      <c r="F1217" s="1">
        <f>$R$17+$R$18*tempM[[#This Row],[DecDate]]+$R$19*tempM[[#This Row],[DecDate2]]</f>
        <v>0.59666803225593412</v>
      </c>
      <c r="G1217" s="4">
        <f>tempM[[#This Row],[Temp]]-tempM[[#This Row],[Trend]]</f>
        <v>3.3319677440658557E-3</v>
      </c>
      <c r="H1217" s="4">
        <f t="shared" si="18"/>
        <v>-7.2062674674707686E-2</v>
      </c>
      <c r="I1217" s="4">
        <f>tempM[[#This Row],[Detrended]]-tempM[[#This Row],[Cycle]]</f>
        <v>7.5394642418773541E-2</v>
      </c>
      <c r="J1217" s="4">
        <f>AVERAGEIF(tempM[Month],tempM[Month],tempM[High Frequency])</f>
        <v>-5.1148535178016012E-4</v>
      </c>
      <c r="K1217" s="4">
        <f>tempM[[#This Row],[S0]]-AVERAGE($J$2:$J$13)</f>
        <v>-3.7602394283050016E-4</v>
      </c>
    </row>
    <row r="1218" spans="1:11" x14ac:dyDescent="0.3">
      <c r="A1218" s="2">
        <v>37026</v>
      </c>
      <c r="B1218" s="16">
        <f>MONTH(tempM[[#This Row],[Date]])</f>
        <v>5</v>
      </c>
      <c r="C1218" s="1">
        <v>2001.375</v>
      </c>
      <c r="D1218" s="1">
        <f>tempM[[#This Row],[DecDate]]^2</f>
        <v>4005501.890625</v>
      </c>
      <c r="E1218" s="1">
        <v>0.69</v>
      </c>
      <c r="F1218" s="1">
        <f>$R$17+$R$18*tempM[[#This Row],[DecDate]]+$R$19*tempM[[#This Row],[DecDate2]]</f>
        <v>0.59822374371157139</v>
      </c>
      <c r="G1218" s="4">
        <f>tempM[[#This Row],[Temp]]-tempM[[#This Row],[Trend]]</f>
        <v>9.1776256288428559E-2</v>
      </c>
      <c r="H1218" s="4">
        <f t="shared" si="18"/>
        <v>-2.0541463053391277E-2</v>
      </c>
      <c r="I1218" s="4">
        <f>tempM[[#This Row],[Detrended]]-tempM[[#This Row],[Cycle]]</f>
        <v>0.11231771934181983</v>
      </c>
      <c r="J1218" s="4">
        <f>AVERAGEIF(tempM[Month],tempM[Month],tempM[High Frequency])</f>
        <v>-1.9768330201834865E-2</v>
      </c>
      <c r="K1218" s="4">
        <f>tempM[[#This Row],[S0]]-AVERAGE($J$2:$J$13)</f>
        <v>-1.9632868792885207E-2</v>
      </c>
    </row>
    <row r="1219" spans="1:11" x14ac:dyDescent="0.3">
      <c r="A1219" s="2">
        <v>37057</v>
      </c>
      <c r="B1219" s="16">
        <f>MONTH(tempM[[#This Row],[Date]])</f>
        <v>6</v>
      </c>
      <c r="C1219" s="1">
        <v>2001.4583333333335</v>
      </c>
      <c r="D1219" s="1">
        <f>tempM[[#This Row],[DecDate]]^2</f>
        <v>4005835.460069445</v>
      </c>
      <c r="E1219" s="1">
        <v>0.51</v>
      </c>
      <c r="F1219" s="1">
        <f>$R$17+$R$18*tempM[[#This Row],[DecDate]]+$R$19*tempM[[#This Row],[DecDate2]]</f>
        <v>0.59978088760055925</v>
      </c>
      <c r="G1219" s="4">
        <f>tempM[[#This Row],[Temp]]-tempM[[#This Row],[Trend]]</f>
        <v>-8.9780887600559245E-2</v>
      </c>
      <c r="H1219" s="4">
        <f t="shared" si="18"/>
        <v>1.2516777672944264E-2</v>
      </c>
      <c r="I1219" s="4">
        <f>tempM[[#This Row],[Detrended]]-tempM[[#This Row],[Cycle]]</f>
        <v>-0.10229766527350351</v>
      </c>
      <c r="J1219" s="4">
        <f>AVERAGEIF(tempM[Month],tempM[Month],tempM[High Frequency])</f>
        <v>-2.6078630071459965E-2</v>
      </c>
      <c r="K1219" s="4">
        <f>tempM[[#This Row],[S0]]-AVERAGE($J$2:$J$13)</f>
        <v>-2.5943168662510306E-2</v>
      </c>
    </row>
    <row r="1220" spans="1:11" x14ac:dyDescent="0.3">
      <c r="A1220" s="2">
        <v>37087</v>
      </c>
      <c r="B1220" s="16">
        <f>MONTH(tempM[[#This Row],[Date]])</f>
        <v>7</v>
      </c>
      <c r="C1220" s="1">
        <v>2001.5416666666667</v>
      </c>
      <c r="D1220" s="1">
        <f>tempM[[#This Row],[DecDate]]^2</f>
        <v>4006169.043402778</v>
      </c>
      <c r="E1220" s="1">
        <v>0.63</v>
      </c>
      <c r="F1220" s="1">
        <f>$R$17+$R$18*tempM[[#This Row],[DecDate]]+$R$19*tempM[[#This Row],[DecDate2]]</f>
        <v>0.60133946392312509</v>
      </c>
      <c r="G1220" s="4">
        <f>tempM[[#This Row],[Temp]]-tempM[[#This Row],[Trend]]</f>
        <v>2.866053607687491E-2</v>
      </c>
      <c r="H1220" s="4">
        <f t="shared" si="18"/>
        <v>6.788127827351656E-2</v>
      </c>
      <c r="I1220" s="4">
        <f>tempM[[#This Row],[Detrended]]-tempM[[#This Row],[Cycle]]</f>
        <v>-3.922074219664165E-2</v>
      </c>
      <c r="J1220" s="4">
        <f>AVERAGEIF(tempM[Month],tempM[Month],tempM[High Frequency])</f>
        <v>-3.5465086088030215E-2</v>
      </c>
      <c r="K1220" s="4">
        <f>tempM[[#This Row],[S0]]-AVERAGE($J$2:$J$13)</f>
        <v>-3.5329624679080553E-2</v>
      </c>
    </row>
    <row r="1221" spans="1:11" x14ac:dyDescent="0.3">
      <c r="A1221" s="2">
        <v>37118</v>
      </c>
      <c r="B1221" s="16">
        <f>MONTH(tempM[[#This Row],[Date]])</f>
        <v>8</v>
      </c>
      <c r="C1221" s="1">
        <v>2001.625</v>
      </c>
      <c r="D1221" s="1">
        <f>tempM[[#This Row],[DecDate]]^2</f>
        <v>4006502.640625</v>
      </c>
      <c r="E1221" s="1">
        <v>0.68</v>
      </c>
      <c r="F1221" s="1">
        <f>$R$17+$R$18*tempM[[#This Row],[DecDate]]+$R$19*tempM[[#This Row],[DecDate2]]</f>
        <v>0.60289947267904154</v>
      </c>
      <c r="G1221" s="4">
        <f>tempM[[#This Row],[Temp]]-tempM[[#This Row],[Trend]]</f>
        <v>7.7100527320958512E-2</v>
      </c>
      <c r="H1221" s="4">
        <f t="shared" si="18"/>
        <v>0.11093665413295412</v>
      </c>
      <c r="I1221" s="4">
        <f>tempM[[#This Row],[Detrended]]-tempM[[#This Row],[Cycle]]</f>
        <v>-3.3836126811995604E-2</v>
      </c>
      <c r="J1221" s="4">
        <f>AVERAGEIF(tempM[Month],tempM[Month],tempM[High Frequency])</f>
        <v>-3.7850347885051719E-2</v>
      </c>
      <c r="K1221" s="4">
        <f>tempM[[#This Row],[S0]]-AVERAGE($J$2:$J$13)</f>
        <v>-3.7714886476102057E-2</v>
      </c>
    </row>
    <row r="1222" spans="1:11" x14ac:dyDescent="0.3">
      <c r="A1222" s="2">
        <v>37149</v>
      </c>
      <c r="B1222" s="16">
        <f>MONTH(tempM[[#This Row],[Date]])</f>
        <v>9</v>
      </c>
      <c r="C1222" s="1">
        <v>2001.7083333333335</v>
      </c>
      <c r="D1222" s="1">
        <f>tempM[[#This Row],[DecDate]]^2</f>
        <v>4006836.2517361119</v>
      </c>
      <c r="E1222" s="1">
        <v>0.56000000000000005</v>
      </c>
      <c r="F1222" s="1">
        <f>$R$17+$R$18*tempM[[#This Row],[DecDate]]+$R$19*tempM[[#This Row],[DecDate2]]</f>
        <v>0.60446091386847911</v>
      </c>
      <c r="G1222" s="4">
        <f>tempM[[#This Row],[Temp]]-tempM[[#This Row],[Trend]]</f>
        <v>-4.4460913868479057E-2</v>
      </c>
      <c r="H1222" s="4">
        <f t="shared" si="18"/>
        <v>0.15937521294355153</v>
      </c>
      <c r="I1222" s="4">
        <f>tempM[[#This Row],[Detrended]]-tempM[[#This Row],[Cycle]]</f>
        <v>-0.20383612681203059</v>
      </c>
      <c r="J1222" s="4">
        <f>AVERAGEIF(tempM[Month],tempM[Month],tempM[High Frequency])</f>
        <v>-2.5516799080914528E-2</v>
      </c>
      <c r="K1222" s="4">
        <f>tempM[[#This Row],[S0]]-AVERAGE($J$2:$J$13)</f>
        <v>-2.538133767196487E-2</v>
      </c>
    </row>
    <row r="1223" spans="1:11" x14ac:dyDescent="0.3">
      <c r="A1223" s="2">
        <v>37179</v>
      </c>
      <c r="B1223" s="16">
        <f>MONTH(tempM[[#This Row],[Date]])</f>
        <v>10</v>
      </c>
      <c r="C1223" s="1">
        <v>2001.7916666666667</v>
      </c>
      <c r="D1223" s="1">
        <f>tempM[[#This Row],[DecDate]]^2</f>
        <v>4007169.8767361115</v>
      </c>
      <c r="E1223" s="1">
        <v>0.61</v>
      </c>
      <c r="F1223" s="1">
        <f>$R$17+$R$18*tempM[[#This Row],[DecDate]]+$R$19*tempM[[#This Row],[DecDate2]]</f>
        <v>0.60602378749126729</v>
      </c>
      <c r="G1223" s="4">
        <f>tempM[[#This Row],[Temp]]-tempM[[#This Row],[Trend]]</f>
        <v>3.9762125087327016E-3</v>
      </c>
      <c r="H1223" s="4">
        <f t="shared" si="18"/>
        <v>0.13781233932070652</v>
      </c>
      <c r="I1223" s="4">
        <f>tempM[[#This Row],[Detrended]]-tempM[[#This Row],[Cycle]]</f>
        <v>-0.13383612681197382</v>
      </c>
      <c r="J1223" s="4">
        <f>AVERAGEIF(tempM[Month],tempM[Month],tempM[High Frequency])</f>
        <v>3.745669801022343E-2</v>
      </c>
      <c r="K1223" s="4">
        <f>tempM[[#This Row],[S0]]-AVERAGE($J$2:$J$13)</f>
        <v>3.7592159419173092E-2</v>
      </c>
    </row>
    <row r="1224" spans="1:11" x14ac:dyDescent="0.3">
      <c r="A1224" s="2">
        <v>37210</v>
      </c>
      <c r="B1224" s="16">
        <f>MONTH(tempM[[#This Row],[Date]])</f>
        <v>11</v>
      </c>
      <c r="C1224" s="1">
        <v>2001.875</v>
      </c>
      <c r="D1224" s="1">
        <f>tempM[[#This Row],[DecDate]]^2</f>
        <v>4007503.515625</v>
      </c>
      <c r="E1224" s="1">
        <v>0.98</v>
      </c>
      <c r="F1224" s="1">
        <f>$R$17+$R$18*tempM[[#This Row],[DecDate]]+$R$19*tempM[[#This Row],[DecDate2]]</f>
        <v>0.60758809354763343</v>
      </c>
      <c r="G1224" s="4">
        <f>tempM[[#This Row],[Temp]]-tempM[[#This Row],[Trend]]</f>
        <v>0.37241190645236655</v>
      </c>
      <c r="H1224" s="4">
        <f t="shared" si="18"/>
        <v>0.12932495634132465</v>
      </c>
      <c r="I1224" s="4">
        <f>tempM[[#This Row],[Detrended]]-tempM[[#This Row],[Cycle]]</f>
        <v>0.24308695011104189</v>
      </c>
      <c r="J1224" s="4">
        <f>AVERAGEIF(tempM[Month],tempM[Month],tempM[High Frequency])</f>
        <v>3.5898844099438568E-2</v>
      </c>
      <c r="K1224" s="4">
        <f>tempM[[#This Row],[S0]]-AVERAGE($J$2:$J$13)</f>
        <v>3.603430550838823E-2</v>
      </c>
    </row>
    <row r="1225" spans="1:11" x14ac:dyDescent="0.3">
      <c r="A1225" s="2">
        <v>37240</v>
      </c>
      <c r="B1225" s="16">
        <f>MONTH(tempM[[#This Row],[Date]])</f>
        <v>12</v>
      </c>
      <c r="C1225" s="1">
        <v>2001.9583333333335</v>
      </c>
      <c r="D1225" s="1">
        <f>tempM[[#This Row],[DecDate]]^2</f>
        <v>4007837.1684027785</v>
      </c>
      <c r="E1225" s="1">
        <v>0.65</v>
      </c>
      <c r="F1225" s="1">
        <f>$R$17+$R$18*tempM[[#This Row],[DecDate]]+$R$19*tempM[[#This Row],[DecDate2]]</f>
        <v>0.60915383203735018</v>
      </c>
      <c r="G1225" s="4">
        <f>tempM[[#This Row],[Temp]]-tempM[[#This Row],[Trend]]</f>
        <v>4.0846167962649838E-2</v>
      </c>
      <c r="H1225" s="4">
        <f t="shared" ref="H1225:H1288" si="19">AVERAGE(G1219:G1231)</f>
        <v>0.12698998708234654</v>
      </c>
      <c r="I1225" s="4">
        <f>tempM[[#This Row],[Detrended]]-tempM[[#This Row],[Cycle]]</f>
        <v>-8.6143819119696707E-2</v>
      </c>
      <c r="J1225" s="4">
        <f>AVERAGEIF(tempM[Month],tempM[Month],tempM[High Frequency])</f>
        <v>-3.4305487959333747E-2</v>
      </c>
      <c r="K1225" s="4">
        <f>tempM[[#This Row],[S0]]-AVERAGE($J$2:$J$13)</f>
        <v>-3.4170026550384085E-2</v>
      </c>
    </row>
    <row r="1226" spans="1:11" x14ac:dyDescent="0.3">
      <c r="A1226" s="2">
        <v>37271</v>
      </c>
      <c r="B1226" s="16">
        <f>MONTH(tempM[[#This Row],[Date]])</f>
        <v>1</v>
      </c>
      <c r="C1226" s="1">
        <v>2002.0416666666667</v>
      </c>
      <c r="D1226" s="1">
        <f>tempM[[#This Row],[DecDate]]^2</f>
        <v>4008170.835069445</v>
      </c>
      <c r="E1226" s="1">
        <v>1.01</v>
      </c>
      <c r="F1226" s="1">
        <f>$R$17+$R$18*tempM[[#This Row],[DecDate]]+$R$19*tempM[[#This Row],[DecDate2]]</f>
        <v>0.61072100296058807</v>
      </c>
      <c r="G1226" s="4">
        <f>tempM[[#This Row],[Temp]]-tempM[[#This Row],[Trend]]</f>
        <v>0.39927899703941194</v>
      </c>
      <c r="H1226" s="4">
        <f t="shared" si="19"/>
        <v>0.13696127769760519</v>
      </c>
      <c r="I1226" s="4">
        <f>tempM[[#This Row],[Detrended]]-tempM[[#This Row],[Cycle]]</f>
        <v>0.26231771934180675</v>
      </c>
      <c r="J1226" s="4">
        <f>AVERAGEIF(tempM[Month],tempM[Month],tempM[High Frequency])</f>
        <v>2.9521109172344157E-2</v>
      </c>
      <c r="K1226" s="4">
        <f>tempM[[#This Row],[S0]]-AVERAGE($J$2:$J$13)</f>
        <v>2.9656570581293815E-2</v>
      </c>
    </row>
    <row r="1227" spans="1:11" x14ac:dyDescent="0.3">
      <c r="A1227" s="2">
        <v>37302</v>
      </c>
      <c r="B1227" s="16">
        <f>MONTH(tempM[[#This Row],[Date]])</f>
        <v>2</v>
      </c>
      <c r="C1227" s="1">
        <v>2002.125</v>
      </c>
      <c r="D1227" s="1">
        <f>tempM[[#This Row],[DecDate]]^2</f>
        <v>4008504.515625</v>
      </c>
      <c r="E1227" s="1">
        <v>1.1399999999999999</v>
      </c>
      <c r="F1227" s="1">
        <f>$R$17+$R$18*tempM[[#This Row],[DecDate]]+$R$19*tempM[[#This Row],[DecDate2]]</f>
        <v>0.61228960631717655</v>
      </c>
      <c r="G1227" s="4">
        <f>tempM[[#This Row],[Temp]]-tempM[[#This Row],[Trend]]</f>
        <v>0.52771039368282335</v>
      </c>
      <c r="H1227" s="4">
        <f t="shared" si="19"/>
        <v>0.12923882818711371</v>
      </c>
      <c r="I1227" s="4">
        <f>tempM[[#This Row],[Detrended]]-tempM[[#This Row],[Cycle]]</f>
        <v>0.39847156549570961</v>
      </c>
      <c r="J1227" s="4">
        <f>AVERAGEIF(tempM[Month],tempM[Month],tempM[High Frequency])</f>
        <v>3.252632429620924E-2</v>
      </c>
      <c r="K1227" s="4">
        <f>tempM[[#This Row],[S0]]-AVERAGE($J$2:$J$13)</f>
        <v>3.2661785705158902E-2</v>
      </c>
    </row>
    <row r="1228" spans="1:11" x14ac:dyDescent="0.3">
      <c r="A1228" s="2">
        <v>37330</v>
      </c>
      <c r="B1228" s="16">
        <f>MONTH(tempM[[#This Row],[Date]])</f>
        <v>3</v>
      </c>
      <c r="C1228" s="1">
        <v>2002.2083333333335</v>
      </c>
      <c r="D1228" s="1">
        <f>tempM[[#This Row],[DecDate]]^2</f>
        <v>4008838.210069445</v>
      </c>
      <c r="E1228" s="1">
        <v>1.1100000000000001</v>
      </c>
      <c r="F1228" s="1">
        <f>$R$17+$R$18*tempM[[#This Row],[DecDate]]+$R$19*tempM[[#This Row],[DecDate2]]</f>
        <v>0.61385964210728616</v>
      </c>
      <c r="G1228" s="4">
        <f>tempM[[#This Row],[Temp]]-tempM[[#This Row],[Trend]]</f>
        <v>0.49614035789271393</v>
      </c>
      <c r="H1228" s="4">
        <f t="shared" si="19"/>
        <v>0.1230534077816282</v>
      </c>
      <c r="I1228" s="4">
        <f>tempM[[#This Row],[Detrended]]-tempM[[#This Row],[Cycle]]</f>
        <v>0.37308695011108572</v>
      </c>
      <c r="J1228" s="4">
        <f>AVERAGEIF(tempM[Month],tempM[Month],tempM[High Frequency])</f>
        <v>4.2467654152793903E-2</v>
      </c>
      <c r="K1228" s="4">
        <f>tempM[[#This Row],[S0]]-AVERAGE($J$2:$J$13)</f>
        <v>4.2603115561743565E-2</v>
      </c>
    </row>
    <row r="1229" spans="1:11" x14ac:dyDescent="0.3">
      <c r="A1229" s="2">
        <v>37361</v>
      </c>
      <c r="B1229" s="16">
        <f>MONTH(tempM[[#This Row],[Date]])</f>
        <v>4</v>
      </c>
      <c r="C1229" s="1">
        <v>2002.2916666666667</v>
      </c>
      <c r="D1229" s="1">
        <f>tempM[[#This Row],[DecDate]]^2</f>
        <v>4009171.918402778</v>
      </c>
      <c r="E1229" s="1">
        <v>0.5</v>
      </c>
      <c r="F1229" s="1">
        <f>$R$17+$R$18*tempM[[#This Row],[DecDate]]+$R$19*tempM[[#This Row],[DecDate2]]</f>
        <v>0.61543111033080322</v>
      </c>
      <c r="G1229" s="4">
        <f>tempM[[#This Row],[Temp]]-tempM[[#This Row],[Trend]]</f>
        <v>-0.11543111033080322</v>
      </c>
      <c r="H1229" s="4">
        <f t="shared" si="19"/>
        <v>0.11994347801962336</v>
      </c>
      <c r="I1229" s="4">
        <f>tempM[[#This Row],[Detrended]]-tempM[[#This Row],[Cycle]]</f>
        <v>-0.23537458835042657</v>
      </c>
      <c r="J1229" s="4">
        <f>AVERAGEIF(tempM[Month],tempM[Month],tempM[High Frequency])</f>
        <v>-5.1148535178016012E-4</v>
      </c>
      <c r="K1229" s="4">
        <f>tempM[[#This Row],[S0]]-AVERAGE($J$2:$J$13)</f>
        <v>-3.7602394283050016E-4</v>
      </c>
    </row>
    <row r="1230" spans="1:11" x14ac:dyDescent="0.3">
      <c r="A1230" s="2">
        <v>37391</v>
      </c>
      <c r="B1230" s="16">
        <f>MONTH(tempM[[#This Row],[Date]])</f>
        <v>5</v>
      </c>
      <c r="C1230" s="1">
        <v>2002.375</v>
      </c>
      <c r="D1230" s="1">
        <f>tempM[[#This Row],[DecDate]]^2</f>
        <v>4009505.640625</v>
      </c>
      <c r="E1230" s="1">
        <v>0.51</v>
      </c>
      <c r="F1230" s="1">
        <f>$R$17+$R$18*tempM[[#This Row],[DecDate]]+$R$19*tempM[[#This Row],[DecDate2]]</f>
        <v>0.61700401098789825</v>
      </c>
      <c r="G1230" s="4">
        <f>tempM[[#This Row],[Temp]]-tempM[[#This Row],[Trend]]</f>
        <v>-0.10700401098789825</v>
      </c>
      <c r="H1230" s="4">
        <f t="shared" si="19"/>
        <v>0.13221673120877403</v>
      </c>
      <c r="I1230" s="4">
        <f>tempM[[#This Row],[Detrended]]-tempM[[#This Row],[Cycle]]</f>
        <v>-0.23922074219667228</v>
      </c>
      <c r="J1230" s="4">
        <f>AVERAGEIF(tempM[Month],tempM[Month],tempM[High Frequency])</f>
        <v>-1.9768330201834865E-2</v>
      </c>
      <c r="K1230" s="4">
        <f>tempM[[#This Row],[S0]]-AVERAGE($J$2:$J$13)</f>
        <v>-1.9632868792885207E-2</v>
      </c>
    </row>
    <row r="1231" spans="1:11" x14ac:dyDescent="0.3">
      <c r="A1231" s="2">
        <v>37422</v>
      </c>
      <c r="B1231" s="16">
        <f>MONTH(tempM[[#This Row],[Date]])</f>
        <v>6</v>
      </c>
      <c r="C1231" s="1">
        <v>2002.4583333333335</v>
      </c>
      <c r="D1231" s="1">
        <f>tempM[[#This Row],[DecDate]]^2</f>
        <v>4009839.3767361119</v>
      </c>
      <c r="E1231" s="1">
        <v>0.68</v>
      </c>
      <c r="F1231" s="1">
        <f>$R$17+$R$18*tempM[[#This Row],[DecDate]]+$R$19*tempM[[#This Row],[DecDate2]]</f>
        <v>0.61857834407828705</v>
      </c>
      <c r="G1231" s="4">
        <f>tempM[[#This Row],[Temp]]-tempM[[#This Row],[Trend]]</f>
        <v>6.1421655921713003E-2</v>
      </c>
      <c r="H1231" s="4">
        <f t="shared" si="19"/>
        <v>8.7565475041409671E-2</v>
      </c>
      <c r="I1231" s="4">
        <f>tempM[[#This Row],[Detrended]]-tempM[[#This Row],[Cycle]]</f>
        <v>-2.6143819119696668E-2</v>
      </c>
      <c r="J1231" s="4">
        <f>AVERAGEIF(tempM[Month],tempM[Month],tempM[High Frequency])</f>
        <v>-2.6078630071459965E-2</v>
      </c>
      <c r="K1231" s="4">
        <f>tempM[[#This Row],[S0]]-AVERAGE($J$2:$J$13)</f>
        <v>-2.5943168662510306E-2</v>
      </c>
    </row>
    <row r="1232" spans="1:11" x14ac:dyDescent="0.3">
      <c r="A1232" s="2">
        <v>37452</v>
      </c>
      <c r="B1232" s="16">
        <f>MONTH(tempM[[#This Row],[Date]])</f>
        <v>7</v>
      </c>
      <c r="C1232" s="1">
        <v>2002.5416666666667</v>
      </c>
      <c r="D1232" s="1">
        <f>tempM[[#This Row],[DecDate]]^2</f>
        <v>4010173.1267361115</v>
      </c>
      <c r="E1232" s="1">
        <v>0.66</v>
      </c>
      <c r="F1232" s="1">
        <f>$R$17+$R$18*tempM[[#This Row],[DecDate]]+$R$19*tempM[[#This Row],[DecDate2]]</f>
        <v>0.62015410960219697</v>
      </c>
      <c r="G1232" s="4">
        <f>tempM[[#This Row],[Temp]]-tempM[[#This Row],[Trend]]</f>
        <v>3.9845890397803063E-2</v>
      </c>
      <c r="H1232" s="4">
        <f t="shared" si="19"/>
        <v>0.10752817105597443</v>
      </c>
      <c r="I1232" s="4">
        <f>tempM[[#This Row],[Detrended]]-tempM[[#This Row],[Cycle]]</f>
        <v>-6.7682280658171362E-2</v>
      </c>
      <c r="J1232" s="4">
        <f>AVERAGEIF(tempM[Month],tempM[Month],tempM[High Frequency])</f>
        <v>-3.5465086088030215E-2</v>
      </c>
      <c r="K1232" s="4">
        <f>tempM[[#This Row],[S0]]-AVERAGE($J$2:$J$13)</f>
        <v>-3.5329624679080553E-2</v>
      </c>
    </row>
    <row r="1233" spans="1:11" x14ac:dyDescent="0.3">
      <c r="A1233" s="2">
        <v>37483</v>
      </c>
      <c r="B1233" s="16">
        <f>MONTH(tempM[[#This Row],[Date]])</f>
        <v>8</v>
      </c>
      <c r="C1233" s="1">
        <v>2002.625</v>
      </c>
      <c r="D1233" s="1">
        <f>tempM[[#This Row],[DecDate]]^2</f>
        <v>4010506.890625</v>
      </c>
      <c r="E1233" s="1">
        <v>0.55000000000000004</v>
      </c>
      <c r="F1233" s="1">
        <f>$R$17+$R$18*tempM[[#This Row],[DecDate]]+$R$19*tempM[[#This Row],[DecDate2]]</f>
        <v>0.62173130755951433</v>
      </c>
      <c r="G1233" s="4">
        <f>tempM[[#This Row],[Temp]]-tempM[[#This Row],[Trend]]</f>
        <v>-7.173130755951429E-2</v>
      </c>
      <c r="H1233" s="4">
        <f t="shared" si="19"/>
        <v>7.1335588483250584E-2</v>
      </c>
      <c r="I1233" s="4">
        <f>tempM[[#This Row],[Detrended]]-tempM[[#This Row],[Cycle]]</f>
        <v>-0.14306689604276487</v>
      </c>
      <c r="J1233" s="4">
        <f>AVERAGEIF(tempM[Month],tempM[Month],tempM[High Frequency])</f>
        <v>-3.7850347885051719E-2</v>
      </c>
      <c r="K1233" s="4">
        <f>tempM[[#This Row],[S0]]-AVERAGE($J$2:$J$13)</f>
        <v>-3.7714886476102057E-2</v>
      </c>
    </row>
    <row r="1234" spans="1:11" x14ac:dyDescent="0.3">
      <c r="A1234" s="2">
        <v>37514</v>
      </c>
      <c r="B1234" s="16">
        <f>MONTH(tempM[[#This Row],[Date]])</f>
        <v>9</v>
      </c>
      <c r="C1234" s="1">
        <v>2002.7083333333335</v>
      </c>
      <c r="D1234" s="1">
        <f>tempM[[#This Row],[DecDate]]^2</f>
        <v>4010840.6684027785</v>
      </c>
      <c r="E1234" s="1">
        <v>0.62</v>
      </c>
      <c r="F1234" s="1">
        <f>$R$17+$R$18*tempM[[#This Row],[DecDate]]+$R$19*tempM[[#This Row],[DecDate2]]</f>
        <v>0.62330993795035283</v>
      </c>
      <c r="G1234" s="4">
        <f>tempM[[#This Row],[Temp]]-tempM[[#This Row],[Trend]]</f>
        <v>-3.309937950352837E-3</v>
      </c>
      <c r="H1234" s="4">
        <f t="shared" si="19"/>
        <v>3.2833881169374517E-2</v>
      </c>
      <c r="I1234" s="4">
        <f>tempM[[#This Row],[Detrended]]-tempM[[#This Row],[Cycle]]</f>
        <v>-3.6143819119727354E-2</v>
      </c>
      <c r="J1234" s="4">
        <f>AVERAGEIF(tempM[Month],tempM[Month],tempM[High Frequency])</f>
        <v>-2.5516799080914528E-2</v>
      </c>
      <c r="K1234" s="4">
        <f>tempM[[#This Row],[S0]]-AVERAGE($J$2:$J$13)</f>
        <v>-2.538133767196487E-2</v>
      </c>
    </row>
    <row r="1235" spans="1:11" x14ac:dyDescent="0.3">
      <c r="A1235" s="2">
        <v>37544</v>
      </c>
      <c r="B1235" s="16">
        <f>MONTH(tempM[[#This Row],[Date]])</f>
        <v>10</v>
      </c>
      <c r="C1235" s="1">
        <v>2002.7916666666667</v>
      </c>
      <c r="D1235" s="1">
        <f>tempM[[#This Row],[DecDate]]^2</f>
        <v>4011174.460069445</v>
      </c>
      <c r="E1235" s="1">
        <v>0.54</v>
      </c>
      <c r="F1235" s="1">
        <f>$R$17+$R$18*tempM[[#This Row],[DecDate]]+$R$19*tempM[[#This Row],[DecDate2]]</f>
        <v>0.62489000077454193</v>
      </c>
      <c r="G1235" s="4">
        <f>tempM[[#This Row],[Temp]]-tempM[[#This Row],[Trend]]</f>
        <v>-8.4890000774541896E-2</v>
      </c>
      <c r="H1235" s="4">
        <f t="shared" si="19"/>
        <v>-7.2077201164055249E-3</v>
      </c>
      <c r="I1235" s="4">
        <f>tempM[[#This Row],[Detrended]]-tempM[[#This Row],[Cycle]]</f>
        <v>-7.7682280658136371E-2</v>
      </c>
      <c r="J1235" s="4">
        <f>AVERAGEIF(tempM[Month],tempM[Month],tempM[High Frequency])</f>
        <v>3.745669801022343E-2</v>
      </c>
      <c r="K1235" s="4">
        <f>tempM[[#This Row],[S0]]-AVERAGE($J$2:$J$13)</f>
        <v>3.7592159419173092E-2</v>
      </c>
    </row>
    <row r="1236" spans="1:11" x14ac:dyDescent="0.3">
      <c r="A1236" s="2">
        <v>37575</v>
      </c>
      <c r="B1236" s="16">
        <f>MONTH(tempM[[#This Row],[Date]])</f>
        <v>11</v>
      </c>
      <c r="C1236" s="1">
        <v>2002.875</v>
      </c>
      <c r="D1236" s="1">
        <f>tempM[[#This Row],[DecDate]]^2</f>
        <v>4011508.265625</v>
      </c>
      <c r="E1236" s="1">
        <v>0.79</v>
      </c>
      <c r="F1236" s="1">
        <f>$R$17+$R$18*tempM[[#This Row],[DecDate]]+$R$19*tempM[[#This Row],[DecDate2]]</f>
        <v>0.62647149603230901</v>
      </c>
      <c r="G1236" s="4">
        <f>tempM[[#This Row],[Temp]]-tempM[[#This Row],[Trend]]</f>
        <v>0.16352850396769103</v>
      </c>
      <c r="H1236" s="4">
        <f t="shared" si="19"/>
        <v>7.3646307797435133E-3</v>
      </c>
      <c r="I1236" s="4">
        <f>tempM[[#This Row],[Detrended]]-tempM[[#This Row],[Cycle]]</f>
        <v>0.15616387318794753</v>
      </c>
      <c r="J1236" s="4">
        <f>AVERAGEIF(tempM[Month],tempM[Month],tempM[High Frequency])</f>
        <v>3.5898844099438568E-2</v>
      </c>
      <c r="K1236" s="4">
        <f>tempM[[#This Row],[S0]]-AVERAGE($J$2:$J$13)</f>
        <v>3.603430550838823E-2</v>
      </c>
    </row>
    <row r="1237" spans="1:11" x14ac:dyDescent="0.3">
      <c r="A1237" s="2">
        <v>37605</v>
      </c>
      <c r="B1237" s="16">
        <f>MONTH(tempM[[#This Row],[Date]])</f>
        <v>12</v>
      </c>
      <c r="C1237" s="1">
        <v>2002.9583333333335</v>
      </c>
      <c r="D1237" s="1">
        <f>tempM[[#This Row],[DecDate]]^2</f>
        <v>4011842.085069445</v>
      </c>
      <c r="E1237" s="1">
        <v>0.42</v>
      </c>
      <c r="F1237" s="1">
        <f>$R$17+$R$18*tempM[[#This Row],[DecDate]]+$R$19*tempM[[#This Row],[DecDate2]]</f>
        <v>0.62805442372336984</v>
      </c>
      <c r="G1237" s="4">
        <f>tempM[[#This Row],[Temp]]-tempM[[#This Row],[Trend]]</f>
        <v>-0.20805442372336985</v>
      </c>
      <c r="H1237" s="4">
        <f t="shared" si="19"/>
        <v>8.0893953963006582E-3</v>
      </c>
      <c r="I1237" s="4">
        <f>tempM[[#This Row],[Detrended]]-tempM[[#This Row],[Cycle]]</f>
        <v>-0.21614381911967051</v>
      </c>
      <c r="J1237" s="4">
        <f>AVERAGEIF(tempM[Month],tempM[Month],tempM[High Frequency])</f>
        <v>-3.4305487959333747E-2</v>
      </c>
      <c r="K1237" s="4">
        <f>tempM[[#This Row],[S0]]-AVERAGE($J$2:$J$13)</f>
        <v>-3.4170026550384085E-2</v>
      </c>
    </row>
    <row r="1238" spans="1:11" x14ac:dyDescent="0.3">
      <c r="A1238" s="2">
        <v>37636</v>
      </c>
      <c r="B1238" s="16">
        <f>MONTH(tempM[[#This Row],[Date]])</f>
        <v>1</v>
      </c>
      <c r="C1238" s="1">
        <v>2003.0416666666667</v>
      </c>
      <c r="D1238" s="1">
        <f>tempM[[#This Row],[DecDate]]^2</f>
        <v>4012175.918402778</v>
      </c>
      <c r="E1238" s="1">
        <v>0.93</v>
      </c>
      <c r="F1238" s="1">
        <f>$R$17+$R$18*tempM[[#This Row],[DecDate]]+$R$19*tempM[[#This Row],[DecDate2]]</f>
        <v>0.62963878384800864</v>
      </c>
      <c r="G1238" s="4">
        <f>tempM[[#This Row],[Temp]]-tempM[[#This Row],[Trend]]</f>
        <v>0.30036121615199141</v>
      </c>
      <c r="H1238" s="4">
        <f t="shared" si="19"/>
        <v>6.5050352717055775E-3</v>
      </c>
      <c r="I1238" s="4">
        <f>tempM[[#This Row],[Detrended]]-tempM[[#This Row],[Cycle]]</f>
        <v>0.29385618088028581</v>
      </c>
      <c r="J1238" s="4">
        <f>AVERAGEIF(tempM[Month],tempM[Month],tempM[High Frequency])</f>
        <v>2.9521109172344157E-2</v>
      </c>
      <c r="K1238" s="4">
        <f>tempM[[#This Row],[S0]]-AVERAGE($J$2:$J$13)</f>
        <v>2.9656570581293815E-2</v>
      </c>
    </row>
    <row r="1239" spans="1:11" x14ac:dyDescent="0.3">
      <c r="A1239" s="2">
        <v>37667</v>
      </c>
      <c r="B1239" s="16">
        <f>MONTH(tempM[[#This Row],[Date]])</f>
        <v>2</v>
      </c>
      <c r="C1239" s="1">
        <v>2003.125</v>
      </c>
      <c r="D1239" s="1">
        <f>tempM[[#This Row],[DecDate]]^2</f>
        <v>4012509.765625</v>
      </c>
      <c r="E1239" s="1">
        <v>0.56000000000000005</v>
      </c>
      <c r="F1239" s="1">
        <f>$R$17+$R$18*tempM[[#This Row],[DecDate]]+$R$19*tempM[[#This Row],[DecDate2]]</f>
        <v>0.63122457640599805</v>
      </c>
      <c r="G1239" s="4">
        <f>tempM[[#This Row],[Temp]]-tempM[[#This Row],[Trend]]</f>
        <v>-7.1224576405997997E-2</v>
      </c>
      <c r="H1239" s="4">
        <f t="shared" si="19"/>
        <v>2.0303858098283452E-2</v>
      </c>
      <c r="I1239" s="4">
        <f>tempM[[#This Row],[Detrended]]-tempM[[#This Row],[Cycle]]</f>
        <v>-9.1528434504281442E-2</v>
      </c>
      <c r="J1239" s="4">
        <f>AVERAGEIF(tempM[Month],tempM[Month],tempM[High Frequency])</f>
        <v>3.252632429620924E-2</v>
      </c>
      <c r="K1239" s="4">
        <f>tempM[[#This Row],[S0]]-AVERAGE($J$2:$J$13)</f>
        <v>3.2661785705158902E-2</v>
      </c>
    </row>
    <row r="1240" spans="1:11" x14ac:dyDescent="0.3">
      <c r="A1240" s="2">
        <v>37695</v>
      </c>
      <c r="B1240" s="16">
        <f>MONTH(tempM[[#This Row],[Date]])</f>
        <v>3</v>
      </c>
      <c r="C1240" s="1">
        <v>2003.2083333333335</v>
      </c>
      <c r="D1240" s="1">
        <f>tempM[[#This Row],[DecDate]]^2</f>
        <v>4012843.6267361119</v>
      </c>
      <c r="E1240" s="1">
        <v>0.66</v>
      </c>
      <c r="F1240" s="1">
        <f>$R$17+$R$18*tempM[[#This Row],[DecDate]]+$R$19*tempM[[#This Row],[DecDate2]]</f>
        <v>0.63281180139756543</v>
      </c>
      <c r="G1240" s="4">
        <f>tempM[[#This Row],[Temp]]-tempM[[#This Row],[Trend]]</f>
        <v>2.7188198602434599E-2</v>
      </c>
      <c r="H1240" s="4">
        <f t="shared" si="19"/>
        <v>3.6408940799098094E-2</v>
      </c>
      <c r="I1240" s="4">
        <f>tempM[[#This Row],[Detrended]]-tempM[[#This Row],[Cycle]]</f>
        <v>-9.220742196663495E-3</v>
      </c>
      <c r="J1240" s="4">
        <f>AVERAGEIF(tempM[Month],tempM[Month],tempM[High Frequency])</f>
        <v>4.2467654152793903E-2</v>
      </c>
      <c r="K1240" s="4">
        <f>tempM[[#This Row],[S0]]-AVERAGE($J$2:$J$13)</f>
        <v>4.2603115561743565E-2</v>
      </c>
    </row>
    <row r="1241" spans="1:11" x14ac:dyDescent="0.3">
      <c r="A1241" s="2">
        <v>37726</v>
      </c>
      <c r="B1241" s="16">
        <f>MONTH(tempM[[#This Row],[Date]])</f>
        <v>4</v>
      </c>
      <c r="C1241" s="1">
        <v>2003.2916666666667</v>
      </c>
      <c r="D1241" s="1">
        <f>tempM[[#This Row],[DecDate]]^2</f>
        <v>4013177.5017361115</v>
      </c>
      <c r="E1241" s="1">
        <v>0.61</v>
      </c>
      <c r="F1241" s="1">
        <f>$R$17+$R$18*tempM[[#This Row],[DecDate]]+$R$19*tempM[[#This Row],[DecDate2]]</f>
        <v>0.63440045882242657</v>
      </c>
      <c r="G1241" s="4">
        <f>tempM[[#This Row],[Temp]]-tempM[[#This Row],[Trend]]</f>
        <v>-2.4400458822426585E-2</v>
      </c>
      <c r="H1241" s="4">
        <f t="shared" si="19"/>
        <v>6.2512591066470322E-2</v>
      </c>
      <c r="I1241" s="4">
        <f>tempM[[#This Row],[Detrended]]-tempM[[#This Row],[Cycle]]</f>
        <v>-8.6913049888896907E-2</v>
      </c>
      <c r="J1241" s="4">
        <f>AVERAGEIF(tempM[Month],tempM[Month],tempM[High Frequency])</f>
        <v>-5.1148535178016012E-4</v>
      </c>
      <c r="K1241" s="4">
        <f>tempM[[#This Row],[S0]]-AVERAGE($J$2:$J$13)</f>
        <v>-3.7602394283050016E-4</v>
      </c>
    </row>
    <row r="1242" spans="1:11" x14ac:dyDescent="0.3">
      <c r="A1242" s="2">
        <v>37756</v>
      </c>
      <c r="B1242" s="16">
        <f>MONTH(tempM[[#This Row],[Date]])</f>
        <v>5</v>
      </c>
      <c r="C1242" s="1">
        <v>2003.375</v>
      </c>
      <c r="D1242" s="1">
        <f>tempM[[#This Row],[DecDate]]^2</f>
        <v>4013511.390625</v>
      </c>
      <c r="E1242" s="1">
        <v>0.71</v>
      </c>
      <c r="F1242" s="1">
        <f>$R$17+$R$18*tempM[[#This Row],[DecDate]]+$R$19*tempM[[#This Row],[DecDate2]]</f>
        <v>0.63599054868086569</v>
      </c>
      <c r="G1242" s="4">
        <f>tempM[[#This Row],[Temp]]-tempM[[#This Row],[Trend]]</f>
        <v>7.4009451319134278E-2</v>
      </c>
      <c r="H1242" s="4">
        <f t="shared" si="19"/>
        <v>7.0153270438848531E-2</v>
      </c>
      <c r="I1242" s="4">
        <f>tempM[[#This Row],[Detrended]]-tempM[[#This Row],[Cycle]]</f>
        <v>3.8561808802857478E-3</v>
      </c>
      <c r="J1242" s="4">
        <f>AVERAGEIF(tempM[Month],tempM[Month],tempM[High Frequency])</f>
        <v>-1.9768330201834865E-2</v>
      </c>
      <c r="K1242" s="4">
        <f>tempM[[#This Row],[S0]]-AVERAGE($J$2:$J$13)</f>
        <v>-1.9632868792885207E-2</v>
      </c>
    </row>
    <row r="1243" spans="1:11" x14ac:dyDescent="0.3">
      <c r="A1243" s="2">
        <v>37787</v>
      </c>
      <c r="B1243" s="16">
        <f>MONTH(tempM[[#This Row],[Date]])</f>
        <v>6</v>
      </c>
      <c r="C1243" s="1">
        <v>2003.4583333333335</v>
      </c>
      <c r="D1243" s="1">
        <f>tempM[[#This Row],[DecDate]]^2</f>
        <v>4013845.2934027785</v>
      </c>
      <c r="E1243" s="1">
        <v>0.54</v>
      </c>
      <c r="F1243" s="1">
        <f>$R$17+$R$18*tempM[[#This Row],[DecDate]]+$R$19*tempM[[#This Row],[DecDate2]]</f>
        <v>0.6375820709726554</v>
      </c>
      <c r="G1243" s="4">
        <f>tempM[[#This Row],[Temp]]-tempM[[#This Row],[Trend]]</f>
        <v>-9.7582070972655366E-2</v>
      </c>
      <c r="H1243" s="4">
        <f t="shared" si="19"/>
        <v>8.31771327623997E-2</v>
      </c>
      <c r="I1243" s="4">
        <f>tempM[[#This Row],[Detrended]]-tempM[[#This Row],[Cycle]]</f>
        <v>-0.18075920373505505</v>
      </c>
      <c r="J1243" s="4">
        <f>AVERAGEIF(tempM[Month],tempM[Month],tempM[High Frequency])</f>
        <v>-2.6078630071459965E-2</v>
      </c>
      <c r="K1243" s="4">
        <f>tempM[[#This Row],[S0]]-AVERAGE($J$2:$J$13)</f>
        <v>-2.5943168662510306E-2</v>
      </c>
    </row>
    <row r="1244" spans="1:11" x14ac:dyDescent="0.3">
      <c r="A1244" s="2">
        <v>37817</v>
      </c>
      <c r="B1244" s="16">
        <f>MONTH(tempM[[#This Row],[Date]])</f>
        <v>7</v>
      </c>
      <c r="C1244" s="1">
        <v>2003.5416666666667</v>
      </c>
      <c r="D1244" s="1">
        <f>tempM[[#This Row],[DecDate]]^2</f>
        <v>4014179.210069445</v>
      </c>
      <c r="E1244" s="1">
        <v>0.68</v>
      </c>
      <c r="F1244" s="1">
        <f>$R$17+$R$18*tempM[[#This Row],[DecDate]]+$R$19*tempM[[#This Row],[DecDate2]]</f>
        <v>0.63917502569802309</v>
      </c>
      <c r="G1244" s="4">
        <f>tempM[[#This Row],[Temp]]-tempM[[#This Row],[Trend]]</f>
        <v>4.0824974301976957E-2</v>
      </c>
      <c r="H1244" s="4">
        <f t="shared" si="19"/>
        <v>0.10081494726787557</v>
      </c>
      <c r="I1244" s="4">
        <f>tempM[[#This Row],[Detrended]]-tempM[[#This Row],[Cycle]]</f>
        <v>-5.9989972965898614E-2</v>
      </c>
      <c r="J1244" s="4">
        <f>AVERAGEIF(tempM[Month],tempM[Month],tempM[High Frequency])</f>
        <v>-3.5465086088030215E-2</v>
      </c>
      <c r="K1244" s="4">
        <f>tempM[[#This Row],[S0]]-AVERAGE($J$2:$J$13)</f>
        <v>-3.5329624679080553E-2</v>
      </c>
    </row>
    <row r="1245" spans="1:11" x14ac:dyDescent="0.3">
      <c r="A1245" s="2">
        <v>37848</v>
      </c>
      <c r="B1245" s="16">
        <f>MONTH(tempM[[#This Row],[Date]])</f>
        <v>8</v>
      </c>
      <c r="C1245" s="1">
        <v>2003.625</v>
      </c>
      <c r="D1245" s="1">
        <f>tempM[[#This Row],[DecDate]]^2</f>
        <v>4014513.140625</v>
      </c>
      <c r="E1245" s="1">
        <v>0.86</v>
      </c>
      <c r="F1245" s="1">
        <f>$R$17+$R$18*tempM[[#This Row],[DecDate]]+$R$19*tempM[[#This Row],[DecDate2]]</f>
        <v>0.64076941285668454</v>
      </c>
      <c r="G1245" s="4">
        <f>tempM[[#This Row],[Temp]]-tempM[[#This Row],[Trend]]</f>
        <v>0.21923058714331545</v>
      </c>
      <c r="H1245" s="4">
        <f t="shared" si="19"/>
        <v>9.768209857067825E-2</v>
      </c>
      <c r="I1245" s="4">
        <f>tempM[[#This Row],[Detrended]]-tempM[[#This Row],[Cycle]]</f>
        <v>0.1215484885726372</v>
      </c>
      <c r="J1245" s="4">
        <f>AVERAGEIF(tempM[Month],tempM[Month],tempM[High Frequency])</f>
        <v>-3.7850347885051719E-2</v>
      </c>
      <c r="K1245" s="4">
        <f>tempM[[#This Row],[S0]]-AVERAGE($J$2:$J$13)</f>
        <v>-3.7714886476102057E-2</v>
      </c>
    </row>
    <row r="1246" spans="1:11" x14ac:dyDescent="0.3">
      <c r="A1246" s="2">
        <v>37879</v>
      </c>
      <c r="B1246" s="16">
        <f>MONTH(tempM[[#This Row],[Date]])</f>
        <v>9</v>
      </c>
      <c r="C1246" s="1">
        <v>2003.7083333333335</v>
      </c>
      <c r="D1246" s="1">
        <f>tempM[[#This Row],[DecDate]]^2</f>
        <v>4014847.085069445</v>
      </c>
      <c r="E1246" s="1">
        <v>0.78</v>
      </c>
      <c r="F1246" s="1">
        <f>$R$17+$R$18*tempM[[#This Row],[DecDate]]+$R$19*tempM[[#This Row],[DecDate2]]</f>
        <v>0.64236523244892396</v>
      </c>
      <c r="G1246" s="4">
        <f>tempM[[#This Row],[Temp]]-tempM[[#This Row],[Trend]]</f>
        <v>0.13763476755107606</v>
      </c>
      <c r="H1246" s="4">
        <f t="shared" si="19"/>
        <v>0.11916320205540999</v>
      </c>
      <c r="I1246" s="4">
        <f>tempM[[#This Row],[Detrended]]-tempM[[#This Row],[Cycle]]</f>
        <v>1.8471565495666073E-2</v>
      </c>
      <c r="J1246" s="4">
        <f>AVERAGEIF(tempM[Month],tempM[Month],tempM[High Frequency])</f>
        <v>-2.5516799080914528E-2</v>
      </c>
      <c r="K1246" s="4">
        <f>tempM[[#This Row],[S0]]-AVERAGE($J$2:$J$13)</f>
        <v>-2.538133767196487E-2</v>
      </c>
    </row>
    <row r="1247" spans="1:11" x14ac:dyDescent="0.3">
      <c r="A1247" s="2">
        <v>37909</v>
      </c>
      <c r="B1247" s="16">
        <f>MONTH(tempM[[#This Row],[Date]])</f>
        <v>10</v>
      </c>
      <c r="C1247" s="1">
        <v>2003.7916666666667</v>
      </c>
      <c r="D1247" s="1">
        <f>tempM[[#This Row],[DecDate]]^2</f>
        <v>4015181.043402778</v>
      </c>
      <c r="E1247" s="1">
        <v>0.98</v>
      </c>
      <c r="F1247" s="1">
        <f>$R$17+$R$18*tempM[[#This Row],[DecDate]]+$R$19*tempM[[#This Row],[DecDate2]]</f>
        <v>0.64396248447451399</v>
      </c>
      <c r="G1247" s="4">
        <f>tempM[[#This Row],[Temp]]-tempM[[#This Row],[Trend]]</f>
        <v>0.336037515525486</v>
      </c>
      <c r="H1247" s="4">
        <f t="shared" si="19"/>
        <v>0.11987364233746857</v>
      </c>
      <c r="I1247" s="4">
        <f>tempM[[#This Row],[Detrended]]-tempM[[#This Row],[Cycle]]</f>
        <v>0.21616387318801744</v>
      </c>
      <c r="J1247" s="4">
        <f>AVERAGEIF(tempM[Month],tempM[Month],tempM[High Frequency])</f>
        <v>3.745669801022343E-2</v>
      </c>
      <c r="K1247" s="4">
        <f>tempM[[#This Row],[S0]]-AVERAGE($J$2:$J$13)</f>
        <v>3.7592159419173092E-2</v>
      </c>
    </row>
    <row r="1248" spans="1:11" x14ac:dyDescent="0.3">
      <c r="A1248" s="2">
        <v>37940</v>
      </c>
      <c r="B1248" s="16">
        <f>MONTH(tempM[[#This Row],[Date]])</f>
        <v>11</v>
      </c>
      <c r="C1248" s="1">
        <v>2003.875</v>
      </c>
      <c r="D1248" s="1">
        <f>tempM[[#This Row],[DecDate]]^2</f>
        <v>4015515.015625</v>
      </c>
      <c r="E1248" s="1">
        <v>0.66</v>
      </c>
      <c r="F1248" s="1">
        <f>$R$17+$R$18*tempM[[#This Row],[DecDate]]+$R$19*tempM[[#This Row],[DecDate2]]</f>
        <v>0.64556116893362514</v>
      </c>
      <c r="G1248" s="4">
        <f>tempM[[#This Row],[Temp]]-tempM[[#This Row],[Trend]]</f>
        <v>1.4438831066374891E-2</v>
      </c>
      <c r="H1248" s="4">
        <f t="shared" si="19"/>
        <v>0.11135188095530232</v>
      </c>
      <c r="I1248" s="4">
        <f>tempM[[#This Row],[Detrended]]-tempM[[#This Row],[Cycle]]</f>
        <v>-9.6913049888927433E-2</v>
      </c>
      <c r="J1248" s="4">
        <f>AVERAGEIF(tempM[Month],tempM[Month],tempM[High Frequency])</f>
        <v>3.5898844099438568E-2</v>
      </c>
      <c r="K1248" s="4">
        <f>tempM[[#This Row],[S0]]-AVERAGE($J$2:$J$13)</f>
        <v>3.603430550838823E-2</v>
      </c>
    </row>
    <row r="1249" spans="1:11" x14ac:dyDescent="0.3">
      <c r="A1249" s="2">
        <v>37970</v>
      </c>
      <c r="B1249" s="16">
        <f>MONTH(tempM[[#This Row],[Date]])</f>
        <v>12</v>
      </c>
      <c r="C1249" s="1">
        <v>2003.9583333333335</v>
      </c>
      <c r="D1249" s="1">
        <f>tempM[[#This Row],[DecDate]]^2</f>
        <v>4015849.0017361119</v>
      </c>
      <c r="E1249" s="1">
        <v>0.98</v>
      </c>
      <c r="F1249" s="1">
        <f>$R$17+$R$18*tempM[[#This Row],[DecDate]]+$R$19*tempM[[#This Row],[DecDate2]]</f>
        <v>0.64716128582614374</v>
      </c>
      <c r="G1249" s="4">
        <f>tempM[[#This Row],[Temp]]-tempM[[#This Row],[Trend]]</f>
        <v>0.33283871417385624</v>
      </c>
      <c r="H1249" s="4">
        <f t="shared" si="19"/>
        <v>9.129022560123215E-2</v>
      </c>
      <c r="I1249" s="4">
        <f>tempM[[#This Row],[Detrended]]-tempM[[#This Row],[Cycle]]</f>
        <v>0.24154848857262409</v>
      </c>
      <c r="J1249" s="4">
        <f>AVERAGEIF(tempM[Month],tempM[Month],tempM[High Frequency])</f>
        <v>-3.4305487959333747E-2</v>
      </c>
      <c r="K1249" s="4">
        <f>tempM[[#This Row],[S0]]-AVERAGE($J$2:$J$13)</f>
        <v>-3.4170026550384085E-2</v>
      </c>
    </row>
    <row r="1250" spans="1:11" x14ac:dyDescent="0.3">
      <c r="A1250" s="2">
        <v>38001</v>
      </c>
      <c r="B1250" s="16">
        <f>MONTH(tempM[[#This Row],[Date]])</f>
        <v>1</v>
      </c>
      <c r="C1250" s="1">
        <v>2004.0416666666667</v>
      </c>
      <c r="D1250" s="1">
        <f>tempM[[#This Row],[DecDate]]^2</f>
        <v>4016183.0017361115</v>
      </c>
      <c r="E1250" s="1">
        <v>0.67</v>
      </c>
      <c r="F1250" s="1">
        <f>$R$17+$R$18*tempM[[#This Row],[DecDate]]+$R$19*tempM[[#This Row],[DecDate2]]</f>
        <v>0.64876283515218347</v>
      </c>
      <c r="G1250" s="4">
        <f>tempM[[#This Row],[Temp]]-tempM[[#This Row],[Trend]]</f>
        <v>2.123716484781657E-2</v>
      </c>
      <c r="H1250" s="4">
        <f t="shared" si="19"/>
        <v>8.6611753198321803E-2</v>
      </c>
      <c r="I1250" s="4">
        <f>tempM[[#This Row],[Detrended]]-tempM[[#This Row],[Cycle]]</f>
        <v>-6.5374588350505233E-2</v>
      </c>
      <c r="J1250" s="4">
        <f>AVERAGEIF(tempM[Month],tempM[Month],tempM[High Frequency])</f>
        <v>2.9521109172344157E-2</v>
      </c>
      <c r="K1250" s="4">
        <f>tempM[[#This Row],[S0]]-AVERAGE($J$2:$J$13)</f>
        <v>2.9656570581293815E-2</v>
      </c>
    </row>
    <row r="1251" spans="1:11" x14ac:dyDescent="0.3">
      <c r="A1251" s="2">
        <v>38032</v>
      </c>
      <c r="B1251" s="16">
        <f>MONTH(tempM[[#This Row],[Date]])</f>
        <v>2</v>
      </c>
      <c r="C1251" s="1">
        <v>2004.125</v>
      </c>
      <c r="D1251" s="1">
        <f>tempM[[#This Row],[DecDate]]^2</f>
        <v>4016517.015625</v>
      </c>
      <c r="E1251" s="1">
        <v>0.91</v>
      </c>
      <c r="F1251" s="1">
        <f>$R$17+$R$18*tempM[[#This Row],[DecDate]]+$R$19*tempM[[#This Row],[DecDate2]]</f>
        <v>0.6503658169115738</v>
      </c>
      <c r="G1251" s="4">
        <f>tempM[[#This Row],[Temp]]-tempM[[#This Row],[Trend]]</f>
        <v>0.25963418308842623</v>
      </c>
      <c r="H1251" s="4">
        <f t="shared" si="19"/>
        <v>7.5008771438892147E-2</v>
      </c>
      <c r="I1251" s="4">
        <f>tempM[[#This Row],[Detrended]]-tempM[[#This Row],[Cycle]]</f>
        <v>0.18462541164953408</v>
      </c>
      <c r="J1251" s="4">
        <f>AVERAGEIF(tempM[Month],tempM[Month],tempM[High Frequency])</f>
        <v>3.252632429620924E-2</v>
      </c>
      <c r="K1251" s="4">
        <f>tempM[[#This Row],[S0]]-AVERAGE($J$2:$J$13)</f>
        <v>3.2661785705158902E-2</v>
      </c>
    </row>
    <row r="1252" spans="1:11" x14ac:dyDescent="0.3">
      <c r="A1252" s="2">
        <v>38061</v>
      </c>
      <c r="B1252" s="16">
        <f>MONTH(tempM[[#This Row],[Date]])</f>
        <v>3</v>
      </c>
      <c r="C1252" s="1">
        <v>2004.2083333333335</v>
      </c>
      <c r="D1252" s="1">
        <f>tempM[[#This Row],[DecDate]]^2</f>
        <v>4016851.0434027785</v>
      </c>
      <c r="E1252" s="1">
        <v>0.86</v>
      </c>
      <c r="F1252" s="1">
        <f>$R$17+$R$18*tempM[[#This Row],[DecDate]]+$R$19*tempM[[#This Row],[DecDate2]]</f>
        <v>0.65197023110448526</v>
      </c>
      <c r="G1252" s="4">
        <f>tempM[[#This Row],[Temp]]-tempM[[#This Row],[Trend]]</f>
        <v>0.20802976889551472</v>
      </c>
      <c r="H1252" s="4">
        <f t="shared" si="19"/>
        <v>5.3404357246002523E-2</v>
      </c>
      <c r="I1252" s="4">
        <f>tempM[[#This Row],[Detrended]]-tempM[[#This Row],[Cycle]]</f>
        <v>0.15462541164951221</v>
      </c>
      <c r="J1252" s="4">
        <f>AVERAGEIF(tempM[Month],tempM[Month],tempM[High Frequency])</f>
        <v>4.2467654152793903E-2</v>
      </c>
      <c r="K1252" s="4">
        <f>tempM[[#This Row],[S0]]-AVERAGE($J$2:$J$13)</f>
        <v>4.2603115561743565E-2</v>
      </c>
    </row>
    <row r="1253" spans="1:11" x14ac:dyDescent="0.3">
      <c r="A1253" s="2">
        <v>38092</v>
      </c>
      <c r="B1253" s="16">
        <f>MONTH(tempM[[#This Row],[Date]])</f>
        <v>4</v>
      </c>
      <c r="C1253" s="1">
        <v>2004.2916666666667</v>
      </c>
      <c r="D1253" s="1">
        <f>tempM[[#This Row],[DecDate]]^2</f>
        <v>4017185.085069445</v>
      </c>
      <c r="E1253" s="1">
        <v>0.69</v>
      </c>
      <c r="F1253" s="1">
        <f>$R$17+$R$18*tempM[[#This Row],[DecDate]]+$R$19*tempM[[#This Row],[DecDate2]]</f>
        <v>0.65357607773080417</v>
      </c>
      <c r="G1253" s="4">
        <f>tempM[[#This Row],[Temp]]-tempM[[#This Row],[Trend]]</f>
        <v>3.6423922269195774E-2</v>
      </c>
      <c r="H1253" s="4">
        <f t="shared" si="19"/>
        <v>4.5644664465828724E-2</v>
      </c>
      <c r="I1253" s="4">
        <f>tempM[[#This Row],[Detrended]]-tempM[[#This Row],[Cycle]]</f>
        <v>-9.22074219663295E-3</v>
      </c>
      <c r="J1253" s="4">
        <f>AVERAGEIF(tempM[Month],tempM[Month],tempM[High Frequency])</f>
        <v>-5.1148535178016012E-4</v>
      </c>
      <c r="K1253" s="4">
        <f>tempM[[#This Row],[S0]]-AVERAGE($J$2:$J$13)</f>
        <v>-3.7602394283050016E-4</v>
      </c>
    </row>
    <row r="1254" spans="1:11" x14ac:dyDescent="0.3">
      <c r="A1254" s="2">
        <v>38122</v>
      </c>
      <c r="B1254" s="16">
        <f>MONTH(tempM[[#This Row],[Date]])</f>
        <v>5</v>
      </c>
      <c r="C1254" s="1">
        <v>2004.375</v>
      </c>
      <c r="D1254" s="1">
        <f>tempM[[#This Row],[DecDate]]^2</f>
        <v>4017519.140625</v>
      </c>
      <c r="E1254" s="1">
        <v>0.52</v>
      </c>
      <c r="F1254" s="1">
        <f>$R$17+$R$18*tempM[[#This Row],[DecDate]]+$R$19*tempM[[#This Row],[DecDate2]]</f>
        <v>0.65518335679058737</v>
      </c>
      <c r="G1254" s="4">
        <f>tempM[[#This Row],[Temp]]-tempM[[#This Row],[Trend]]</f>
        <v>-0.13518335679058735</v>
      </c>
      <c r="H1254" s="4">
        <f t="shared" si="19"/>
        <v>4.4806616175280672E-2</v>
      </c>
      <c r="I1254" s="4">
        <f>tempM[[#This Row],[Detrended]]-tempM[[#This Row],[Cycle]]</f>
        <v>-0.17998997296586802</v>
      </c>
      <c r="J1254" s="4">
        <f>AVERAGEIF(tempM[Month],tempM[Month],tempM[High Frequency])</f>
        <v>-1.9768330201834865E-2</v>
      </c>
      <c r="K1254" s="4">
        <f>tempM[[#This Row],[S0]]-AVERAGE($J$2:$J$13)</f>
        <v>-1.9632868792885207E-2</v>
      </c>
    </row>
    <row r="1255" spans="1:11" x14ac:dyDescent="0.3">
      <c r="A1255" s="2">
        <v>38153</v>
      </c>
      <c r="B1255" s="16">
        <f>MONTH(tempM[[#This Row],[Date]])</f>
        <v>6</v>
      </c>
      <c r="C1255" s="1">
        <v>2004.4583333333335</v>
      </c>
      <c r="D1255" s="1">
        <f>tempM[[#This Row],[DecDate]]^2</f>
        <v>4017853.210069445</v>
      </c>
      <c r="E1255" s="1">
        <v>0.47</v>
      </c>
      <c r="F1255" s="1">
        <f>$R$17+$R$18*tempM[[#This Row],[DecDate]]+$R$19*tempM[[#This Row],[DecDate2]]</f>
        <v>0.65679206828377801</v>
      </c>
      <c r="G1255" s="4">
        <f>tempM[[#This Row],[Temp]]-tempM[[#This Row],[Trend]]</f>
        <v>-0.18679206828377803</v>
      </c>
      <c r="H1255" s="4">
        <f t="shared" si="19"/>
        <v>2.7044058528204525E-2</v>
      </c>
      <c r="I1255" s="4">
        <f>tempM[[#This Row],[Detrended]]-tempM[[#This Row],[Cycle]]</f>
        <v>-0.21383612681198255</v>
      </c>
      <c r="J1255" s="4">
        <f>AVERAGEIF(tempM[Month],tempM[Month],tempM[High Frequency])</f>
        <v>-2.6078630071459965E-2</v>
      </c>
      <c r="K1255" s="4">
        <f>tempM[[#This Row],[S0]]-AVERAGE($J$2:$J$13)</f>
        <v>-2.5943168662510306E-2</v>
      </c>
    </row>
    <row r="1256" spans="1:11" x14ac:dyDescent="0.3">
      <c r="A1256" s="2">
        <v>38183</v>
      </c>
      <c r="B1256" s="16">
        <f>MONTH(tempM[[#This Row],[Date]])</f>
        <v>7</v>
      </c>
      <c r="C1256" s="1">
        <v>2004.5416666666667</v>
      </c>
      <c r="D1256" s="1">
        <f>tempM[[#This Row],[DecDate]]^2</f>
        <v>4018187.293402778</v>
      </c>
      <c r="E1256" s="1">
        <v>0.5</v>
      </c>
      <c r="F1256" s="1">
        <f>$R$17+$R$18*tempM[[#This Row],[DecDate]]+$R$19*tempM[[#This Row],[DecDate2]]</f>
        <v>0.65840221221048978</v>
      </c>
      <c r="G1256" s="4">
        <f>tempM[[#This Row],[Temp]]-tempM[[#This Row],[Trend]]</f>
        <v>-0.15840221221048978</v>
      </c>
      <c r="H1256" s="4">
        <f t="shared" si="19"/>
        <v>2.158776075536515E-2</v>
      </c>
      <c r="I1256" s="4">
        <f>tempM[[#This Row],[Detrended]]-tempM[[#This Row],[Cycle]]</f>
        <v>-0.17998997296585492</v>
      </c>
      <c r="J1256" s="4">
        <f>AVERAGEIF(tempM[Month],tempM[Month],tempM[High Frequency])</f>
        <v>-3.5465086088030215E-2</v>
      </c>
      <c r="K1256" s="4">
        <f>tempM[[#This Row],[S0]]-AVERAGE($J$2:$J$13)</f>
        <v>-3.5329624679080553E-2</v>
      </c>
    </row>
    <row r="1257" spans="1:11" x14ac:dyDescent="0.3">
      <c r="A1257" s="2">
        <v>38214</v>
      </c>
      <c r="B1257" s="16">
        <f>MONTH(tempM[[#This Row],[Date]])</f>
        <v>8</v>
      </c>
      <c r="C1257" s="1">
        <v>2004.625</v>
      </c>
      <c r="D1257" s="1">
        <f>tempM[[#This Row],[DecDate]]^2</f>
        <v>4018521.390625</v>
      </c>
      <c r="E1257" s="1">
        <v>0.55000000000000004</v>
      </c>
      <c r="F1257" s="1">
        <f>$R$17+$R$18*tempM[[#This Row],[DecDate]]+$R$19*tempM[[#This Row],[DecDate2]]</f>
        <v>0.66001378857060899</v>
      </c>
      <c r="G1257" s="4">
        <f>tempM[[#This Row],[Temp]]-tempM[[#This Row],[Trend]]</f>
        <v>-0.11001378857060895</v>
      </c>
      <c r="H1257" s="4">
        <f t="shared" si="19"/>
        <v>2.3822338241395402E-2</v>
      </c>
      <c r="I1257" s="4">
        <f>tempM[[#This Row],[Detrended]]-tempM[[#This Row],[Cycle]]</f>
        <v>-0.13383612681200435</v>
      </c>
      <c r="J1257" s="4">
        <f>AVERAGEIF(tempM[Month],tempM[Month],tempM[High Frequency])</f>
        <v>-3.7850347885051719E-2</v>
      </c>
      <c r="K1257" s="4">
        <f>tempM[[#This Row],[S0]]-AVERAGE($J$2:$J$13)</f>
        <v>-3.7714886476102057E-2</v>
      </c>
    </row>
    <row r="1258" spans="1:11" x14ac:dyDescent="0.3">
      <c r="A1258" s="2">
        <v>38245</v>
      </c>
      <c r="B1258" s="16">
        <f>MONTH(tempM[[#This Row],[Date]])</f>
        <v>9</v>
      </c>
      <c r="C1258" s="1">
        <v>2004.7083333333335</v>
      </c>
      <c r="D1258" s="1">
        <f>tempM[[#This Row],[DecDate]]^2</f>
        <v>4018855.5017361119</v>
      </c>
      <c r="E1258" s="1">
        <v>0.6</v>
      </c>
      <c r="F1258" s="1">
        <f>$R$17+$R$18*tempM[[#This Row],[DecDate]]+$R$19*tempM[[#This Row],[DecDate2]]</f>
        <v>0.66162679736424934</v>
      </c>
      <c r="G1258" s="4">
        <f>tempM[[#This Row],[Temp]]-tempM[[#This Row],[Trend]]</f>
        <v>-6.1626797364249364E-2</v>
      </c>
      <c r="H1258" s="4">
        <f t="shared" si="19"/>
        <v>2.4517021755508572E-2</v>
      </c>
      <c r="I1258" s="4">
        <f>tempM[[#This Row],[Detrended]]-tempM[[#This Row],[Cycle]]</f>
        <v>-8.6143819119757936E-2</v>
      </c>
      <c r="J1258" s="4">
        <f>AVERAGEIF(tempM[Month],tempM[Month],tempM[High Frequency])</f>
        <v>-2.5516799080914528E-2</v>
      </c>
      <c r="K1258" s="4">
        <f>tempM[[#This Row],[S0]]-AVERAGE($J$2:$J$13)</f>
        <v>-2.538133767196487E-2</v>
      </c>
    </row>
    <row r="1259" spans="1:11" x14ac:dyDescent="0.3">
      <c r="A1259" s="2">
        <v>38275</v>
      </c>
      <c r="B1259" s="16">
        <f>MONTH(tempM[[#This Row],[Date]])</f>
        <v>10</v>
      </c>
      <c r="C1259" s="1">
        <v>2004.7916666666667</v>
      </c>
      <c r="D1259" s="1">
        <f>tempM[[#This Row],[DecDate]]^2</f>
        <v>4019189.6267361115</v>
      </c>
      <c r="E1259" s="1">
        <v>0.7</v>
      </c>
      <c r="F1259" s="1">
        <f>$R$17+$R$18*tempM[[#This Row],[DecDate]]+$R$19*tempM[[#This Row],[DecDate2]]</f>
        <v>0.66324123859118345</v>
      </c>
      <c r="G1259" s="4">
        <f>tempM[[#This Row],[Temp]]-tempM[[#This Row],[Trend]]</f>
        <v>3.6758761408816509E-2</v>
      </c>
      <c r="H1259" s="4">
        <f t="shared" si="19"/>
        <v>2.8287195913098032E-2</v>
      </c>
      <c r="I1259" s="4">
        <f>tempM[[#This Row],[Detrended]]-tempM[[#This Row],[Cycle]]</f>
        <v>8.471565495718477E-3</v>
      </c>
      <c r="J1259" s="4">
        <f>AVERAGEIF(tempM[Month],tempM[Month],tempM[High Frequency])</f>
        <v>3.745669801022343E-2</v>
      </c>
      <c r="K1259" s="4">
        <f>tempM[[#This Row],[S0]]-AVERAGE($J$2:$J$13)</f>
        <v>3.7592159419173092E-2</v>
      </c>
    </row>
    <row r="1260" spans="1:11" x14ac:dyDescent="0.3">
      <c r="A1260" s="2">
        <v>38306</v>
      </c>
      <c r="B1260" s="16">
        <f>MONTH(tempM[[#This Row],[Date]])</f>
        <v>11</v>
      </c>
      <c r="C1260" s="1">
        <v>2004.875</v>
      </c>
      <c r="D1260" s="1">
        <f>tempM[[#This Row],[DecDate]]^2</f>
        <v>4019523.765625</v>
      </c>
      <c r="E1260" s="1">
        <v>0.99</v>
      </c>
      <c r="F1260" s="1">
        <f>$R$17+$R$18*tempM[[#This Row],[DecDate]]+$R$19*tempM[[#This Row],[DecDate2]]</f>
        <v>0.66485711225163868</v>
      </c>
      <c r="G1260" s="4">
        <f>tempM[[#This Row],[Temp]]-tempM[[#This Row],[Trend]]</f>
        <v>0.32514288774836131</v>
      </c>
      <c r="H1260" s="4">
        <f t="shared" si="19"/>
        <v>3.3594399175702241E-2</v>
      </c>
      <c r="I1260" s="4">
        <f>tempM[[#This Row],[Detrended]]-tempM[[#This Row],[Cycle]]</f>
        <v>0.29154848857265908</v>
      </c>
      <c r="J1260" s="4">
        <f>AVERAGEIF(tempM[Month],tempM[Month],tempM[High Frequency])</f>
        <v>3.5898844099438568E-2</v>
      </c>
      <c r="K1260" s="4">
        <f>tempM[[#This Row],[S0]]-AVERAGE($J$2:$J$13)</f>
        <v>3.603430550838823E-2</v>
      </c>
    </row>
    <row r="1261" spans="1:11" x14ac:dyDescent="0.3">
      <c r="A1261" s="2">
        <v>38336</v>
      </c>
      <c r="B1261" s="16">
        <f>MONTH(tempM[[#This Row],[Date]])</f>
        <v>12</v>
      </c>
      <c r="C1261" s="1">
        <v>2004.9583333333335</v>
      </c>
      <c r="D1261" s="1">
        <f>tempM[[#This Row],[DecDate]]^2</f>
        <v>4019857.9184027785</v>
      </c>
      <c r="E1261" s="1">
        <v>0.45</v>
      </c>
      <c r="F1261" s="1">
        <f>$R$17+$R$18*tempM[[#This Row],[DecDate]]+$R$19*tempM[[#This Row],[DecDate2]]</f>
        <v>0.66647441834561505</v>
      </c>
      <c r="G1261" s="4">
        <f>tempM[[#This Row],[Temp]]-tempM[[#This Row],[Trend]]</f>
        <v>-0.21647441834561504</v>
      </c>
      <c r="H1261" s="4">
        <f t="shared" si="19"/>
        <v>5.2746323851009115E-2</v>
      </c>
      <c r="I1261" s="4">
        <f>tempM[[#This Row],[Detrended]]-tempM[[#This Row],[Cycle]]</f>
        <v>-0.26922074219662417</v>
      </c>
      <c r="J1261" s="4">
        <f>AVERAGEIF(tempM[Month],tempM[Month],tempM[High Frequency])</f>
        <v>-3.4305487959333747E-2</v>
      </c>
      <c r="K1261" s="4">
        <f>tempM[[#This Row],[S0]]-AVERAGE($J$2:$J$13)</f>
        <v>-3.4170026550384085E-2</v>
      </c>
    </row>
    <row r="1262" spans="1:11" x14ac:dyDescent="0.3">
      <c r="A1262" s="2">
        <v>38367</v>
      </c>
      <c r="B1262" s="16">
        <f>MONTH(tempM[[#This Row],[Date]])</f>
        <v>1</v>
      </c>
      <c r="C1262" s="1">
        <v>2005.0416666666667</v>
      </c>
      <c r="D1262" s="1">
        <f>tempM[[#This Row],[DecDate]]^2</f>
        <v>4020192.085069445</v>
      </c>
      <c r="E1262" s="1">
        <v>0.93</v>
      </c>
      <c r="F1262" s="1">
        <f>$R$17+$R$18*tempM[[#This Row],[DecDate]]+$R$19*tempM[[#This Row],[DecDate2]]</f>
        <v>0.6680931568730557</v>
      </c>
      <c r="G1262" s="4">
        <f>tempM[[#This Row],[Temp]]-tempM[[#This Row],[Trend]]</f>
        <v>0.26190684312694434</v>
      </c>
      <c r="H1262" s="4">
        <f t="shared" si="19"/>
        <v>7.2666046862095587E-2</v>
      </c>
      <c r="I1262" s="4">
        <f>tempM[[#This Row],[Detrended]]-tempM[[#This Row],[Cycle]]</f>
        <v>0.18924079626484874</v>
      </c>
      <c r="J1262" s="4">
        <f>AVERAGEIF(tempM[Month],tempM[Month],tempM[High Frequency])</f>
        <v>2.9521109172344157E-2</v>
      </c>
      <c r="K1262" s="4">
        <f>tempM[[#This Row],[S0]]-AVERAGE($J$2:$J$13)</f>
        <v>2.9656570581293815E-2</v>
      </c>
    </row>
    <row r="1263" spans="1:11" x14ac:dyDescent="0.3">
      <c r="A1263" s="2">
        <v>38398</v>
      </c>
      <c r="B1263" s="16">
        <f>MONTH(tempM[[#This Row],[Date]])</f>
        <v>2</v>
      </c>
      <c r="C1263" s="1">
        <v>2005.125</v>
      </c>
      <c r="D1263" s="1">
        <f>tempM[[#This Row],[DecDate]]^2</f>
        <v>4020526.265625</v>
      </c>
      <c r="E1263" s="1">
        <v>0.72</v>
      </c>
      <c r="F1263" s="1">
        <f>$R$17+$R$18*tempM[[#This Row],[DecDate]]+$R$19*tempM[[#This Row],[DecDate2]]</f>
        <v>0.66971332783379012</v>
      </c>
      <c r="G1263" s="4">
        <f>tempM[[#This Row],[Temp]]-tempM[[#This Row],[Trend]]</f>
        <v>5.0286672166209856E-2</v>
      </c>
      <c r="H1263" s="4">
        <f t="shared" si="19"/>
        <v>8.6430491285884717E-2</v>
      </c>
      <c r="I1263" s="4">
        <f>tempM[[#This Row],[Detrended]]-tempM[[#This Row],[Cycle]]</f>
        <v>-3.6143819119674861E-2</v>
      </c>
      <c r="J1263" s="4">
        <f>AVERAGEIF(tempM[Month],tempM[Month],tempM[High Frequency])</f>
        <v>3.252632429620924E-2</v>
      </c>
      <c r="K1263" s="4">
        <f>tempM[[#This Row],[S0]]-AVERAGE($J$2:$J$13)</f>
        <v>3.2661785705158902E-2</v>
      </c>
    </row>
    <row r="1264" spans="1:11" x14ac:dyDescent="0.3">
      <c r="A1264" s="2">
        <v>38426</v>
      </c>
      <c r="B1264" s="16">
        <f>MONTH(tempM[[#This Row],[Date]])</f>
        <v>3</v>
      </c>
      <c r="C1264" s="1">
        <v>2005.2083333333335</v>
      </c>
      <c r="D1264" s="1">
        <f>tempM[[#This Row],[DecDate]]^2</f>
        <v>4020860.460069445</v>
      </c>
      <c r="E1264" s="1">
        <v>0.94</v>
      </c>
      <c r="F1264" s="1">
        <f>$R$17+$R$18*tempM[[#This Row],[DecDate]]+$R$19*tempM[[#This Row],[DecDate2]]</f>
        <v>0.6713349312281025</v>
      </c>
      <c r="G1264" s="4">
        <f>tempM[[#This Row],[Temp]]-tempM[[#This Row],[Trend]]</f>
        <v>0.26866506877189744</v>
      </c>
      <c r="H1264" s="4">
        <f t="shared" si="19"/>
        <v>0.11173196481468425</v>
      </c>
      <c r="I1264" s="4">
        <f>tempM[[#This Row],[Detrended]]-tempM[[#This Row],[Cycle]]</f>
        <v>0.15693310395721319</v>
      </c>
      <c r="J1264" s="4">
        <f>AVERAGEIF(tempM[Month],tempM[Month],tempM[High Frequency])</f>
        <v>4.2467654152793903E-2</v>
      </c>
      <c r="K1264" s="4">
        <f>tempM[[#This Row],[S0]]-AVERAGE($J$2:$J$13)</f>
        <v>4.2603115561743565E-2</v>
      </c>
    </row>
    <row r="1265" spans="1:11" x14ac:dyDescent="0.3">
      <c r="A1265" s="2">
        <v>38457</v>
      </c>
      <c r="B1265" s="16">
        <f>MONTH(tempM[[#This Row],[Date]])</f>
        <v>4</v>
      </c>
      <c r="C1265" s="1">
        <v>2005.2916666666667</v>
      </c>
      <c r="D1265" s="1">
        <f>tempM[[#This Row],[DecDate]]^2</f>
        <v>4021194.668402778</v>
      </c>
      <c r="E1265" s="1">
        <v>0.93</v>
      </c>
      <c r="F1265" s="1">
        <f>$R$17+$R$18*tempM[[#This Row],[DecDate]]+$R$19*tempM[[#This Row],[DecDate2]]</f>
        <v>0.67295796705582234</v>
      </c>
      <c r="G1265" s="4">
        <f>tempM[[#This Row],[Temp]]-tempM[[#This Row],[Trend]]</f>
        <v>0.25704203294417771</v>
      </c>
      <c r="H1265" s="4">
        <f t="shared" si="19"/>
        <v>0.13703200591004133</v>
      </c>
      <c r="I1265" s="4">
        <f>tempM[[#This Row],[Detrended]]-tempM[[#This Row],[Cycle]]</f>
        <v>0.12001002703413638</v>
      </c>
      <c r="J1265" s="4">
        <f>AVERAGEIF(tempM[Month],tempM[Month],tempM[High Frequency])</f>
        <v>-5.1148535178016012E-4</v>
      </c>
      <c r="K1265" s="4">
        <f>tempM[[#This Row],[S0]]-AVERAGE($J$2:$J$13)</f>
        <v>-3.7602394283050016E-4</v>
      </c>
    </row>
    <row r="1266" spans="1:11" x14ac:dyDescent="0.3">
      <c r="A1266" s="2">
        <v>38487</v>
      </c>
      <c r="B1266" s="16">
        <f>MONTH(tempM[[#This Row],[Date]])</f>
        <v>5</v>
      </c>
      <c r="C1266" s="1">
        <v>2005.375</v>
      </c>
      <c r="D1266" s="1">
        <f>tempM[[#This Row],[DecDate]]^2</f>
        <v>4021528.890625</v>
      </c>
      <c r="E1266" s="1">
        <v>0.78</v>
      </c>
      <c r="F1266" s="1">
        <f>$R$17+$R$18*tempM[[#This Row],[DecDate]]+$R$19*tempM[[#This Row],[DecDate2]]</f>
        <v>0.67458243531694961</v>
      </c>
      <c r="G1266" s="4">
        <f>tempM[[#This Row],[Temp]]-tempM[[#This Row],[Trend]]</f>
        <v>0.10541756468305041</v>
      </c>
      <c r="H1266" s="4">
        <f t="shared" si="19"/>
        <v>0.16309984534117808</v>
      </c>
      <c r="I1266" s="4">
        <f>tempM[[#This Row],[Detrended]]-tempM[[#This Row],[Cycle]]</f>
        <v>-5.7682280658127666E-2</v>
      </c>
      <c r="J1266" s="4">
        <f>AVERAGEIF(tempM[Month],tempM[Month],tempM[High Frequency])</f>
        <v>-1.9768330201834865E-2</v>
      </c>
      <c r="K1266" s="4">
        <f>tempM[[#This Row],[S0]]-AVERAGE($J$2:$J$13)</f>
        <v>-1.9632868792885207E-2</v>
      </c>
    </row>
    <row r="1267" spans="1:11" x14ac:dyDescent="0.3">
      <c r="A1267" s="2">
        <v>38518</v>
      </c>
      <c r="B1267" s="16">
        <f>MONTH(tempM[[#This Row],[Date]])</f>
        <v>6</v>
      </c>
      <c r="C1267" s="1">
        <v>2005.4583333333335</v>
      </c>
      <c r="D1267" s="1">
        <f>tempM[[#This Row],[DecDate]]^2</f>
        <v>4021863.1267361119</v>
      </c>
      <c r="E1267" s="1">
        <v>0.79</v>
      </c>
      <c r="F1267" s="1">
        <f>$R$17+$R$18*tempM[[#This Row],[DecDate]]+$R$19*tempM[[#This Row],[DecDate2]]</f>
        <v>0.67620833601159802</v>
      </c>
      <c r="G1267" s="4">
        <f>tempM[[#This Row],[Temp]]-tempM[[#This Row],[Trend]]</f>
        <v>0.11379166398840201</v>
      </c>
      <c r="H1267" s="4">
        <f t="shared" si="19"/>
        <v>0.14916625233885916</v>
      </c>
      <c r="I1267" s="4">
        <f>tempM[[#This Row],[Detrended]]-tempM[[#This Row],[Cycle]]</f>
        <v>-3.5374588350457148E-2</v>
      </c>
      <c r="J1267" s="4">
        <f>AVERAGEIF(tempM[Month],tempM[Month],tempM[High Frequency])</f>
        <v>-2.6078630071459965E-2</v>
      </c>
      <c r="K1267" s="4">
        <f>tempM[[#This Row],[S0]]-AVERAGE($J$2:$J$13)</f>
        <v>-2.5943168662510306E-2</v>
      </c>
    </row>
    <row r="1268" spans="1:11" x14ac:dyDescent="0.3">
      <c r="A1268" s="2">
        <v>38548</v>
      </c>
      <c r="B1268" s="16">
        <f>MONTH(tempM[[#This Row],[Date]])</f>
        <v>7</v>
      </c>
      <c r="C1268" s="1">
        <v>2005.5416666666667</v>
      </c>
      <c r="D1268" s="1">
        <f>tempM[[#This Row],[DecDate]]^2</f>
        <v>4022197.3767361115</v>
      </c>
      <c r="E1268" s="1">
        <v>0.75</v>
      </c>
      <c r="F1268" s="1">
        <f>$R$17+$R$18*tempM[[#This Row],[DecDate]]+$R$19*tempM[[#This Row],[DecDate2]]</f>
        <v>0.67783566913965387</v>
      </c>
      <c r="G1268" s="4">
        <f>tempM[[#This Row],[Temp]]-tempM[[#This Row],[Trend]]</f>
        <v>7.2164330860346126E-2</v>
      </c>
      <c r="H1268" s="4">
        <f t="shared" si="19"/>
        <v>0.16369276536463639</v>
      </c>
      <c r="I1268" s="4">
        <f>tempM[[#This Row],[Detrended]]-tempM[[#This Row],[Cycle]]</f>
        <v>-9.1528434504290268E-2</v>
      </c>
      <c r="J1268" s="4">
        <f>AVERAGEIF(tempM[Month],tempM[Month],tempM[High Frequency])</f>
        <v>-3.5465086088030215E-2</v>
      </c>
      <c r="K1268" s="4">
        <f>tempM[[#This Row],[S0]]-AVERAGE($J$2:$J$13)</f>
        <v>-3.5329624679080553E-2</v>
      </c>
    </row>
    <row r="1269" spans="1:11" x14ac:dyDescent="0.3">
      <c r="A1269" s="2">
        <v>38579</v>
      </c>
      <c r="B1269" s="16">
        <f>MONTH(tempM[[#This Row],[Date]])</f>
        <v>8</v>
      </c>
      <c r="C1269" s="1">
        <v>2005.625</v>
      </c>
      <c r="D1269" s="1">
        <f>tempM[[#This Row],[DecDate]]^2</f>
        <v>4022531.640625</v>
      </c>
      <c r="E1269" s="1">
        <v>0.7</v>
      </c>
      <c r="F1269" s="1">
        <f>$R$17+$R$18*tempM[[#This Row],[DecDate]]+$R$19*tempM[[#This Row],[DecDate2]]</f>
        <v>0.67946443470123086</v>
      </c>
      <c r="G1269" s="4">
        <f>tempM[[#This Row],[Temp]]-tempM[[#This Row],[Trend]]</f>
        <v>2.0535565298769098E-2</v>
      </c>
      <c r="H1269" s="4">
        <f t="shared" si="19"/>
        <v>0.16360246134158213</v>
      </c>
      <c r="I1269" s="4">
        <f>tempM[[#This Row],[Detrended]]-tempM[[#This Row],[Cycle]]</f>
        <v>-0.14306689604281303</v>
      </c>
      <c r="J1269" s="4">
        <f>AVERAGEIF(tempM[Month],tempM[Month],tempM[High Frequency])</f>
        <v>-3.7850347885051719E-2</v>
      </c>
      <c r="K1269" s="4">
        <f>tempM[[#This Row],[S0]]-AVERAGE($J$2:$J$13)</f>
        <v>-3.7714886476102057E-2</v>
      </c>
    </row>
    <row r="1270" spans="1:11" x14ac:dyDescent="0.3">
      <c r="A1270" s="2">
        <v>38610</v>
      </c>
      <c r="B1270" s="16">
        <f>MONTH(tempM[[#This Row],[Date]])</f>
        <v>9</v>
      </c>
      <c r="C1270" s="1">
        <v>2005.7083333333335</v>
      </c>
      <c r="D1270" s="1">
        <f>tempM[[#This Row],[DecDate]]^2</f>
        <v>4022865.9184027785</v>
      </c>
      <c r="E1270" s="1">
        <v>0.9</v>
      </c>
      <c r="F1270" s="1">
        <f>$R$17+$R$18*tempM[[#This Row],[DecDate]]+$R$19*tempM[[#This Row],[DecDate2]]</f>
        <v>0.68109463269621529</v>
      </c>
      <c r="G1270" s="4">
        <f>tempM[[#This Row],[Temp]]-tempM[[#This Row],[Trend]]</f>
        <v>0.21890536730378474</v>
      </c>
      <c r="H1270" s="4">
        <f t="shared" si="19"/>
        <v>0.16658764796199546</v>
      </c>
      <c r="I1270" s="4">
        <f>tempM[[#This Row],[Detrended]]-tempM[[#This Row],[Cycle]]</f>
        <v>5.2317719341789276E-2</v>
      </c>
      <c r="J1270" s="4">
        <f>AVERAGEIF(tempM[Month],tempM[Month],tempM[High Frequency])</f>
        <v>-2.5516799080914528E-2</v>
      </c>
      <c r="K1270" s="4">
        <f>tempM[[#This Row],[S0]]-AVERAGE($J$2:$J$13)</f>
        <v>-2.538133767196487E-2</v>
      </c>
    </row>
    <row r="1271" spans="1:11" x14ac:dyDescent="0.3">
      <c r="A1271" s="2">
        <v>38640</v>
      </c>
      <c r="B1271" s="16">
        <f>MONTH(tempM[[#This Row],[Date]])</f>
        <v>10</v>
      </c>
      <c r="C1271" s="1">
        <v>2005.7916666666667</v>
      </c>
      <c r="D1271" s="1">
        <f>tempM[[#This Row],[DecDate]]^2</f>
        <v>4023200.210069445</v>
      </c>
      <c r="E1271" s="1">
        <v>0.95</v>
      </c>
      <c r="F1271" s="1">
        <f>$R$17+$R$18*tempM[[#This Row],[DecDate]]+$R$19*tempM[[#This Row],[DecDate2]]</f>
        <v>0.68272626312460716</v>
      </c>
      <c r="G1271" s="4">
        <f>tempM[[#This Row],[Temp]]-tempM[[#This Row],[Trend]]</f>
        <v>0.2672737368753928</v>
      </c>
      <c r="H1271" s="4">
        <f t="shared" si="19"/>
        <v>0.13880217137972681</v>
      </c>
      <c r="I1271" s="4">
        <f>tempM[[#This Row],[Detrended]]-tempM[[#This Row],[Cycle]]</f>
        <v>0.12847156549566599</v>
      </c>
      <c r="J1271" s="4">
        <f>AVERAGEIF(tempM[Month],tempM[Month],tempM[High Frequency])</f>
        <v>3.745669801022343E-2</v>
      </c>
      <c r="K1271" s="4">
        <f>tempM[[#This Row],[S0]]-AVERAGE($J$2:$J$13)</f>
        <v>3.7592159419173092E-2</v>
      </c>
    </row>
    <row r="1272" spans="1:11" x14ac:dyDescent="0.3">
      <c r="A1272" s="2">
        <v>38671</v>
      </c>
      <c r="B1272" s="16">
        <f>MONTH(tempM[[#This Row],[Date]])</f>
        <v>11</v>
      </c>
      <c r="C1272" s="1">
        <v>2005.875</v>
      </c>
      <c r="D1272" s="1">
        <f>tempM[[#This Row],[DecDate]]^2</f>
        <v>4023534.515625</v>
      </c>
      <c r="E1272" s="1">
        <v>1.06</v>
      </c>
      <c r="F1272" s="1">
        <f>$R$17+$R$18*tempM[[#This Row],[DecDate]]+$R$19*tempM[[#This Row],[DecDate2]]</f>
        <v>0.68435932598640647</v>
      </c>
      <c r="G1272" s="4">
        <f>tempM[[#This Row],[Temp]]-tempM[[#This Row],[Trend]]</f>
        <v>0.37564067401359358</v>
      </c>
      <c r="H1272" s="4">
        <f t="shared" si="19"/>
        <v>0.12409218544093885</v>
      </c>
      <c r="I1272" s="4">
        <f>tempM[[#This Row],[Detrended]]-tempM[[#This Row],[Cycle]]</f>
        <v>0.25154848857265472</v>
      </c>
      <c r="J1272" s="4">
        <f>AVERAGEIF(tempM[Month],tempM[Month],tempM[High Frequency])</f>
        <v>3.5898844099438568E-2</v>
      </c>
      <c r="K1272" s="4">
        <f>tempM[[#This Row],[S0]]-AVERAGE($J$2:$J$13)</f>
        <v>3.603430550838823E-2</v>
      </c>
    </row>
    <row r="1273" spans="1:11" x14ac:dyDescent="0.3">
      <c r="A1273" s="2">
        <v>38701</v>
      </c>
      <c r="B1273" s="16">
        <f>MONTH(tempM[[#This Row],[Date]])</f>
        <v>12</v>
      </c>
      <c r="C1273" s="1">
        <v>2005.9583333333335</v>
      </c>
      <c r="D1273" s="1">
        <f>tempM[[#This Row],[DecDate]]^2</f>
        <v>4023868.835069445</v>
      </c>
      <c r="E1273" s="1">
        <v>0.83</v>
      </c>
      <c r="F1273" s="1">
        <f>$R$17+$R$18*tempM[[#This Row],[DecDate]]+$R$19*tempM[[#This Row],[DecDate2]]</f>
        <v>0.68599382128178377</v>
      </c>
      <c r="G1273" s="4">
        <f>tempM[[#This Row],[Temp]]-tempM[[#This Row],[Trend]]</f>
        <v>0.14400617871821619</v>
      </c>
      <c r="H1273" s="4">
        <f t="shared" si="19"/>
        <v>0.12476538245330632</v>
      </c>
      <c r="I1273" s="4">
        <f>tempM[[#This Row],[Detrended]]-tempM[[#This Row],[Cycle]]</f>
        <v>1.9240796264909876E-2</v>
      </c>
      <c r="J1273" s="4">
        <f>AVERAGEIF(tempM[Month],tempM[Month],tempM[High Frequency])</f>
        <v>-3.4305487959333747E-2</v>
      </c>
      <c r="K1273" s="4">
        <f>tempM[[#This Row],[S0]]-AVERAGE($J$2:$J$13)</f>
        <v>-3.4170026550384085E-2</v>
      </c>
    </row>
    <row r="1274" spans="1:11" x14ac:dyDescent="0.3">
      <c r="A1274" s="2">
        <v>38732</v>
      </c>
      <c r="B1274" s="16">
        <f>MONTH(tempM[[#This Row],[Date]])</f>
        <v>1</v>
      </c>
      <c r="C1274" s="1">
        <v>2006.0416666666667</v>
      </c>
      <c r="D1274" s="1">
        <f>tempM[[#This Row],[DecDate]]^2</f>
        <v>4024203.168402778</v>
      </c>
      <c r="E1274" s="1">
        <v>0.66</v>
      </c>
      <c r="F1274" s="1">
        <f>$R$17+$R$18*tempM[[#This Row],[DecDate]]+$R$19*tempM[[#This Row],[DecDate2]]</f>
        <v>0.68762974901051166</v>
      </c>
      <c r="G1274" s="4">
        <f>tempM[[#This Row],[Temp]]-tempM[[#This Row],[Trend]]</f>
        <v>-2.7629749010511628E-2</v>
      </c>
      <c r="H1274" s="4">
        <f t="shared" si="19"/>
        <v>0.11543714703223137</v>
      </c>
      <c r="I1274" s="4">
        <f>tempM[[#This Row],[Detrended]]-tempM[[#This Row],[Cycle]]</f>
        <v>-0.143066896042743</v>
      </c>
      <c r="J1274" s="4">
        <f>AVERAGEIF(tempM[Month],tempM[Month],tempM[High Frequency])</f>
        <v>2.9521109172344157E-2</v>
      </c>
      <c r="K1274" s="4">
        <f>tempM[[#This Row],[S0]]-AVERAGE($J$2:$J$13)</f>
        <v>2.9656570581293815E-2</v>
      </c>
    </row>
    <row r="1275" spans="1:11" x14ac:dyDescent="0.3">
      <c r="A1275" s="2">
        <v>38763</v>
      </c>
      <c r="B1275" s="16">
        <f>MONTH(tempM[[#This Row],[Date]])</f>
        <v>2</v>
      </c>
      <c r="C1275" s="1">
        <v>2006.125</v>
      </c>
      <c r="D1275" s="1">
        <f>tempM[[#This Row],[DecDate]]^2</f>
        <v>4024537.515625</v>
      </c>
      <c r="E1275" s="1">
        <v>0.95</v>
      </c>
      <c r="F1275" s="1">
        <f>$R$17+$R$18*tempM[[#This Row],[DecDate]]+$R$19*tempM[[#This Row],[DecDate2]]</f>
        <v>0.68926710917276068</v>
      </c>
      <c r="G1275" s="4">
        <f>tempM[[#This Row],[Temp]]-tempM[[#This Row],[Trend]]</f>
        <v>0.26073289082723927</v>
      </c>
      <c r="H1275" s="4">
        <f t="shared" si="19"/>
        <v>0.10918440225462393</v>
      </c>
      <c r="I1275" s="4">
        <f>tempM[[#This Row],[Detrended]]-tempM[[#This Row],[Cycle]]</f>
        <v>0.15154848857261533</v>
      </c>
      <c r="J1275" s="4">
        <f>AVERAGEIF(tempM[Month],tempM[Month],tempM[High Frequency])</f>
        <v>3.252632429620924E-2</v>
      </c>
      <c r="K1275" s="4">
        <f>tempM[[#This Row],[S0]]-AVERAGE($J$2:$J$13)</f>
        <v>3.2661785705158902E-2</v>
      </c>
    </row>
    <row r="1276" spans="1:11" x14ac:dyDescent="0.3">
      <c r="A1276" s="2">
        <v>38791</v>
      </c>
      <c r="B1276" s="16">
        <f>MONTH(tempM[[#This Row],[Date]])</f>
        <v>3</v>
      </c>
      <c r="C1276" s="1">
        <v>2006.2083333333335</v>
      </c>
      <c r="D1276" s="1">
        <f>tempM[[#This Row],[DecDate]]^2</f>
        <v>4024871.8767361119</v>
      </c>
      <c r="E1276" s="1">
        <v>0.78</v>
      </c>
      <c r="F1276" s="1">
        <f>$R$17+$R$18*tempM[[#This Row],[DecDate]]+$R$19*tempM[[#This Row],[DecDate2]]</f>
        <v>0.69090590176841715</v>
      </c>
      <c r="G1276" s="4">
        <f>tempM[[#This Row],[Temp]]-tempM[[#This Row],[Trend]]</f>
        <v>8.9094098231582874E-2</v>
      </c>
      <c r="H1276" s="4">
        <f t="shared" si="19"/>
        <v>0.11677637888973234</v>
      </c>
      <c r="I1276" s="4">
        <f>tempM[[#This Row],[Detrended]]-tempM[[#This Row],[Cycle]]</f>
        <v>-2.7682280658149469E-2</v>
      </c>
      <c r="J1276" s="4">
        <f>AVERAGEIF(tempM[Month],tempM[Month],tempM[High Frequency])</f>
        <v>4.2467654152793903E-2</v>
      </c>
      <c r="K1276" s="4">
        <f>tempM[[#This Row],[S0]]-AVERAGE($J$2:$J$13)</f>
        <v>4.2603115561743565E-2</v>
      </c>
    </row>
    <row r="1277" spans="1:11" x14ac:dyDescent="0.3">
      <c r="A1277" s="2">
        <v>38822</v>
      </c>
      <c r="B1277" s="16">
        <f>MONTH(tempM[[#This Row],[Date]])</f>
        <v>4</v>
      </c>
      <c r="C1277" s="1">
        <v>2006.2916666666667</v>
      </c>
      <c r="D1277" s="1">
        <f>tempM[[#This Row],[DecDate]]^2</f>
        <v>4025206.2517361115</v>
      </c>
      <c r="E1277" s="1">
        <v>0.6</v>
      </c>
      <c r="F1277" s="1">
        <f>$R$17+$R$18*tempM[[#This Row],[DecDate]]+$R$19*tempM[[#This Row],[DecDate2]]</f>
        <v>0.69254612679759475</v>
      </c>
      <c r="G1277" s="4">
        <f>tempM[[#This Row],[Temp]]-tempM[[#This Row],[Trend]]</f>
        <v>-9.2546126797594774E-2</v>
      </c>
      <c r="H1277" s="4">
        <f t="shared" si="19"/>
        <v>0.11898230770676982</v>
      </c>
      <c r="I1277" s="4">
        <f>tempM[[#This Row],[Detrended]]-tempM[[#This Row],[Cycle]]</f>
        <v>-0.21152843450436459</v>
      </c>
      <c r="J1277" s="4">
        <f>AVERAGEIF(tempM[Month],tempM[Month],tempM[High Frequency])</f>
        <v>-5.1148535178016012E-4</v>
      </c>
      <c r="K1277" s="4">
        <f>tempM[[#This Row],[S0]]-AVERAGE($J$2:$J$13)</f>
        <v>-3.7602394283050016E-4</v>
      </c>
    </row>
    <row r="1278" spans="1:11" x14ac:dyDescent="0.3">
      <c r="A1278" s="2">
        <v>38852</v>
      </c>
      <c r="B1278" s="16">
        <f>MONTH(tempM[[#This Row],[Date]])</f>
        <v>5</v>
      </c>
      <c r="C1278" s="1">
        <v>2006.375</v>
      </c>
      <c r="D1278" s="1">
        <f>tempM[[#This Row],[DecDate]]^2</f>
        <v>4025540.640625</v>
      </c>
      <c r="E1278" s="1">
        <v>0.76</v>
      </c>
      <c r="F1278" s="1">
        <f>$R$17+$R$18*tempM[[#This Row],[DecDate]]+$R$19*tempM[[#This Row],[DecDate2]]</f>
        <v>0.69418778426006611</v>
      </c>
      <c r="G1278" s="4">
        <f>tempM[[#This Row],[Temp]]-tempM[[#This Row],[Trend]]</f>
        <v>6.5812215739933899E-2</v>
      </c>
      <c r="H1278" s="4">
        <f t="shared" si="19"/>
        <v>0.11734065024420662</v>
      </c>
      <c r="I1278" s="4">
        <f>tempM[[#This Row],[Detrended]]-tempM[[#This Row],[Cycle]]</f>
        <v>-5.1528434504272719E-2</v>
      </c>
      <c r="J1278" s="4">
        <f>AVERAGEIF(tempM[Month],tempM[Month],tempM[High Frequency])</f>
        <v>-1.9768330201834865E-2</v>
      </c>
      <c r="K1278" s="4">
        <f>tempM[[#This Row],[S0]]-AVERAGE($J$2:$J$13)</f>
        <v>-1.9632868792885207E-2</v>
      </c>
    </row>
    <row r="1279" spans="1:11" x14ac:dyDescent="0.3">
      <c r="A1279" s="2">
        <v>38883</v>
      </c>
      <c r="B1279" s="16">
        <f>MONTH(tempM[[#This Row],[Date]])</f>
        <v>6</v>
      </c>
      <c r="C1279" s="1">
        <v>2006.4583333333335</v>
      </c>
      <c r="D1279" s="1">
        <f>tempM[[#This Row],[DecDate]]^2</f>
        <v>4025875.0434027785</v>
      </c>
      <c r="E1279" s="1">
        <v>0.81</v>
      </c>
      <c r="F1279" s="1">
        <f>$R$17+$R$18*tempM[[#This Row],[DecDate]]+$R$19*tempM[[#This Row],[DecDate2]]</f>
        <v>0.69583087415617229</v>
      </c>
      <c r="G1279" s="4">
        <f>tempM[[#This Row],[Temp]]-tempM[[#This Row],[Trend]]</f>
        <v>0.11416912584382777</v>
      </c>
      <c r="H1279" s="4">
        <f t="shared" si="19"/>
        <v>0.12262063727126044</v>
      </c>
      <c r="I1279" s="4">
        <f>tempM[[#This Row],[Detrended]]-tempM[[#This Row],[Cycle]]</f>
        <v>-8.4515114274326675E-3</v>
      </c>
      <c r="J1279" s="4">
        <f>AVERAGEIF(tempM[Month],tempM[Month],tempM[High Frequency])</f>
        <v>-2.6078630071459965E-2</v>
      </c>
      <c r="K1279" s="4">
        <f>tempM[[#This Row],[S0]]-AVERAGE($J$2:$J$13)</f>
        <v>-2.5943168662510306E-2</v>
      </c>
    </row>
    <row r="1280" spans="1:11" x14ac:dyDescent="0.3">
      <c r="A1280" s="2">
        <v>38913</v>
      </c>
      <c r="B1280" s="16">
        <f>MONTH(tempM[[#This Row],[Date]])</f>
        <v>7</v>
      </c>
      <c r="C1280" s="1">
        <v>2006.5416666666667</v>
      </c>
      <c r="D1280" s="1">
        <f>tempM[[#This Row],[DecDate]]^2</f>
        <v>4026209.460069445</v>
      </c>
      <c r="E1280" s="1">
        <v>0.69</v>
      </c>
      <c r="F1280" s="1">
        <f>$R$17+$R$18*tempM[[#This Row],[DecDate]]+$R$19*tempM[[#This Row],[DecDate2]]</f>
        <v>0.69747539648557222</v>
      </c>
      <c r="G1280" s="4">
        <f>tempM[[#This Row],[Temp]]-tempM[[#This Row],[Trend]]</f>
        <v>-7.4753964855722721E-3</v>
      </c>
      <c r="H1280" s="4">
        <f t="shared" si="19"/>
        <v>0.16866842263410262</v>
      </c>
      <c r="I1280" s="4">
        <f>tempM[[#This Row],[Detrended]]-tempM[[#This Row],[Cycle]]</f>
        <v>-0.17614381911967489</v>
      </c>
      <c r="J1280" s="4">
        <f>AVERAGEIF(tempM[Month],tempM[Month],tempM[High Frequency])</f>
        <v>-3.5465086088030215E-2</v>
      </c>
      <c r="K1280" s="4">
        <f>tempM[[#This Row],[S0]]-AVERAGE($J$2:$J$13)</f>
        <v>-3.5329624679080553E-2</v>
      </c>
    </row>
    <row r="1281" spans="1:11" x14ac:dyDescent="0.3">
      <c r="A1281" s="2">
        <v>38944</v>
      </c>
      <c r="B1281" s="16">
        <f>MONTH(tempM[[#This Row],[Date]])</f>
        <v>8</v>
      </c>
      <c r="C1281" s="1">
        <v>2006.625</v>
      </c>
      <c r="D1281" s="1">
        <f>tempM[[#This Row],[DecDate]]^2</f>
        <v>4026543.890625</v>
      </c>
      <c r="E1281" s="1">
        <v>0.69</v>
      </c>
      <c r="F1281" s="1">
        <f>$R$17+$R$18*tempM[[#This Row],[DecDate]]+$R$19*tempM[[#This Row],[DecDate2]]</f>
        <v>0.69912135124855013</v>
      </c>
      <c r="G1281" s="4">
        <f>tempM[[#This Row],[Temp]]-tempM[[#This Row],[Trend]]</f>
        <v>-9.1213512485501802E-3</v>
      </c>
      <c r="H1281" s="4">
        <f t="shared" si="19"/>
        <v>0.18548400633272</v>
      </c>
      <c r="I1281" s="4">
        <f>tempM[[#This Row],[Detrended]]-tempM[[#This Row],[Cycle]]</f>
        <v>-0.19460535758127018</v>
      </c>
      <c r="J1281" s="4">
        <f>AVERAGEIF(tempM[Month],tempM[Month],tempM[High Frequency])</f>
        <v>-3.7850347885051719E-2</v>
      </c>
      <c r="K1281" s="4">
        <f>tempM[[#This Row],[S0]]-AVERAGE($J$2:$J$13)</f>
        <v>-3.7714886476102057E-2</v>
      </c>
    </row>
    <row r="1282" spans="1:11" x14ac:dyDescent="0.3">
      <c r="A1282" s="2">
        <v>38975</v>
      </c>
      <c r="B1282" s="16">
        <f>MONTH(tempM[[#This Row],[Date]])</f>
        <v>9</v>
      </c>
      <c r="C1282" s="1">
        <v>2006.7083333333335</v>
      </c>
      <c r="D1282" s="1">
        <f>tempM[[#This Row],[DecDate]]^2</f>
        <v>4026878.335069445</v>
      </c>
      <c r="E1282" s="1">
        <v>0.82</v>
      </c>
      <c r="F1282" s="1">
        <f>$R$17+$R$18*tempM[[#This Row],[DecDate]]+$R$19*tempM[[#This Row],[DecDate2]]</f>
        <v>0.70076873844482179</v>
      </c>
      <c r="G1282" s="4">
        <f>tempM[[#This Row],[Temp]]-tempM[[#This Row],[Trend]]</f>
        <v>0.11923126155517816</v>
      </c>
      <c r="H1282" s="4">
        <f t="shared" si="19"/>
        <v>0.18460584990558729</v>
      </c>
      <c r="I1282" s="4">
        <f>tempM[[#This Row],[Detrended]]-tempM[[#This Row],[Cycle]]</f>
        <v>-6.537458835040913E-2</v>
      </c>
      <c r="J1282" s="4">
        <f>AVERAGEIF(tempM[Month],tempM[Month],tempM[High Frequency])</f>
        <v>-2.5516799080914528E-2</v>
      </c>
      <c r="K1282" s="4">
        <f>tempM[[#This Row],[S0]]-AVERAGE($J$2:$J$13)</f>
        <v>-2.538133767196487E-2</v>
      </c>
    </row>
    <row r="1283" spans="1:11" x14ac:dyDescent="0.3">
      <c r="A1283" s="2">
        <v>39005</v>
      </c>
      <c r="B1283" s="16">
        <f>MONTH(tempM[[#This Row],[Date]])</f>
        <v>10</v>
      </c>
      <c r="C1283" s="1">
        <v>2006.7916666666667</v>
      </c>
      <c r="D1283" s="1">
        <f>tempM[[#This Row],[DecDate]]^2</f>
        <v>4027212.793402778</v>
      </c>
      <c r="E1283" s="1">
        <v>0.95</v>
      </c>
      <c r="F1283" s="1">
        <f>$R$17+$R$18*tempM[[#This Row],[DecDate]]+$R$19*tempM[[#This Row],[DecDate2]]</f>
        <v>0.70241755807472828</v>
      </c>
      <c r="G1283" s="4">
        <f>tempM[[#This Row],[Temp]]-tempM[[#This Row],[Trend]]</f>
        <v>0.24758244192527168</v>
      </c>
      <c r="H1283" s="4">
        <f t="shared" si="19"/>
        <v>0.20449549181422977</v>
      </c>
      <c r="I1283" s="4">
        <f>tempM[[#This Row],[Detrended]]-tempM[[#This Row],[Cycle]]</f>
        <v>4.3086950111041911E-2</v>
      </c>
      <c r="J1283" s="4">
        <f>AVERAGEIF(tempM[Month],tempM[Month],tempM[High Frequency])</f>
        <v>3.745669801022343E-2</v>
      </c>
      <c r="K1283" s="4">
        <f>tempM[[#This Row],[S0]]-AVERAGE($J$2:$J$13)</f>
        <v>3.7592159419173092E-2</v>
      </c>
    </row>
    <row r="1284" spans="1:11" x14ac:dyDescent="0.3">
      <c r="A1284" s="2">
        <v>39036</v>
      </c>
      <c r="B1284" s="16">
        <f>MONTH(tempM[[#This Row],[Date]])</f>
        <v>11</v>
      </c>
      <c r="C1284" s="1">
        <v>2006.875</v>
      </c>
      <c r="D1284" s="1">
        <f>tempM[[#This Row],[DecDate]]^2</f>
        <v>4027547.265625</v>
      </c>
      <c r="E1284" s="1">
        <v>0.95</v>
      </c>
      <c r="F1284" s="1">
        <f>$R$17+$R$18*tempM[[#This Row],[DecDate]]+$R$19*tempM[[#This Row],[DecDate2]]</f>
        <v>0.70406781013792852</v>
      </c>
      <c r="G1284" s="4">
        <f>tempM[[#This Row],[Temp]]-tempM[[#This Row],[Trend]]</f>
        <v>0.24593218986207144</v>
      </c>
      <c r="H1284" s="4">
        <f t="shared" si="19"/>
        <v>0.21207600898174198</v>
      </c>
      <c r="I1284" s="4">
        <f>tempM[[#This Row],[Detrended]]-tempM[[#This Row],[Cycle]]</f>
        <v>3.3856180880329462E-2</v>
      </c>
      <c r="J1284" s="4">
        <f>AVERAGEIF(tempM[Month],tempM[Month],tempM[High Frequency])</f>
        <v>3.5898844099438568E-2</v>
      </c>
      <c r="K1284" s="4">
        <f>tempM[[#This Row],[S0]]-AVERAGE($J$2:$J$13)</f>
        <v>3.603430550838823E-2</v>
      </c>
    </row>
    <row r="1285" spans="1:11" x14ac:dyDescent="0.3">
      <c r="A1285" s="2">
        <v>39066</v>
      </c>
      <c r="B1285" s="16">
        <f>MONTH(tempM[[#This Row],[Date]])</f>
        <v>12</v>
      </c>
      <c r="C1285" s="1">
        <v>2006.9583333333335</v>
      </c>
      <c r="D1285" s="1">
        <f>tempM[[#This Row],[DecDate]]^2</f>
        <v>4027881.7517361119</v>
      </c>
      <c r="E1285" s="1">
        <v>1.1499999999999999</v>
      </c>
      <c r="F1285" s="1">
        <f>$R$17+$R$18*tempM[[#This Row],[DecDate]]+$R$19*tempM[[#This Row],[DecDate2]]</f>
        <v>0.70571949463470673</v>
      </c>
      <c r="G1285" s="4">
        <f>tempM[[#This Row],[Temp]]-tempM[[#This Row],[Trend]]</f>
        <v>0.44428050536529318</v>
      </c>
      <c r="H1285" s="4">
        <f t="shared" si="19"/>
        <v>0.20196278602348644</v>
      </c>
      <c r="I1285" s="4">
        <f>tempM[[#This Row],[Detrended]]-tempM[[#This Row],[Cycle]]</f>
        <v>0.24231771934180674</v>
      </c>
      <c r="J1285" s="4">
        <f>AVERAGEIF(tempM[Month],tempM[Month],tempM[High Frequency])</f>
        <v>-3.4305487959333747E-2</v>
      </c>
      <c r="K1285" s="4">
        <f>tempM[[#This Row],[S0]]-AVERAGE($J$2:$J$13)</f>
        <v>-3.4170026550384085E-2</v>
      </c>
    </row>
    <row r="1286" spans="1:11" x14ac:dyDescent="0.3">
      <c r="A1286" s="2">
        <v>39097</v>
      </c>
      <c r="B1286" s="16">
        <f>MONTH(tempM[[#This Row],[Date]])</f>
        <v>1</v>
      </c>
      <c r="C1286" s="1">
        <v>2007.0416666666667</v>
      </c>
      <c r="D1286" s="1">
        <f>tempM[[#This Row],[DecDate]]^2</f>
        <v>4028216.2517361115</v>
      </c>
      <c r="E1286" s="1">
        <v>1.45</v>
      </c>
      <c r="F1286" s="1">
        <f>$R$17+$R$18*tempM[[#This Row],[DecDate]]+$R$19*tempM[[#This Row],[DecDate2]]</f>
        <v>0.70737261156483555</v>
      </c>
      <c r="G1286" s="4">
        <f>tempM[[#This Row],[Temp]]-tempM[[#This Row],[Trend]]</f>
        <v>0.7426273884351644</v>
      </c>
      <c r="H1286" s="4">
        <f t="shared" si="19"/>
        <v>0.1887712075548699</v>
      </c>
      <c r="I1286" s="4">
        <f>tempM[[#This Row],[Detrended]]-tempM[[#This Row],[Cycle]]</f>
        <v>0.55385618088029454</v>
      </c>
      <c r="J1286" s="4">
        <f>AVERAGEIF(tempM[Month],tempM[Month],tempM[High Frequency])</f>
        <v>2.9521109172344157E-2</v>
      </c>
      <c r="K1286" s="4">
        <f>tempM[[#This Row],[S0]]-AVERAGE($J$2:$J$13)</f>
        <v>2.9656570581293815E-2</v>
      </c>
    </row>
    <row r="1287" spans="1:11" x14ac:dyDescent="0.3">
      <c r="A1287" s="2">
        <v>39128</v>
      </c>
      <c r="B1287" s="16">
        <f>MONTH(tempM[[#This Row],[Date]])</f>
        <v>2</v>
      </c>
      <c r="C1287" s="1">
        <v>2007.125</v>
      </c>
      <c r="D1287" s="1">
        <f>tempM[[#This Row],[DecDate]]^2</f>
        <v>4028550.765625</v>
      </c>
      <c r="E1287" s="1">
        <v>0.9</v>
      </c>
      <c r="F1287" s="1">
        <f>$R$17+$R$18*tempM[[#This Row],[DecDate]]+$R$19*tempM[[#This Row],[DecDate2]]</f>
        <v>0.7090271609284855</v>
      </c>
      <c r="G1287" s="4">
        <f>tempM[[#This Row],[Temp]]-tempM[[#This Row],[Trend]]</f>
        <v>0.19097283907151452</v>
      </c>
      <c r="H1287" s="4">
        <f t="shared" si="19"/>
        <v>0.19019358126817798</v>
      </c>
      <c r="I1287" s="4">
        <f>tempM[[#This Row],[Detrended]]-tempM[[#This Row],[Cycle]]</f>
        <v>7.792578033365416E-4</v>
      </c>
      <c r="J1287" s="4">
        <f>AVERAGEIF(tempM[Month],tempM[Month],tempM[High Frequency])</f>
        <v>3.252632429620924E-2</v>
      </c>
      <c r="K1287" s="4">
        <f>tempM[[#This Row],[S0]]-AVERAGE($J$2:$J$13)</f>
        <v>3.2661785705158902E-2</v>
      </c>
    </row>
    <row r="1288" spans="1:11" x14ac:dyDescent="0.3">
      <c r="A1288" s="2">
        <v>39156</v>
      </c>
      <c r="B1288" s="16">
        <f>MONTH(tempM[[#This Row],[Date]])</f>
        <v>3</v>
      </c>
      <c r="C1288" s="1">
        <v>2007.2083333333335</v>
      </c>
      <c r="D1288" s="1">
        <f>tempM[[#This Row],[DecDate]]^2</f>
        <v>4028885.2934027785</v>
      </c>
      <c r="E1288" s="1">
        <v>0.96</v>
      </c>
      <c r="F1288" s="1">
        <f>$R$17+$R$18*tempM[[#This Row],[DecDate]]+$R$19*tempM[[#This Row],[DecDate2]]</f>
        <v>0.71068314272548605</v>
      </c>
      <c r="G1288" s="4">
        <f>tempM[[#This Row],[Temp]]-tempM[[#This Row],[Trend]]</f>
        <v>0.24931685727451391</v>
      </c>
      <c r="H1288" s="4">
        <f t="shared" si="19"/>
        <v>0.18699913793265907</v>
      </c>
      <c r="I1288" s="4">
        <f>tempM[[#This Row],[Detrended]]-tempM[[#This Row],[Cycle]]</f>
        <v>6.2317719341854844E-2</v>
      </c>
      <c r="J1288" s="4">
        <f>AVERAGEIF(tempM[Month],tempM[Month],tempM[High Frequency])</f>
        <v>4.2467654152793903E-2</v>
      </c>
      <c r="K1288" s="4">
        <f>tempM[[#This Row],[S0]]-AVERAGE($J$2:$J$13)</f>
        <v>4.2603115561743565E-2</v>
      </c>
    </row>
    <row r="1289" spans="1:11" x14ac:dyDescent="0.3">
      <c r="A1289" s="2">
        <v>39187</v>
      </c>
      <c r="B1289" s="16">
        <f>MONTH(tempM[[#This Row],[Date]])</f>
        <v>4</v>
      </c>
      <c r="C1289" s="1">
        <v>2007.2916666666667</v>
      </c>
      <c r="D1289" s="1">
        <f>tempM[[#This Row],[DecDate]]^2</f>
        <v>4029219.835069445</v>
      </c>
      <c r="E1289" s="1">
        <v>1.06</v>
      </c>
      <c r="F1289" s="1">
        <f>$R$17+$R$18*tempM[[#This Row],[DecDate]]+$R$19*tempM[[#This Row],[DecDate2]]</f>
        <v>0.71234055695606457</v>
      </c>
      <c r="G1289" s="4">
        <f>tempM[[#This Row],[Temp]]-tempM[[#This Row],[Trend]]</f>
        <v>0.34765944304393548</v>
      </c>
      <c r="H1289" s="4">
        <f t="shared" ref="H1289:H1352" si="20">AVERAGE(G1283:G1295)</f>
        <v>0.18688018524060326</v>
      </c>
      <c r="I1289" s="4">
        <f>tempM[[#This Row],[Detrended]]-tempM[[#This Row],[Cycle]]</f>
        <v>0.16077925780333222</v>
      </c>
      <c r="J1289" s="4">
        <f>AVERAGEIF(tempM[Month],tempM[Month],tempM[High Frequency])</f>
        <v>-5.1148535178016012E-4</v>
      </c>
      <c r="K1289" s="4">
        <f>tempM[[#This Row],[S0]]-AVERAGE($J$2:$J$13)</f>
        <v>-3.7602394283050016E-4</v>
      </c>
    </row>
    <row r="1290" spans="1:11" x14ac:dyDescent="0.3">
      <c r="A1290" s="2">
        <v>39217</v>
      </c>
      <c r="B1290" s="16">
        <f>MONTH(tempM[[#This Row],[Date]])</f>
        <v>5</v>
      </c>
      <c r="C1290" s="1">
        <v>2007.375</v>
      </c>
      <c r="D1290" s="1">
        <f>tempM[[#This Row],[DecDate]]^2</f>
        <v>4029554.390625</v>
      </c>
      <c r="E1290" s="1">
        <v>0.72</v>
      </c>
      <c r="F1290" s="1">
        <f>$R$17+$R$18*tempM[[#This Row],[DecDate]]+$R$19*tempM[[#This Row],[DecDate2]]</f>
        <v>0.71399940361993686</v>
      </c>
      <c r="G1290" s="4">
        <f>tempM[[#This Row],[Temp]]-tempM[[#This Row],[Trend]]</f>
        <v>6.0005963800631168E-3</v>
      </c>
      <c r="H1290" s="4">
        <f t="shared" si="20"/>
        <v>0.17522133857664787</v>
      </c>
      <c r="I1290" s="4">
        <f>tempM[[#This Row],[Detrended]]-tempM[[#This Row],[Cycle]]</f>
        <v>-0.16922074219658476</v>
      </c>
      <c r="J1290" s="4">
        <f>AVERAGEIF(tempM[Month],tempM[Month],tempM[High Frequency])</f>
        <v>-1.9768330201834865E-2</v>
      </c>
      <c r="K1290" s="4">
        <f>tempM[[#This Row],[S0]]-AVERAGE($J$2:$J$13)</f>
        <v>-1.9632868792885207E-2</v>
      </c>
    </row>
    <row r="1291" spans="1:11" x14ac:dyDescent="0.3">
      <c r="A1291" s="2">
        <v>39248</v>
      </c>
      <c r="B1291" s="16">
        <f>MONTH(tempM[[#This Row],[Date]])</f>
        <v>6</v>
      </c>
      <c r="C1291" s="1">
        <v>2007.4583333333335</v>
      </c>
      <c r="D1291" s="1">
        <f>tempM[[#This Row],[DecDate]]^2</f>
        <v>4029888.960069445</v>
      </c>
      <c r="E1291" s="1">
        <v>0.65</v>
      </c>
      <c r="F1291" s="1">
        <f>$R$17+$R$18*tempM[[#This Row],[DecDate]]+$R$19*tempM[[#This Row],[DecDate2]]</f>
        <v>0.71565968271738711</v>
      </c>
      <c r="G1291" s="4">
        <f>tempM[[#This Row],[Temp]]-tempM[[#This Row],[Trend]]</f>
        <v>-6.5659682717387091E-2</v>
      </c>
      <c r="H1291" s="4">
        <f t="shared" si="20"/>
        <v>0.15971490563307883</v>
      </c>
      <c r="I1291" s="4">
        <f>tempM[[#This Row],[Detrended]]-tempM[[#This Row],[Cycle]]</f>
        <v>-0.22537458835046592</v>
      </c>
      <c r="J1291" s="4">
        <f>AVERAGEIF(tempM[Month],tempM[Month],tempM[High Frequency])</f>
        <v>-2.6078630071459965E-2</v>
      </c>
      <c r="K1291" s="4">
        <f>tempM[[#This Row],[S0]]-AVERAGE($J$2:$J$13)</f>
        <v>-2.5943168662510306E-2</v>
      </c>
    </row>
    <row r="1292" spans="1:11" x14ac:dyDescent="0.3">
      <c r="A1292" s="2">
        <v>39278</v>
      </c>
      <c r="B1292" s="16">
        <f>MONTH(tempM[[#This Row],[Date]])</f>
        <v>7</v>
      </c>
      <c r="C1292" s="1">
        <v>2007.5416666666667</v>
      </c>
      <c r="D1292" s="1">
        <f>tempM[[#This Row],[DecDate]]^2</f>
        <v>4030223.543402778</v>
      </c>
      <c r="E1292" s="1">
        <v>0.66</v>
      </c>
      <c r="F1292" s="1">
        <f>$R$17+$R$18*tempM[[#This Row],[DecDate]]+$R$19*tempM[[#This Row],[DecDate2]]</f>
        <v>0.71732139424818797</v>
      </c>
      <c r="G1292" s="4">
        <f>tempM[[#This Row],[Temp]]-tempM[[#This Row],[Trend]]</f>
        <v>-5.732139424818794E-2</v>
      </c>
      <c r="H1292" s="4">
        <f t="shared" si="20"/>
        <v>9.4976271025298056E-2</v>
      </c>
      <c r="I1292" s="4">
        <f>tempM[[#This Row],[Detrended]]-tempM[[#This Row],[Cycle]]</f>
        <v>-0.15229766527348598</v>
      </c>
      <c r="J1292" s="4">
        <f>AVERAGEIF(tempM[Month],tempM[Month],tempM[High Frequency])</f>
        <v>-3.5465086088030215E-2</v>
      </c>
      <c r="K1292" s="4">
        <f>tempM[[#This Row],[S0]]-AVERAGE($J$2:$J$13)</f>
        <v>-3.5329624679080553E-2</v>
      </c>
    </row>
    <row r="1293" spans="1:11" x14ac:dyDescent="0.3">
      <c r="A1293" s="2">
        <v>39309</v>
      </c>
      <c r="B1293" s="16">
        <f>MONTH(tempM[[#This Row],[Date]])</f>
        <v>8</v>
      </c>
      <c r="C1293" s="1">
        <v>2007.625</v>
      </c>
      <c r="D1293" s="1">
        <f>tempM[[#This Row],[DecDate]]^2</f>
        <v>4030558.140625</v>
      </c>
      <c r="E1293" s="1">
        <v>0.73</v>
      </c>
      <c r="F1293" s="1">
        <f>$R$17+$R$18*tempM[[#This Row],[DecDate]]+$R$19*tempM[[#This Row],[DecDate2]]</f>
        <v>0.7189845382125668</v>
      </c>
      <c r="G1293" s="4">
        <f>tempM[[#This Row],[Temp]]-tempM[[#This Row],[Trend]]</f>
        <v>1.1015461787433178E-2</v>
      </c>
      <c r="H1293" s="4">
        <f t="shared" si="20"/>
        <v>2.715928090713865E-2</v>
      </c>
      <c r="I1293" s="4">
        <f>tempM[[#This Row],[Detrended]]-tempM[[#This Row],[Cycle]]</f>
        <v>-1.6143819119705471E-2</v>
      </c>
      <c r="J1293" s="4">
        <f>AVERAGEIF(tempM[Month],tempM[Month],tempM[High Frequency])</f>
        <v>-3.7850347885051719E-2</v>
      </c>
      <c r="K1293" s="4">
        <f>tempM[[#This Row],[S0]]-AVERAGE($J$2:$J$13)</f>
        <v>-3.7714886476102057E-2</v>
      </c>
    </row>
    <row r="1294" spans="1:11" x14ac:dyDescent="0.3">
      <c r="A1294" s="2">
        <v>39340</v>
      </c>
      <c r="B1294" s="16">
        <f>MONTH(tempM[[#This Row],[Date]])</f>
        <v>9</v>
      </c>
      <c r="C1294" s="1">
        <v>2007.7083333333335</v>
      </c>
      <c r="D1294" s="1">
        <f>tempM[[#This Row],[DecDate]]^2</f>
        <v>4030892.7517361119</v>
      </c>
      <c r="E1294" s="1">
        <v>0.67</v>
      </c>
      <c r="F1294" s="1">
        <f>$R$17+$R$18*tempM[[#This Row],[DecDate]]+$R$19*tempM[[#This Row],[DecDate2]]</f>
        <v>0.72064911461029624</v>
      </c>
      <c r="G1294" s="4">
        <f>tempM[[#This Row],[Temp]]-tempM[[#This Row],[Trend]]</f>
        <v>-5.0649114610296198E-2</v>
      </c>
      <c r="H1294" s="4">
        <f t="shared" si="20"/>
        <v>4.3956242970925812E-2</v>
      </c>
      <c r="I1294" s="4">
        <f>tempM[[#This Row],[Detrended]]-tempM[[#This Row],[Cycle]]</f>
        <v>-9.4605357581222016E-2</v>
      </c>
      <c r="J1294" s="4">
        <f>AVERAGEIF(tempM[Month],tempM[Month],tempM[High Frequency])</f>
        <v>-2.5516799080914528E-2</v>
      </c>
      <c r="K1294" s="4">
        <f>tempM[[#This Row],[S0]]-AVERAGE($J$2:$J$13)</f>
        <v>-2.538133767196487E-2</v>
      </c>
    </row>
    <row r="1295" spans="1:11" x14ac:dyDescent="0.3">
      <c r="A1295" s="2">
        <v>39370</v>
      </c>
      <c r="B1295" s="16">
        <f>MONTH(tempM[[#This Row],[Date]])</f>
        <v>10</v>
      </c>
      <c r="C1295" s="1">
        <v>2007.7916666666667</v>
      </c>
      <c r="D1295" s="1">
        <f>tempM[[#This Row],[DecDate]]^2</f>
        <v>4031227.3767361115</v>
      </c>
      <c r="E1295" s="1">
        <v>0.84</v>
      </c>
      <c r="F1295" s="1">
        <f>$R$17+$R$18*tempM[[#This Row],[DecDate]]+$R$19*tempM[[#This Row],[DecDate2]]</f>
        <v>0.7223151234415468</v>
      </c>
      <c r="G1295" s="4">
        <f>tempM[[#This Row],[Temp]]-tempM[[#This Row],[Trend]]</f>
        <v>0.11768487655845317</v>
      </c>
      <c r="H1295" s="4">
        <f t="shared" si="20"/>
        <v>1.8444080293560754E-2</v>
      </c>
      <c r="I1295" s="4">
        <f>tempM[[#This Row],[Detrended]]-tempM[[#This Row],[Cycle]]</f>
        <v>9.9240796264892406E-2</v>
      </c>
      <c r="J1295" s="4">
        <f>AVERAGEIF(tempM[Month],tempM[Month],tempM[High Frequency])</f>
        <v>3.745669801022343E-2</v>
      </c>
      <c r="K1295" s="4">
        <f>tempM[[#This Row],[S0]]-AVERAGE($J$2:$J$13)</f>
        <v>3.7592159419173092E-2</v>
      </c>
    </row>
    <row r="1296" spans="1:11" x14ac:dyDescent="0.3">
      <c r="A1296" s="2">
        <v>39401</v>
      </c>
      <c r="B1296" s="16">
        <f>MONTH(tempM[[#This Row],[Date]])</f>
        <v>11</v>
      </c>
      <c r="C1296" s="1">
        <v>2007.875</v>
      </c>
      <c r="D1296" s="1">
        <f>tempM[[#This Row],[DecDate]]^2</f>
        <v>4031562.015625</v>
      </c>
      <c r="E1296" s="1">
        <v>0.82</v>
      </c>
      <c r="F1296" s="1">
        <f>$R$17+$R$18*tempM[[#This Row],[DecDate]]+$R$19*tempM[[#This Row],[DecDate2]]</f>
        <v>0.72398256470614797</v>
      </c>
      <c r="G1296" s="4">
        <f>tempM[[#This Row],[Temp]]-tempM[[#This Row],[Trend]]</f>
        <v>9.6017435293851983E-2</v>
      </c>
      <c r="H1296" s="4">
        <f t="shared" si="20"/>
        <v>-1.8607976355708274E-2</v>
      </c>
      <c r="I1296" s="4">
        <f>tempM[[#This Row],[Detrended]]-tempM[[#This Row],[Cycle]]</f>
        <v>0.11462541164956025</v>
      </c>
      <c r="J1296" s="4">
        <f>AVERAGEIF(tempM[Month],tempM[Month],tempM[High Frequency])</f>
        <v>3.5898844099438568E-2</v>
      </c>
      <c r="K1296" s="4">
        <f>tempM[[#This Row],[S0]]-AVERAGE($J$2:$J$13)</f>
        <v>3.603430550838823E-2</v>
      </c>
    </row>
    <row r="1297" spans="1:11" x14ac:dyDescent="0.3">
      <c r="A1297" s="2">
        <v>39431</v>
      </c>
      <c r="B1297" s="16">
        <f>MONTH(tempM[[#This Row],[Date]])</f>
        <v>12</v>
      </c>
      <c r="C1297" s="1">
        <v>2007.9583333333335</v>
      </c>
      <c r="D1297" s="1">
        <f>tempM[[#This Row],[DecDate]]^2</f>
        <v>4031896.6684027785</v>
      </c>
      <c r="E1297" s="1">
        <v>0.77</v>
      </c>
      <c r="F1297" s="1">
        <f>$R$17+$R$18*tempM[[#This Row],[DecDate]]+$R$19*tempM[[#This Row],[DecDate2]]</f>
        <v>0.72565143840432711</v>
      </c>
      <c r="G1297" s="4">
        <f>tempM[[#This Row],[Temp]]-tempM[[#This Row],[Trend]]</f>
        <v>4.4348561595672908E-2</v>
      </c>
      <c r="H1297" s="4">
        <f t="shared" si="20"/>
        <v>-2.8738388515360289E-2</v>
      </c>
      <c r="I1297" s="4">
        <f>tempM[[#This Row],[Detrended]]-tempM[[#This Row],[Cycle]]</f>
        <v>7.3086950111033194E-2</v>
      </c>
      <c r="J1297" s="4">
        <f>AVERAGEIF(tempM[Month],tempM[Month],tempM[High Frequency])</f>
        <v>-3.4305487959333747E-2</v>
      </c>
      <c r="K1297" s="4">
        <f>tempM[[#This Row],[S0]]-AVERAGE($J$2:$J$13)</f>
        <v>-3.4170026550384085E-2</v>
      </c>
    </row>
    <row r="1298" spans="1:11" x14ac:dyDescent="0.3">
      <c r="A1298" s="2">
        <v>39462</v>
      </c>
      <c r="B1298" s="16">
        <f>MONTH(tempM[[#This Row],[Date]])</f>
        <v>1</v>
      </c>
      <c r="C1298" s="1">
        <v>2008.0416666666667</v>
      </c>
      <c r="D1298" s="1">
        <f>tempM[[#This Row],[DecDate]]^2</f>
        <v>4032231.335069445</v>
      </c>
      <c r="E1298" s="1">
        <v>0.33</v>
      </c>
      <c r="F1298" s="1">
        <f>$R$17+$R$18*tempM[[#This Row],[DecDate]]+$R$19*tempM[[#This Row],[DecDate2]]</f>
        <v>0.72732174453585685</v>
      </c>
      <c r="G1298" s="4">
        <f>tempM[[#This Row],[Temp]]-tempM[[#This Row],[Trend]]</f>
        <v>-0.39732174453585684</v>
      </c>
      <c r="H1298" s="4">
        <f t="shared" si="20"/>
        <v>-3.4254848493070117E-2</v>
      </c>
      <c r="I1298" s="4">
        <f>tempM[[#This Row],[Detrended]]-tempM[[#This Row],[Cycle]]</f>
        <v>-0.36306689604278675</v>
      </c>
      <c r="J1298" s="4">
        <f>AVERAGEIF(tempM[Month],tempM[Month],tempM[High Frequency])</f>
        <v>2.9521109172344157E-2</v>
      </c>
      <c r="K1298" s="4">
        <f>tempM[[#This Row],[S0]]-AVERAGE($J$2:$J$13)</f>
        <v>2.9656570581293815E-2</v>
      </c>
    </row>
    <row r="1299" spans="1:11" x14ac:dyDescent="0.3">
      <c r="A1299" s="2">
        <v>39493</v>
      </c>
      <c r="B1299" s="16">
        <f>MONTH(tempM[[#This Row],[Date]])</f>
        <v>2</v>
      </c>
      <c r="C1299" s="1">
        <v>2008.125</v>
      </c>
      <c r="D1299" s="1">
        <f>tempM[[#This Row],[DecDate]]^2</f>
        <v>4032566.015625</v>
      </c>
      <c r="E1299" s="1">
        <v>0.59</v>
      </c>
      <c r="F1299" s="1">
        <f>$R$17+$R$18*tempM[[#This Row],[DecDate]]+$R$19*tempM[[#This Row],[DecDate2]]</f>
        <v>0.72899348310090772</v>
      </c>
      <c r="G1299" s="4">
        <f>tempM[[#This Row],[Temp]]-tempM[[#This Row],[Trend]]</f>
        <v>-0.13899348310090776</v>
      </c>
      <c r="H1299" s="4">
        <f t="shared" si="20"/>
        <v>-4.131120244269703E-2</v>
      </c>
      <c r="I1299" s="4">
        <f>tempM[[#This Row],[Detrended]]-tempM[[#This Row],[Cycle]]</f>
        <v>-9.7682280658210718E-2</v>
      </c>
      <c r="J1299" s="4">
        <f>AVERAGEIF(tempM[Month],tempM[Month],tempM[High Frequency])</f>
        <v>3.252632429620924E-2</v>
      </c>
      <c r="K1299" s="4">
        <f>tempM[[#This Row],[S0]]-AVERAGE($J$2:$J$13)</f>
        <v>3.2661785705158902E-2</v>
      </c>
    </row>
    <row r="1300" spans="1:11" x14ac:dyDescent="0.3">
      <c r="A1300" s="2">
        <v>39522</v>
      </c>
      <c r="B1300" s="16">
        <f>MONTH(tempM[[#This Row],[Date]])</f>
        <v>3</v>
      </c>
      <c r="C1300" s="1">
        <v>2008.2083333333335</v>
      </c>
      <c r="D1300" s="1">
        <f>tempM[[#This Row],[DecDate]]^2</f>
        <v>4032900.710069445</v>
      </c>
      <c r="E1300" s="1">
        <v>1.1399999999999999</v>
      </c>
      <c r="F1300" s="1">
        <f>$R$17+$R$18*tempM[[#This Row],[DecDate]]+$R$19*tempM[[#This Row],[DecDate2]]</f>
        <v>0.73066665409925236</v>
      </c>
      <c r="G1300" s="4">
        <f>tempM[[#This Row],[Temp]]-tempM[[#This Row],[Trend]]</f>
        <v>0.40933334590074755</v>
      </c>
      <c r="H1300" s="4">
        <f t="shared" si="20"/>
        <v>-5.4522834979612515E-2</v>
      </c>
      <c r="I1300" s="4">
        <f>tempM[[#This Row],[Detrended]]-tempM[[#This Row],[Cycle]]</f>
        <v>0.46385618088036007</v>
      </c>
      <c r="J1300" s="4">
        <f>AVERAGEIF(tempM[Month],tempM[Month],tempM[High Frequency])</f>
        <v>4.2467654152793903E-2</v>
      </c>
      <c r="K1300" s="4">
        <f>tempM[[#This Row],[S0]]-AVERAGE($J$2:$J$13)</f>
        <v>4.2603115561743565E-2</v>
      </c>
    </row>
    <row r="1301" spans="1:11" x14ac:dyDescent="0.3">
      <c r="A1301" s="2">
        <v>39553</v>
      </c>
      <c r="B1301" s="16">
        <f>MONTH(tempM[[#This Row],[Date]])</f>
        <v>4</v>
      </c>
      <c r="C1301" s="1">
        <v>2008.2916666666667</v>
      </c>
      <c r="D1301" s="1">
        <f>tempM[[#This Row],[DecDate]]^2</f>
        <v>4033235.418402778</v>
      </c>
      <c r="E1301" s="1">
        <v>0.65</v>
      </c>
      <c r="F1301" s="1">
        <f>$R$17+$R$18*tempM[[#This Row],[DecDate]]+$R$19*tempM[[#This Row],[DecDate2]]</f>
        <v>0.7323412575312318</v>
      </c>
      <c r="G1301" s="4">
        <f>tempM[[#This Row],[Temp]]-tempM[[#This Row],[Trend]]</f>
        <v>-8.2341257531231782E-2</v>
      </c>
      <c r="H1301" s="4">
        <f t="shared" si="20"/>
        <v>-4.2351284565368158E-2</v>
      </c>
      <c r="I1301" s="4">
        <f>tempM[[#This Row],[Detrended]]-tempM[[#This Row],[Cycle]]</f>
        <v>-3.9989972965863624E-2</v>
      </c>
      <c r="J1301" s="4">
        <f>AVERAGEIF(tempM[Month],tempM[Month],tempM[High Frequency])</f>
        <v>-5.1148535178016012E-4</v>
      </c>
      <c r="K1301" s="4">
        <f>tempM[[#This Row],[S0]]-AVERAGE($J$2:$J$13)</f>
        <v>-3.7602394283050016E-4</v>
      </c>
    </row>
    <row r="1302" spans="1:11" x14ac:dyDescent="0.3">
      <c r="A1302" s="2">
        <v>39583</v>
      </c>
      <c r="B1302" s="16">
        <f>MONTH(tempM[[#This Row],[Date]])</f>
        <v>5</v>
      </c>
      <c r="C1302" s="1">
        <v>2008.375</v>
      </c>
      <c r="D1302" s="1">
        <f>tempM[[#This Row],[DecDate]]^2</f>
        <v>4033570.140625</v>
      </c>
      <c r="E1302" s="1">
        <v>0.6</v>
      </c>
      <c r="F1302" s="1">
        <f>$R$17+$R$18*tempM[[#This Row],[DecDate]]+$R$19*tempM[[#This Row],[DecDate2]]</f>
        <v>0.73401729339656185</v>
      </c>
      <c r="G1302" s="4">
        <f>tempM[[#This Row],[Temp]]-tempM[[#This Row],[Trend]]</f>
        <v>-0.13401729339656188</v>
      </c>
      <c r="H1302" s="4">
        <f t="shared" si="20"/>
        <v>-3.4796551199950843E-2</v>
      </c>
      <c r="I1302" s="4">
        <f>tempM[[#This Row],[Detrended]]-tempM[[#This Row],[Cycle]]</f>
        <v>-9.9220742196611034E-2</v>
      </c>
      <c r="J1302" s="4">
        <f>AVERAGEIF(tempM[Month],tempM[Month],tempM[High Frequency])</f>
        <v>-1.9768330201834865E-2</v>
      </c>
      <c r="K1302" s="4">
        <f>tempM[[#This Row],[S0]]-AVERAGE($J$2:$J$13)</f>
        <v>-1.9632868792885207E-2</v>
      </c>
    </row>
    <row r="1303" spans="1:11" x14ac:dyDescent="0.3">
      <c r="A1303" s="2">
        <v>39614</v>
      </c>
      <c r="B1303" s="16">
        <f>MONTH(tempM[[#This Row],[Date]])</f>
        <v>6</v>
      </c>
      <c r="C1303" s="1">
        <v>2008.4583333333335</v>
      </c>
      <c r="D1303" s="1">
        <f>tempM[[#This Row],[DecDate]]^2</f>
        <v>4033904.8767361119</v>
      </c>
      <c r="E1303" s="1">
        <v>0.61</v>
      </c>
      <c r="F1303" s="1">
        <f>$R$17+$R$18*tempM[[#This Row],[DecDate]]+$R$19*tempM[[#This Row],[DecDate2]]</f>
        <v>0.73569476169541304</v>
      </c>
      <c r="G1303" s="4">
        <f>tempM[[#This Row],[Temp]]-tempM[[#This Row],[Trend]]</f>
        <v>-0.12569476169541305</v>
      </c>
      <c r="H1303" s="4">
        <f t="shared" si="20"/>
        <v>-4.9550942575681371E-2</v>
      </c>
      <c r="I1303" s="4">
        <f>tempM[[#This Row],[Detrended]]-tempM[[#This Row],[Cycle]]</f>
        <v>-7.614381911973167E-2</v>
      </c>
      <c r="J1303" s="4">
        <f>AVERAGEIF(tempM[Month],tempM[Month],tempM[High Frequency])</f>
        <v>-2.6078630071459965E-2</v>
      </c>
      <c r="K1303" s="4">
        <f>tempM[[#This Row],[S0]]-AVERAGE($J$2:$J$13)</f>
        <v>-2.5943168662510306E-2</v>
      </c>
    </row>
    <row r="1304" spans="1:11" x14ac:dyDescent="0.3">
      <c r="A1304" s="2">
        <v>39644</v>
      </c>
      <c r="B1304" s="16">
        <f>MONTH(tempM[[#This Row],[Date]])</f>
        <v>7</v>
      </c>
      <c r="C1304" s="1">
        <v>2008.5416666666667</v>
      </c>
      <c r="D1304" s="1">
        <f>tempM[[#This Row],[DecDate]]^2</f>
        <v>4034239.6267361115</v>
      </c>
      <c r="E1304" s="1">
        <v>0.6</v>
      </c>
      <c r="F1304" s="1">
        <f>$R$17+$R$18*tempM[[#This Row],[DecDate]]+$R$19*tempM[[#This Row],[DecDate2]]</f>
        <v>0.73737366242761482</v>
      </c>
      <c r="G1304" s="4">
        <f>tempM[[#This Row],[Temp]]-tempM[[#This Row],[Trend]]</f>
        <v>-0.13737366242761484</v>
      </c>
      <c r="H1304" s="4">
        <f t="shared" si="20"/>
        <v>-4.7383689461773036E-2</v>
      </c>
      <c r="I1304" s="4">
        <f>tempM[[#This Row],[Detrended]]-tempM[[#This Row],[Cycle]]</f>
        <v>-8.9989972965841797E-2</v>
      </c>
      <c r="J1304" s="4">
        <f>AVERAGEIF(tempM[Month],tempM[Month],tempM[High Frequency])</f>
        <v>-3.5465086088030215E-2</v>
      </c>
      <c r="K1304" s="4">
        <f>tempM[[#This Row],[S0]]-AVERAGE($J$2:$J$13)</f>
        <v>-3.5329624679080553E-2</v>
      </c>
    </row>
    <row r="1305" spans="1:11" x14ac:dyDescent="0.3">
      <c r="A1305" s="2">
        <v>39675</v>
      </c>
      <c r="B1305" s="16">
        <f>MONTH(tempM[[#This Row],[Date]])</f>
        <v>8</v>
      </c>
      <c r="C1305" s="1">
        <v>2008.625</v>
      </c>
      <c r="D1305" s="1">
        <f>tempM[[#This Row],[DecDate]]^2</f>
        <v>4034574.390625</v>
      </c>
      <c r="E1305" s="1">
        <v>0.59</v>
      </c>
      <c r="F1305" s="1">
        <f>$R$17+$R$18*tempM[[#This Row],[DecDate]]+$R$19*tempM[[#This Row],[DecDate2]]</f>
        <v>0.73905399559333773</v>
      </c>
      <c r="G1305" s="4">
        <f>tempM[[#This Row],[Temp]]-tempM[[#This Row],[Trend]]</f>
        <v>-0.14905399559333776</v>
      </c>
      <c r="H1305" s="4">
        <f t="shared" si="20"/>
        <v>-2.0602484165939999E-2</v>
      </c>
      <c r="I1305" s="4">
        <f>tempM[[#This Row],[Detrended]]-tempM[[#This Row],[Cycle]]</f>
        <v>-0.12845151142739777</v>
      </c>
      <c r="J1305" s="4">
        <f>AVERAGEIF(tempM[Month],tempM[Month],tempM[High Frequency])</f>
        <v>-3.7850347885051719E-2</v>
      </c>
      <c r="K1305" s="4">
        <f>tempM[[#This Row],[S0]]-AVERAGE($J$2:$J$13)</f>
        <v>-3.7714886476102057E-2</v>
      </c>
    </row>
    <row r="1306" spans="1:11" x14ac:dyDescent="0.3">
      <c r="A1306" s="2">
        <v>39706</v>
      </c>
      <c r="B1306" s="16">
        <f>MONTH(tempM[[#This Row],[Date]])</f>
        <v>9</v>
      </c>
      <c r="C1306" s="1">
        <v>2008.7083333333335</v>
      </c>
      <c r="D1306" s="1">
        <f>tempM[[#This Row],[DecDate]]^2</f>
        <v>4034909.1684027785</v>
      </c>
      <c r="E1306" s="1">
        <v>0.57999999999999996</v>
      </c>
      <c r="F1306" s="1">
        <f>$R$17+$R$18*tempM[[#This Row],[DecDate]]+$R$19*tempM[[#This Row],[DecDate2]]</f>
        <v>0.74073576119246809</v>
      </c>
      <c r="G1306" s="4">
        <f>tempM[[#This Row],[Temp]]-tempM[[#This Row],[Trend]]</f>
        <v>-0.16073576119246813</v>
      </c>
      <c r="H1306" s="4">
        <f t="shared" si="20"/>
        <v>-2.2284249765087846E-2</v>
      </c>
      <c r="I1306" s="4">
        <f>tempM[[#This Row],[Detrended]]-tempM[[#This Row],[Cycle]]</f>
        <v>-0.13845151142738027</v>
      </c>
      <c r="J1306" s="4">
        <f>AVERAGEIF(tempM[Month],tempM[Month],tempM[High Frequency])</f>
        <v>-2.5516799080914528E-2</v>
      </c>
      <c r="K1306" s="4">
        <f>tempM[[#This Row],[S0]]-AVERAGE($J$2:$J$13)</f>
        <v>-2.538133767196487E-2</v>
      </c>
    </row>
    <row r="1307" spans="1:11" x14ac:dyDescent="0.3">
      <c r="A1307" s="2">
        <v>39736</v>
      </c>
      <c r="B1307" s="16">
        <f>MONTH(tempM[[#This Row],[Date]])</f>
        <v>10</v>
      </c>
      <c r="C1307" s="1">
        <v>2008.7916666666667</v>
      </c>
      <c r="D1307" s="1">
        <f>tempM[[#This Row],[DecDate]]^2</f>
        <v>4035243.960069445</v>
      </c>
      <c r="E1307" s="1">
        <v>0.85</v>
      </c>
      <c r="F1307" s="1">
        <f>$R$17+$R$18*tempM[[#This Row],[DecDate]]+$R$19*tempM[[#This Row],[DecDate2]]</f>
        <v>0.74241895922511958</v>
      </c>
      <c r="G1307" s="4">
        <f>tempM[[#This Row],[Temp]]-tempM[[#This Row],[Trend]]</f>
        <v>0.1075810407748804</v>
      </c>
      <c r="H1307" s="4">
        <f t="shared" si="20"/>
        <v>-5.8582832413080224E-2</v>
      </c>
      <c r="I1307" s="4">
        <f>tempM[[#This Row],[Detrended]]-tempM[[#This Row],[Cycle]]</f>
        <v>0.16616387318796061</v>
      </c>
      <c r="J1307" s="4">
        <f>AVERAGEIF(tempM[Month],tempM[Month],tempM[High Frequency])</f>
        <v>3.745669801022343E-2</v>
      </c>
      <c r="K1307" s="4">
        <f>tempM[[#This Row],[S0]]-AVERAGE($J$2:$J$13)</f>
        <v>3.7592159419173092E-2</v>
      </c>
    </row>
    <row r="1308" spans="1:11" x14ac:dyDescent="0.3">
      <c r="A1308" s="2">
        <v>39767</v>
      </c>
      <c r="B1308" s="16">
        <f>MONTH(tempM[[#This Row],[Date]])</f>
        <v>11</v>
      </c>
      <c r="C1308" s="1">
        <v>2008.875</v>
      </c>
      <c r="D1308" s="1">
        <f>tempM[[#This Row],[DecDate]]^2</f>
        <v>4035578.765625</v>
      </c>
      <c r="E1308" s="1">
        <v>0.96</v>
      </c>
      <c r="F1308" s="1">
        <f>$R$17+$R$18*tempM[[#This Row],[DecDate]]+$R$19*tempM[[#This Row],[DecDate2]]</f>
        <v>0.74410358969112167</v>
      </c>
      <c r="G1308" s="4">
        <f>tempM[[#This Row],[Temp]]-tempM[[#This Row],[Trend]]</f>
        <v>0.21589641030887829</v>
      </c>
      <c r="H1308" s="4">
        <f t="shared" si="20"/>
        <v>-5.9498232109895272E-2</v>
      </c>
      <c r="I1308" s="4">
        <f>tempM[[#This Row],[Detrended]]-tempM[[#This Row],[Cycle]]</f>
        <v>0.27539464241877354</v>
      </c>
      <c r="J1308" s="4">
        <f>AVERAGEIF(tempM[Month],tempM[Month],tempM[High Frequency])</f>
        <v>3.5898844099438568E-2</v>
      </c>
      <c r="K1308" s="4">
        <f>tempM[[#This Row],[S0]]-AVERAGE($J$2:$J$13)</f>
        <v>3.603430550838823E-2</v>
      </c>
    </row>
    <row r="1309" spans="1:11" x14ac:dyDescent="0.3">
      <c r="A1309" s="2">
        <v>39797</v>
      </c>
      <c r="B1309" s="16">
        <f>MONTH(tempM[[#This Row],[Date]])</f>
        <v>12</v>
      </c>
      <c r="C1309" s="1">
        <v>2008.9583333333335</v>
      </c>
      <c r="D1309" s="1">
        <f>tempM[[#This Row],[DecDate]]^2</f>
        <v>4035913.585069445</v>
      </c>
      <c r="E1309" s="1">
        <v>0.65</v>
      </c>
      <c r="F1309" s="1">
        <f>$R$17+$R$18*tempM[[#This Row],[DecDate]]+$R$19*tempM[[#This Row],[DecDate2]]</f>
        <v>0.74578965259064489</v>
      </c>
      <c r="G1309" s="4">
        <f>tempM[[#This Row],[Temp]]-tempM[[#This Row],[Trend]]</f>
        <v>-9.5789652590644869E-2</v>
      </c>
      <c r="H1309" s="4">
        <f t="shared" si="20"/>
        <v>-5.5030448855550466E-2</v>
      </c>
      <c r="I1309" s="4">
        <f>tempM[[#This Row],[Detrended]]-tempM[[#This Row],[Cycle]]</f>
        <v>-4.0759203735094403E-2</v>
      </c>
      <c r="J1309" s="4">
        <f>AVERAGEIF(tempM[Month],tempM[Month],tempM[High Frequency])</f>
        <v>-3.4305487959333747E-2</v>
      </c>
      <c r="K1309" s="4">
        <f>tempM[[#This Row],[S0]]-AVERAGE($J$2:$J$13)</f>
        <v>-3.4170026550384085E-2</v>
      </c>
    </row>
    <row r="1310" spans="1:11" x14ac:dyDescent="0.3">
      <c r="A1310" s="2">
        <v>39828</v>
      </c>
      <c r="B1310" s="16">
        <f>MONTH(tempM[[#This Row],[Date]])</f>
        <v>1</v>
      </c>
      <c r="C1310" s="1">
        <v>2009.0416666666667</v>
      </c>
      <c r="D1310" s="1">
        <f>tempM[[#This Row],[DecDate]]^2</f>
        <v>4036248.418402778</v>
      </c>
      <c r="E1310" s="1">
        <v>0.82</v>
      </c>
      <c r="F1310" s="1">
        <f>$R$17+$R$18*tempM[[#This Row],[DecDate]]+$R$19*tempM[[#This Row],[DecDate2]]</f>
        <v>0.74747714792351871</v>
      </c>
      <c r="G1310" s="4">
        <f>tempM[[#This Row],[Temp]]-tempM[[#This Row],[Trend]]</f>
        <v>7.2522852076481237E-2</v>
      </c>
      <c r="H1310" s="4">
        <f t="shared" si="20"/>
        <v>-5.1333328803883235E-2</v>
      </c>
      <c r="I1310" s="4">
        <f>tempM[[#This Row],[Detrended]]-tempM[[#This Row],[Cycle]]</f>
        <v>0.12385618088036447</v>
      </c>
      <c r="J1310" s="4">
        <f>AVERAGEIF(tempM[Month],tempM[Month],tempM[High Frequency])</f>
        <v>2.9521109172344157E-2</v>
      </c>
      <c r="K1310" s="4">
        <f>tempM[[#This Row],[S0]]-AVERAGE($J$2:$J$13)</f>
        <v>2.9656570581293815E-2</v>
      </c>
    </row>
    <row r="1311" spans="1:11" x14ac:dyDescent="0.3">
      <c r="A1311" s="2">
        <v>39859</v>
      </c>
      <c r="B1311" s="16">
        <f>MONTH(tempM[[#This Row],[Date]])</f>
        <v>2</v>
      </c>
      <c r="C1311" s="1">
        <v>2009.125</v>
      </c>
      <c r="D1311" s="1">
        <f>tempM[[#This Row],[DecDate]]^2</f>
        <v>4036583.265625</v>
      </c>
      <c r="E1311" s="1">
        <v>0.7</v>
      </c>
      <c r="F1311" s="1">
        <f>$R$17+$R$18*tempM[[#This Row],[DecDate]]+$R$19*tempM[[#This Row],[DecDate2]]</f>
        <v>0.74916607569002736</v>
      </c>
      <c r="G1311" s="4">
        <f>tempM[[#This Row],[Temp]]-tempM[[#This Row],[Trend]]</f>
        <v>-4.91660756900274E-2</v>
      </c>
      <c r="H1311" s="4">
        <f t="shared" si="20"/>
        <v>-4.379148733950896E-2</v>
      </c>
      <c r="I1311" s="4">
        <f>tempM[[#This Row],[Detrended]]-tempM[[#This Row],[Cycle]]</f>
        <v>-5.3745883505184402E-3</v>
      </c>
      <c r="J1311" s="4">
        <f>AVERAGEIF(tempM[Month],tempM[Month],tempM[High Frequency])</f>
        <v>3.252632429620924E-2</v>
      </c>
      <c r="K1311" s="4">
        <f>tempM[[#This Row],[S0]]-AVERAGE($J$2:$J$13)</f>
        <v>3.2661785705158902E-2</v>
      </c>
    </row>
    <row r="1312" spans="1:11" x14ac:dyDescent="0.3">
      <c r="A1312" s="2">
        <v>39887</v>
      </c>
      <c r="B1312" s="16">
        <f>MONTH(tempM[[#This Row],[Date]])</f>
        <v>3</v>
      </c>
      <c r="C1312" s="1">
        <v>2009.2083333333335</v>
      </c>
      <c r="D1312" s="1">
        <f>tempM[[#This Row],[DecDate]]^2</f>
        <v>4036918.1267361119</v>
      </c>
      <c r="E1312" s="1">
        <v>0.59</v>
      </c>
      <c r="F1312" s="1">
        <f>$R$17+$R$18*tempM[[#This Row],[DecDate]]+$R$19*tempM[[#This Row],[DecDate2]]</f>
        <v>0.75085643588982975</v>
      </c>
      <c r="G1312" s="4">
        <f>tempM[[#This Row],[Temp]]-tempM[[#This Row],[Trend]]</f>
        <v>-0.16085643588982979</v>
      </c>
      <c r="H1312" s="4">
        <f t="shared" si="20"/>
        <v>-2.5481847539355083E-2</v>
      </c>
      <c r="I1312" s="4">
        <f>tempM[[#This Row],[Detrended]]-tempM[[#This Row],[Cycle]]</f>
        <v>-0.13537458835047469</v>
      </c>
      <c r="J1312" s="4">
        <f>AVERAGEIF(tempM[Month],tempM[Month],tempM[High Frequency])</f>
        <v>4.2467654152793903E-2</v>
      </c>
      <c r="K1312" s="4">
        <f>tempM[[#This Row],[S0]]-AVERAGE($J$2:$J$13)</f>
        <v>4.2603115561743565E-2</v>
      </c>
    </row>
    <row r="1313" spans="1:11" x14ac:dyDescent="0.3">
      <c r="A1313" s="2">
        <v>39918</v>
      </c>
      <c r="B1313" s="16">
        <f>MONTH(tempM[[#This Row],[Date]])</f>
        <v>4</v>
      </c>
      <c r="C1313" s="1">
        <v>2009.2916666666667</v>
      </c>
      <c r="D1313" s="1">
        <f>tempM[[#This Row],[DecDate]]^2</f>
        <v>4037253.0017361115</v>
      </c>
      <c r="E1313" s="1">
        <v>0.69</v>
      </c>
      <c r="F1313" s="1">
        <f>$R$17+$R$18*tempM[[#This Row],[DecDate]]+$R$19*tempM[[#This Row],[DecDate2]]</f>
        <v>0.75254822852315328</v>
      </c>
      <c r="G1313" s="4">
        <f>tempM[[#This Row],[Temp]]-tempM[[#This Row],[Trend]]</f>
        <v>-6.2548228523153337E-2</v>
      </c>
      <c r="H1313" s="4">
        <f t="shared" si="20"/>
        <v>-1.1019794018810591E-2</v>
      </c>
      <c r="I1313" s="4">
        <f>tempM[[#This Row],[Detrended]]-tempM[[#This Row],[Cycle]]</f>
        <v>-5.1528434504342746E-2</v>
      </c>
      <c r="J1313" s="4">
        <f>AVERAGEIF(tempM[Month],tempM[Month],tempM[High Frequency])</f>
        <v>-5.1148535178016012E-4</v>
      </c>
      <c r="K1313" s="4">
        <f>tempM[[#This Row],[S0]]-AVERAGE($J$2:$J$13)</f>
        <v>-3.7602394283050016E-4</v>
      </c>
    </row>
    <row r="1314" spans="1:11" x14ac:dyDescent="0.3">
      <c r="A1314" s="2">
        <v>39948</v>
      </c>
      <c r="B1314" s="16">
        <f>MONTH(tempM[[#This Row],[Date]])</f>
        <v>5</v>
      </c>
      <c r="C1314" s="1">
        <v>2009.375</v>
      </c>
      <c r="D1314" s="1">
        <f>tempM[[#This Row],[DecDate]]^2</f>
        <v>4037587.890625</v>
      </c>
      <c r="E1314" s="1">
        <v>0.66</v>
      </c>
      <c r="F1314" s="1">
        <f>$R$17+$R$18*tempM[[#This Row],[DecDate]]+$R$19*tempM[[#This Row],[DecDate2]]</f>
        <v>0.75424145358982742</v>
      </c>
      <c r="G1314" s="4">
        <f>tempM[[#This Row],[Temp]]-tempM[[#This Row],[Trend]]</f>
        <v>-9.4241453589827384E-2</v>
      </c>
      <c r="H1314" s="4">
        <f t="shared" si="20"/>
        <v>-1.2713019085554684E-2</v>
      </c>
      <c r="I1314" s="4">
        <f>tempM[[#This Row],[Detrended]]-tempM[[#This Row],[Cycle]]</f>
        <v>-8.1528434504272704E-2</v>
      </c>
      <c r="J1314" s="4">
        <f>AVERAGEIF(tempM[Month],tempM[Month],tempM[High Frequency])</f>
        <v>-1.9768330201834865E-2</v>
      </c>
      <c r="K1314" s="4">
        <f>tempM[[#This Row],[S0]]-AVERAGE($J$2:$J$13)</f>
        <v>-1.9632868792885207E-2</v>
      </c>
    </row>
    <row r="1315" spans="1:11" x14ac:dyDescent="0.3">
      <c r="A1315" s="2">
        <v>39979</v>
      </c>
      <c r="B1315" s="16">
        <f>MONTH(tempM[[#This Row],[Date]])</f>
        <v>6</v>
      </c>
      <c r="C1315" s="1">
        <v>2009.4583333333335</v>
      </c>
      <c r="D1315" s="1">
        <f>tempM[[#This Row],[DecDate]]^2</f>
        <v>4037922.7934027785</v>
      </c>
      <c r="E1315" s="1">
        <v>0.68</v>
      </c>
      <c r="F1315" s="1">
        <f>$R$17+$R$18*tempM[[#This Row],[DecDate]]+$R$19*tempM[[#This Row],[DecDate2]]</f>
        <v>0.75593611109007952</v>
      </c>
      <c r="G1315" s="4">
        <f>tempM[[#This Row],[Temp]]-tempM[[#This Row],[Trend]]</f>
        <v>-7.5936111090079472E-2</v>
      </c>
      <c r="H1315" s="4">
        <f t="shared" si="20"/>
        <v>-3.671536889344662E-2</v>
      </c>
      <c r="I1315" s="4">
        <f>tempM[[#This Row],[Detrended]]-tempM[[#This Row],[Cycle]]</f>
        <v>-3.9220742196632852E-2</v>
      </c>
      <c r="J1315" s="4">
        <f>AVERAGEIF(tempM[Month],tempM[Month],tempM[High Frequency])</f>
        <v>-2.6078630071459965E-2</v>
      </c>
      <c r="K1315" s="4">
        <f>tempM[[#This Row],[S0]]-AVERAGE($J$2:$J$13)</f>
        <v>-2.5943168662510306E-2</v>
      </c>
    </row>
    <row r="1316" spans="1:11" x14ac:dyDescent="0.3">
      <c r="A1316" s="2">
        <v>40009</v>
      </c>
      <c r="B1316" s="16">
        <f>MONTH(tempM[[#This Row],[Date]])</f>
        <v>7</v>
      </c>
      <c r="C1316" s="1">
        <v>2009.5416666666667</v>
      </c>
      <c r="D1316" s="1">
        <f>tempM[[#This Row],[DecDate]]^2</f>
        <v>4038257.710069445</v>
      </c>
      <c r="E1316" s="1">
        <v>0.68</v>
      </c>
      <c r="F1316" s="1">
        <f>$R$17+$R$18*tempM[[#This Row],[DecDate]]+$R$19*tempM[[#This Row],[DecDate2]]</f>
        <v>0.75763220102373907</v>
      </c>
      <c r="G1316" s="4">
        <f>tempM[[#This Row],[Temp]]-tempM[[#This Row],[Trend]]</f>
        <v>-7.7632201023739023E-2</v>
      </c>
      <c r="H1316" s="4">
        <f t="shared" si="20"/>
        <v>-2.610376651939637E-2</v>
      </c>
      <c r="I1316" s="4">
        <f>tempM[[#This Row],[Detrended]]-tempM[[#This Row],[Cycle]]</f>
        <v>-5.1528434504342649E-2</v>
      </c>
      <c r="J1316" s="4">
        <f>AVERAGEIF(tempM[Month],tempM[Month],tempM[High Frequency])</f>
        <v>-3.5465086088030215E-2</v>
      </c>
      <c r="K1316" s="4">
        <f>tempM[[#This Row],[S0]]-AVERAGE($J$2:$J$13)</f>
        <v>-3.5329624679080553E-2</v>
      </c>
    </row>
    <row r="1317" spans="1:11" x14ac:dyDescent="0.3">
      <c r="A1317" s="2">
        <v>40040</v>
      </c>
      <c r="B1317" s="16">
        <f>MONTH(tempM[[#This Row],[Date]])</f>
        <v>8</v>
      </c>
      <c r="C1317" s="1">
        <v>2009.625</v>
      </c>
      <c r="D1317" s="1">
        <f>tempM[[#This Row],[DecDate]]^2</f>
        <v>4038592.640625</v>
      </c>
      <c r="E1317" s="1">
        <v>0.72</v>
      </c>
      <c r="F1317" s="1">
        <f>$R$17+$R$18*tempM[[#This Row],[DecDate]]+$R$19*tempM[[#This Row],[DecDate2]]</f>
        <v>0.75932972339074922</v>
      </c>
      <c r="G1317" s="4">
        <f>tempM[[#This Row],[Temp]]-tempM[[#This Row],[Trend]]</f>
        <v>-3.9329723390749249E-2</v>
      </c>
      <c r="H1317" s="4">
        <f t="shared" si="20"/>
        <v>-1.8570519655720371E-2</v>
      </c>
      <c r="I1317" s="4">
        <f>tempM[[#This Row],[Detrended]]-tempM[[#This Row],[Cycle]]</f>
        <v>-2.0759203735028878E-2</v>
      </c>
      <c r="J1317" s="4">
        <f>AVERAGEIF(tempM[Month],tempM[Month],tempM[High Frequency])</f>
        <v>-3.7850347885051719E-2</v>
      </c>
      <c r="K1317" s="4">
        <f>tempM[[#This Row],[S0]]-AVERAGE($J$2:$J$13)</f>
        <v>-3.7714886476102057E-2</v>
      </c>
    </row>
    <row r="1318" spans="1:11" x14ac:dyDescent="0.3">
      <c r="A1318" s="2">
        <v>40071</v>
      </c>
      <c r="B1318" s="16">
        <f>MONTH(tempM[[#This Row],[Date]])</f>
        <v>9</v>
      </c>
      <c r="C1318" s="1">
        <v>2009.7083333333335</v>
      </c>
      <c r="D1318" s="1">
        <f>tempM[[#This Row],[DecDate]]^2</f>
        <v>4038927.585069445</v>
      </c>
      <c r="E1318" s="1">
        <v>0.85</v>
      </c>
      <c r="F1318" s="1">
        <f>$R$17+$R$18*tempM[[#This Row],[DecDate]]+$R$19*tempM[[#This Row],[DecDate2]]</f>
        <v>0.76102867819133735</v>
      </c>
      <c r="G1318" s="4">
        <f>tempM[[#This Row],[Temp]]-tempM[[#This Row],[Trend]]</f>
        <v>8.8971321808662629E-2</v>
      </c>
      <c r="H1318" s="4">
        <f t="shared" si="20"/>
        <v>1.0499756312970381E-2</v>
      </c>
      <c r="I1318" s="4">
        <f>tempM[[#This Row],[Detrended]]-tempM[[#This Row],[Cycle]]</f>
        <v>7.8471565495692244E-2</v>
      </c>
      <c r="J1318" s="4">
        <f>AVERAGEIF(tempM[Month],tempM[Month],tempM[High Frequency])</f>
        <v>-2.5516799080914528E-2</v>
      </c>
      <c r="K1318" s="4">
        <f>tempM[[#This Row],[S0]]-AVERAGE($J$2:$J$13)</f>
        <v>-2.538133767196487E-2</v>
      </c>
    </row>
    <row r="1319" spans="1:11" x14ac:dyDescent="0.3">
      <c r="A1319" s="2">
        <v>40101</v>
      </c>
      <c r="B1319" s="16">
        <f>MONTH(tempM[[#This Row],[Date]])</f>
        <v>10</v>
      </c>
      <c r="C1319" s="1">
        <v>2009.7916666666667</v>
      </c>
      <c r="D1319" s="1">
        <f>tempM[[#This Row],[DecDate]]^2</f>
        <v>4039262.543402778</v>
      </c>
      <c r="E1319" s="1">
        <v>0.79</v>
      </c>
      <c r="F1319" s="1">
        <f>$R$17+$R$18*tempM[[#This Row],[DecDate]]+$R$19*tempM[[#This Row],[DecDate2]]</f>
        <v>0.76272906542538976</v>
      </c>
      <c r="G1319" s="4">
        <f>tempM[[#This Row],[Temp]]-tempM[[#This Row],[Trend]]</f>
        <v>2.7270934574610273E-2</v>
      </c>
      <c r="H1319" s="4">
        <f t="shared" si="20"/>
        <v>5.0337830617431974E-2</v>
      </c>
      <c r="I1319" s="4">
        <f>tempM[[#This Row],[Detrended]]-tempM[[#This Row],[Cycle]]</f>
        <v>-2.3066896042821701E-2</v>
      </c>
      <c r="J1319" s="4">
        <f>AVERAGEIF(tempM[Month],tempM[Month],tempM[High Frequency])</f>
        <v>3.745669801022343E-2</v>
      </c>
      <c r="K1319" s="4">
        <f>tempM[[#This Row],[S0]]-AVERAGE($J$2:$J$13)</f>
        <v>3.7592159419173092E-2</v>
      </c>
    </row>
    <row r="1320" spans="1:11" x14ac:dyDescent="0.3">
      <c r="A1320" s="2">
        <v>40132</v>
      </c>
      <c r="B1320" s="16">
        <f>MONTH(tempM[[#This Row],[Date]])</f>
        <v>11</v>
      </c>
      <c r="C1320" s="1">
        <v>2009.875</v>
      </c>
      <c r="D1320" s="1">
        <f>tempM[[#This Row],[DecDate]]^2</f>
        <v>4039597.515625</v>
      </c>
      <c r="E1320" s="1">
        <v>0.85</v>
      </c>
      <c r="F1320" s="1">
        <f>$R$17+$R$18*tempM[[#This Row],[DecDate]]+$R$19*tempM[[#This Row],[DecDate2]]</f>
        <v>0.76443088509279278</v>
      </c>
      <c r="G1320" s="4">
        <f>tempM[[#This Row],[Temp]]-tempM[[#This Row],[Trend]]</f>
        <v>8.55691149072072E-2</v>
      </c>
      <c r="H1320" s="4">
        <f t="shared" si="20"/>
        <v>6.786678018075884E-2</v>
      </c>
      <c r="I1320" s="4">
        <f>tempM[[#This Row],[Detrended]]-tempM[[#This Row],[Cycle]]</f>
        <v>1.770233472644836E-2</v>
      </c>
      <c r="J1320" s="4">
        <f>AVERAGEIF(tempM[Month],tempM[Month],tempM[High Frequency])</f>
        <v>3.5898844099438568E-2</v>
      </c>
      <c r="K1320" s="4">
        <f>tempM[[#This Row],[S0]]-AVERAGE($J$2:$J$13)</f>
        <v>3.603430550838823E-2</v>
      </c>
    </row>
    <row r="1321" spans="1:11" x14ac:dyDescent="0.3">
      <c r="A1321" s="2">
        <v>40162</v>
      </c>
      <c r="B1321" s="16">
        <f>MONTH(tempM[[#This Row],[Date]])</f>
        <v>12</v>
      </c>
      <c r="C1321" s="1">
        <v>2009.9583333333335</v>
      </c>
      <c r="D1321" s="1">
        <f>tempM[[#This Row],[DecDate]]^2</f>
        <v>4039932.5017361119</v>
      </c>
      <c r="E1321" s="1">
        <v>0.67</v>
      </c>
      <c r="F1321" s="1">
        <f>$R$17+$R$18*tempM[[#This Row],[DecDate]]+$R$19*tempM[[#This Row],[DecDate2]]</f>
        <v>0.76613413719371692</v>
      </c>
      <c r="G1321" s="4">
        <f>tempM[[#This Row],[Temp]]-tempM[[#This Row],[Trend]]</f>
        <v>-9.6134137193716884E-2</v>
      </c>
      <c r="H1321" s="4">
        <f t="shared" si="20"/>
        <v>8.0778912695245536E-2</v>
      </c>
      <c r="I1321" s="4">
        <f>tempM[[#This Row],[Detrended]]-tempM[[#This Row],[Cycle]]</f>
        <v>-0.17691304988896242</v>
      </c>
      <c r="J1321" s="4">
        <f>AVERAGEIF(tempM[Month],tempM[Month],tempM[High Frequency])</f>
        <v>-3.4305487959333747E-2</v>
      </c>
      <c r="K1321" s="4">
        <f>tempM[[#This Row],[S0]]-AVERAGE($J$2:$J$13)</f>
        <v>-3.4170026550384085E-2</v>
      </c>
    </row>
    <row r="1322" spans="1:11" x14ac:dyDescent="0.3">
      <c r="A1322" s="2">
        <v>40193</v>
      </c>
      <c r="B1322" s="16">
        <f>MONTH(tempM[[#This Row],[Date]])</f>
        <v>1</v>
      </c>
      <c r="C1322" s="1">
        <v>2010.0416666666667</v>
      </c>
      <c r="D1322" s="1">
        <f>tempM[[#This Row],[DecDate]]^2</f>
        <v>4040267.5017361115</v>
      </c>
      <c r="E1322" s="1">
        <v>0.81</v>
      </c>
      <c r="F1322" s="1">
        <f>$R$17+$R$18*tempM[[#This Row],[DecDate]]+$R$19*tempM[[#This Row],[DecDate2]]</f>
        <v>0.76783882172799167</v>
      </c>
      <c r="G1322" s="4">
        <f>tempM[[#This Row],[Temp]]-tempM[[#This Row],[Trend]]</f>
        <v>4.2161178272008382E-2</v>
      </c>
      <c r="H1322" s="4">
        <f t="shared" si="20"/>
        <v>9.522807431475136E-2</v>
      </c>
      <c r="I1322" s="4">
        <f>tempM[[#This Row],[Detrended]]-tempM[[#This Row],[Cycle]]</f>
        <v>-5.3066896042742978E-2</v>
      </c>
      <c r="J1322" s="4">
        <f>AVERAGEIF(tempM[Month],tempM[Month],tempM[High Frequency])</f>
        <v>2.9521109172344157E-2</v>
      </c>
      <c r="K1322" s="4">
        <f>tempM[[#This Row],[S0]]-AVERAGE($J$2:$J$13)</f>
        <v>2.9656570581293815E-2</v>
      </c>
    </row>
    <row r="1323" spans="1:11" x14ac:dyDescent="0.3">
      <c r="A1323" s="2">
        <v>40224</v>
      </c>
      <c r="B1323" s="16">
        <f>MONTH(tempM[[#This Row],[Date]])</f>
        <v>2</v>
      </c>
      <c r="C1323" s="1">
        <v>2010.125</v>
      </c>
      <c r="D1323" s="1">
        <f>tempM[[#This Row],[DecDate]]^2</f>
        <v>4040602.515625</v>
      </c>
      <c r="E1323" s="1">
        <v>0.94</v>
      </c>
      <c r="F1323" s="1">
        <f>$R$17+$R$18*tempM[[#This Row],[DecDate]]+$R$19*tempM[[#This Row],[DecDate2]]</f>
        <v>0.76954493869573071</v>
      </c>
      <c r="G1323" s="4">
        <f>tempM[[#This Row],[Temp]]-tempM[[#This Row],[Trend]]</f>
        <v>0.17045506130426924</v>
      </c>
      <c r="H1323" s="4">
        <f t="shared" si="20"/>
        <v>0.10736811119312242</v>
      </c>
      <c r="I1323" s="4">
        <f>tempM[[#This Row],[Detrended]]-tempM[[#This Row],[Cycle]]</f>
        <v>6.3086950111146817E-2</v>
      </c>
      <c r="J1323" s="4">
        <f>AVERAGEIF(tempM[Month],tempM[Month],tempM[High Frequency])</f>
        <v>3.252632429620924E-2</v>
      </c>
      <c r="K1323" s="4">
        <f>tempM[[#This Row],[S0]]-AVERAGE($J$2:$J$13)</f>
        <v>3.2661785705158902E-2</v>
      </c>
    </row>
    <row r="1324" spans="1:11" x14ac:dyDescent="0.3">
      <c r="A1324" s="2">
        <v>40252</v>
      </c>
      <c r="B1324" s="16">
        <f>MONTH(tempM[[#This Row],[Date]])</f>
        <v>3</v>
      </c>
      <c r="C1324" s="1">
        <v>2010.2083333333335</v>
      </c>
      <c r="D1324" s="1">
        <f>tempM[[#This Row],[DecDate]]^2</f>
        <v>4040937.5434027785</v>
      </c>
      <c r="E1324" s="1">
        <v>1.1000000000000001</v>
      </c>
      <c r="F1324" s="1">
        <f>$R$17+$R$18*tempM[[#This Row],[DecDate]]+$R$19*tempM[[#This Row],[DecDate2]]</f>
        <v>0.77125248809704772</v>
      </c>
      <c r="G1324" s="4">
        <f>tempM[[#This Row],[Temp]]-tempM[[#This Row],[Trend]]</f>
        <v>0.32874751190295237</v>
      </c>
      <c r="H1324" s="4">
        <f t="shared" si="20"/>
        <v>0.10489133102264463</v>
      </c>
      <c r="I1324" s="4">
        <f>tempM[[#This Row],[Detrended]]-tempM[[#This Row],[Cycle]]</f>
        <v>0.22385618088030773</v>
      </c>
      <c r="J1324" s="4">
        <f>AVERAGEIF(tempM[Month],tempM[Month],tempM[High Frequency])</f>
        <v>4.2467654152793903E-2</v>
      </c>
      <c r="K1324" s="4">
        <f>tempM[[#This Row],[S0]]-AVERAGE($J$2:$J$13)</f>
        <v>4.2603115561743565E-2</v>
      </c>
    </row>
    <row r="1325" spans="1:11" x14ac:dyDescent="0.3">
      <c r="A1325" s="2">
        <v>40283</v>
      </c>
      <c r="B1325" s="16">
        <f>MONTH(tempM[[#This Row],[Date]])</f>
        <v>4</v>
      </c>
      <c r="C1325" s="1">
        <v>2010.2916666666667</v>
      </c>
      <c r="D1325" s="1">
        <f>tempM[[#This Row],[DecDate]]^2</f>
        <v>4041272.585069445</v>
      </c>
      <c r="E1325" s="1">
        <v>1.1299999999999999</v>
      </c>
      <c r="F1325" s="1">
        <f>$R$17+$R$18*tempM[[#This Row],[DecDate]]+$R$19*tempM[[#This Row],[DecDate2]]</f>
        <v>0.77296146993182901</v>
      </c>
      <c r="G1325" s="4">
        <f>tempM[[#This Row],[Temp]]-tempM[[#This Row],[Trend]]</f>
        <v>0.35703853006817088</v>
      </c>
      <c r="H1325" s="4">
        <f t="shared" si="20"/>
        <v>0.1062592722648826</v>
      </c>
      <c r="I1325" s="4">
        <f>tempM[[#This Row],[Detrended]]-tempM[[#This Row],[Cycle]]</f>
        <v>0.25077925780328825</v>
      </c>
      <c r="J1325" s="4">
        <f>AVERAGEIF(tempM[Month],tempM[Month],tempM[High Frequency])</f>
        <v>-5.1148535178016012E-4</v>
      </c>
      <c r="K1325" s="4">
        <f>tempM[[#This Row],[S0]]-AVERAGE($J$2:$J$13)</f>
        <v>-3.7602394283050016E-4</v>
      </c>
    </row>
    <row r="1326" spans="1:11" x14ac:dyDescent="0.3">
      <c r="A1326" s="2">
        <v>40313</v>
      </c>
      <c r="B1326" s="16">
        <f>MONTH(tempM[[#This Row],[Date]])</f>
        <v>5</v>
      </c>
      <c r="C1326" s="1">
        <v>2010.375</v>
      </c>
      <c r="D1326" s="1">
        <f>tempM[[#This Row],[DecDate]]^2</f>
        <v>4041607.640625</v>
      </c>
      <c r="E1326" s="1">
        <v>0.94</v>
      </c>
      <c r="F1326" s="1">
        <f>$R$17+$R$18*tempM[[#This Row],[DecDate]]+$R$19*tempM[[#This Row],[DecDate2]]</f>
        <v>0.77467188419990407</v>
      </c>
      <c r="G1326" s="4">
        <f>tempM[[#This Row],[Temp]]-tempM[[#This Row],[Trend]]</f>
        <v>0.16532811580009588</v>
      </c>
      <c r="H1326" s="4">
        <f t="shared" si="20"/>
        <v>0.13608731953520786</v>
      </c>
      <c r="I1326" s="4">
        <f>tempM[[#This Row],[Detrended]]-tempM[[#This Row],[Cycle]]</f>
        <v>2.9240796264888014E-2</v>
      </c>
      <c r="J1326" s="4">
        <f>AVERAGEIF(tempM[Month],tempM[Month],tempM[High Frequency])</f>
        <v>-1.9768330201834865E-2</v>
      </c>
      <c r="K1326" s="4">
        <f>tempM[[#This Row],[S0]]-AVERAGE($J$2:$J$13)</f>
        <v>-1.9632868792885207E-2</v>
      </c>
    </row>
    <row r="1327" spans="1:11" x14ac:dyDescent="0.3">
      <c r="A1327" s="2">
        <v>40344</v>
      </c>
      <c r="B1327" s="16">
        <f>MONTH(tempM[[#This Row],[Date]])</f>
        <v>6</v>
      </c>
      <c r="C1327" s="1">
        <v>2010.4583333333335</v>
      </c>
      <c r="D1327" s="1">
        <f>tempM[[#This Row],[DecDate]]^2</f>
        <v>4041942.710069445</v>
      </c>
      <c r="E1327" s="1">
        <v>0.85</v>
      </c>
      <c r="F1327" s="1">
        <f>$R$17+$R$18*tempM[[#This Row],[DecDate]]+$R$19*tempM[[#This Row],[DecDate2]]</f>
        <v>0.77638373090150026</v>
      </c>
      <c r="G1327" s="4">
        <f>tempM[[#This Row],[Temp]]-tempM[[#This Row],[Trend]]</f>
        <v>7.361626909849972E-2</v>
      </c>
      <c r="H1327" s="4">
        <f t="shared" si="20"/>
        <v>0.10745239591053912</v>
      </c>
      <c r="I1327" s="4">
        <f>tempM[[#This Row],[Detrended]]-tempM[[#This Row],[Cycle]]</f>
        <v>-3.3836126812039402E-2</v>
      </c>
      <c r="J1327" s="4">
        <f>AVERAGEIF(tempM[Month],tempM[Month],tempM[High Frequency])</f>
        <v>-2.6078630071459965E-2</v>
      </c>
      <c r="K1327" s="4">
        <f>tempM[[#This Row],[S0]]-AVERAGE($J$2:$J$13)</f>
        <v>-2.5943168662510306E-2</v>
      </c>
    </row>
    <row r="1328" spans="1:11" x14ac:dyDescent="0.3">
      <c r="A1328" s="2">
        <v>40374</v>
      </c>
      <c r="B1328" s="16">
        <f>MONTH(tempM[[#This Row],[Date]])</f>
        <v>7</v>
      </c>
      <c r="C1328" s="1">
        <v>2010.5416666666667</v>
      </c>
      <c r="D1328" s="1">
        <f>tempM[[#This Row],[DecDate]]^2</f>
        <v>4042277.793402778</v>
      </c>
      <c r="E1328" s="1">
        <v>0.89</v>
      </c>
      <c r="F1328" s="1">
        <f>$R$17+$R$18*tempM[[#This Row],[DecDate]]+$R$19*tempM[[#This Row],[DecDate2]]</f>
        <v>0.77809701003650389</v>
      </c>
      <c r="G1328" s="4">
        <f>tempM[[#This Row],[Temp]]-tempM[[#This Row],[Trend]]</f>
        <v>0.11190298996349612</v>
      </c>
      <c r="H1328" s="4">
        <f t="shared" si="20"/>
        <v>0.10112373216011591</v>
      </c>
      <c r="I1328" s="4">
        <f>tempM[[#This Row],[Detrended]]-tempM[[#This Row],[Cycle]]</f>
        <v>1.077925780338021E-2</v>
      </c>
      <c r="J1328" s="4">
        <f>AVERAGEIF(tempM[Month],tempM[Month],tempM[High Frequency])</f>
        <v>-3.5465086088030215E-2</v>
      </c>
      <c r="K1328" s="4">
        <f>tempM[[#This Row],[S0]]-AVERAGE($J$2:$J$13)</f>
        <v>-3.5329624679080553E-2</v>
      </c>
    </row>
    <row r="1329" spans="1:11" x14ac:dyDescent="0.3">
      <c r="A1329" s="2">
        <v>40405</v>
      </c>
      <c r="B1329" s="16">
        <f>MONTH(tempM[[#This Row],[Date]])</f>
        <v>8</v>
      </c>
      <c r="C1329" s="1">
        <v>2010.625</v>
      </c>
      <c r="D1329" s="1">
        <f>tempM[[#This Row],[DecDate]]^2</f>
        <v>4042612.890625</v>
      </c>
      <c r="E1329" s="1">
        <v>0.86</v>
      </c>
      <c r="F1329" s="1">
        <f>$R$17+$R$18*tempM[[#This Row],[DecDate]]+$R$19*tempM[[#This Row],[DecDate2]]</f>
        <v>0.77981172160491496</v>
      </c>
      <c r="G1329" s="4">
        <f>tempM[[#This Row],[Temp]]-tempM[[#This Row],[Trend]]</f>
        <v>8.0188278395085022E-2</v>
      </c>
      <c r="H1329" s="4">
        <f t="shared" si="20"/>
        <v>8.0178251360861263E-2</v>
      </c>
      <c r="I1329" s="4">
        <f>tempM[[#This Row],[Detrended]]-tempM[[#This Row],[Cycle]]</f>
        <v>1.0027034223758502E-5</v>
      </c>
      <c r="J1329" s="4">
        <f>AVERAGEIF(tempM[Month],tempM[Month],tempM[High Frequency])</f>
        <v>-3.7850347885051719E-2</v>
      </c>
      <c r="K1329" s="4">
        <f>tempM[[#This Row],[S0]]-AVERAGE($J$2:$J$13)</f>
        <v>-3.7714886476102057E-2</v>
      </c>
    </row>
    <row r="1330" spans="1:11" x14ac:dyDescent="0.3">
      <c r="A1330" s="2">
        <v>40436</v>
      </c>
      <c r="B1330" s="16">
        <f>MONTH(tempM[[#This Row],[Date]])</f>
        <v>9</v>
      </c>
      <c r="C1330" s="1">
        <v>2010.7083333333335</v>
      </c>
      <c r="D1330" s="1">
        <f>tempM[[#This Row],[DecDate]]^2</f>
        <v>4042948.0017361119</v>
      </c>
      <c r="E1330" s="1">
        <v>0.71</v>
      </c>
      <c r="F1330" s="1">
        <f>$R$17+$R$18*tempM[[#This Row],[DecDate]]+$R$19*tempM[[#This Row],[DecDate2]]</f>
        <v>0.78152786560696086</v>
      </c>
      <c r="G1330" s="4">
        <f>tempM[[#This Row],[Temp]]-tempM[[#This Row],[Trend]]</f>
        <v>-7.1527865606960894E-2</v>
      </c>
      <c r="H1330" s="4">
        <f t="shared" si="20"/>
        <v>7.3846722743535709E-2</v>
      </c>
      <c r="I1330" s="4">
        <f>tempM[[#This Row],[Detrended]]-tempM[[#This Row],[Cycle]]</f>
        <v>-0.1453745883504966</v>
      </c>
      <c r="J1330" s="4">
        <f>AVERAGEIF(tempM[Month],tempM[Month],tempM[High Frequency])</f>
        <v>-2.5516799080914528E-2</v>
      </c>
      <c r="K1330" s="4">
        <f>tempM[[#This Row],[S0]]-AVERAGE($J$2:$J$13)</f>
        <v>-2.538133767196487E-2</v>
      </c>
    </row>
    <row r="1331" spans="1:11" x14ac:dyDescent="0.3">
      <c r="A1331" s="2">
        <v>40466</v>
      </c>
      <c r="B1331" s="16">
        <f>MONTH(tempM[[#This Row],[Date]])</f>
        <v>10</v>
      </c>
      <c r="C1331" s="1">
        <v>2010.7916666666667</v>
      </c>
      <c r="D1331" s="1">
        <f>tempM[[#This Row],[DecDate]]^2</f>
        <v>4043283.1267361115</v>
      </c>
      <c r="E1331" s="1">
        <v>0.89</v>
      </c>
      <c r="F1331" s="1">
        <f>$R$17+$R$18*tempM[[#This Row],[DecDate]]+$R$19*tempM[[#This Row],[DecDate2]]</f>
        <v>0.78324544204224367</v>
      </c>
      <c r="G1331" s="4">
        <f>tempM[[#This Row],[Temp]]-tempM[[#This Row],[Trend]]</f>
        <v>0.10675455795775635</v>
      </c>
      <c r="H1331" s="4">
        <f t="shared" si="20"/>
        <v>5.212914630815229E-2</v>
      </c>
      <c r="I1331" s="4">
        <f>tempM[[#This Row],[Detrended]]-tempM[[#This Row],[Cycle]]</f>
        <v>5.4625411649604057E-2</v>
      </c>
      <c r="J1331" s="4">
        <f>AVERAGEIF(tempM[Month],tempM[Month],tempM[High Frequency])</f>
        <v>3.745669801022343E-2</v>
      </c>
      <c r="K1331" s="4">
        <f>tempM[[#This Row],[S0]]-AVERAGE($J$2:$J$13)</f>
        <v>3.7592159419173092E-2</v>
      </c>
    </row>
    <row r="1332" spans="1:11" x14ac:dyDescent="0.3">
      <c r="A1332" s="2">
        <v>40497</v>
      </c>
      <c r="B1332" s="16">
        <f>MONTH(tempM[[#This Row],[Date]])</f>
        <v>11</v>
      </c>
      <c r="C1332" s="1">
        <v>2010.875</v>
      </c>
      <c r="D1332" s="1">
        <f>tempM[[#This Row],[DecDate]]^2</f>
        <v>4043618.265625</v>
      </c>
      <c r="E1332" s="1">
        <v>1.2</v>
      </c>
      <c r="F1332" s="1">
        <f>$R$17+$R$18*tempM[[#This Row],[DecDate]]+$R$19*tempM[[#This Row],[DecDate2]]</f>
        <v>0.78496445091116129</v>
      </c>
      <c r="G1332" s="4">
        <f>tempM[[#This Row],[Temp]]-tempM[[#This Row],[Trend]]</f>
        <v>0.41503554908883866</v>
      </c>
      <c r="H1332" s="4">
        <f t="shared" si="20"/>
        <v>1.3487060516245205E-2</v>
      </c>
      <c r="I1332" s="4">
        <f>tempM[[#This Row],[Detrended]]-tempM[[#This Row],[Cycle]]</f>
        <v>0.40154848857259345</v>
      </c>
      <c r="J1332" s="4">
        <f>AVERAGEIF(tempM[Month],tempM[Month],tempM[High Frequency])</f>
        <v>3.5898844099438568E-2</v>
      </c>
      <c r="K1332" s="4">
        <f>tempM[[#This Row],[S0]]-AVERAGE($J$2:$J$13)</f>
        <v>3.603430550838823E-2</v>
      </c>
    </row>
    <row r="1333" spans="1:11" x14ac:dyDescent="0.3">
      <c r="A1333" s="2">
        <v>40527</v>
      </c>
      <c r="B1333" s="16">
        <f>MONTH(tempM[[#This Row],[Date]])</f>
        <v>12</v>
      </c>
      <c r="C1333" s="1">
        <v>2010.9583333333335</v>
      </c>
      <c r="D1333" s="1">
        <f>tempM[[#This Row],[DecDate]]^2</f>
        <v>4043953.4184027785</v>
      </c>
      <c r="E1333" s="1">
        <v>0.5</v>
      </c>
      <c r="F1333" s="1">
        <f>$R$17+$R$18*tempM[[#This Row],[DecDate]]+$R$19*tempM[[#This Row],[DecDate2]]</f>
        <v>0.78668489221348636</v>
      </c>
      <c r="G1333" s="4">
        <f>tempM[[#This Row],[Temp]]-tempM[[#This Row],[Trend]]</f>
        <v>-0.28668489221348636</v>
      </c>
      <c r="H1333" s="4">
        <f t="shared" si="20"/>
        <v>-2.0795346321899823E-3</v>
      </c>
      <c r="I1333" s="4">
        <f>tempM[[#This Row],[Detrended]]-tempM[[#This Row],[Cycle]]</f>
        <v>-0.2846053575812964</v>
      </c>
      <c r="J1333" s="4">
        <f>AVERAGEIF(tempM[Month],tempM[Month],tempM[High Frequency])</f>
        <v>-3.4305487959333747E-2</v>
      </c>
      <c r="K1333" s="4">
        <f>tempM[[#This Row],[S0]]-AVERAGE($J$2:$J$13)</f>
        <v>-3.4170026550384085E-2</v>
      </c>
    </row>
    <row r="1334" spans="1:11" x14ac:dyDescent="0.3">
      <c r="A1334" s="2">
        <v>40558</v>
      </c>
      <c r="B1334" s="16">
        <f>MONTH(tempM[[#This Row],[Date]])</f>
        <v>1</v>
      </c>
      <c r="C1334" s="1">
        <v>2011.0416666666667</v>
      </c>
      <c r="D1334" s="1">
        <f>tempM[[#This Row],[DecDate]]^2</f>
        <v>4044288.585069445</v>
      </c>
      <c r="E1334" s="1">
        <v>0.61</v>
      </c>
      <c r="F1334" s="1">
        <f>$R$17+$R$18*tempM[[#This Row],[DecDate]]+$R$19*tempM[[#This Row],[DecDate2]]</f>
        <v>0.78840676594921888</v>
      </c>
      <c r="G1334" s="4">
        <f>tempM[[#This Row],[Temp]]-tempM[[#This Row],[Trend]]</f>
        <v>-0.17840676594921889</v>
      </c>
      <c r="H1334" s="4">
        <f t="shared" si="20"/>
        <v>-1.3801408367922497E-2</v>
      </c>
      <c r="I1334" s="4">
        <f>tempM[[#This Row],[Detrended]]-tempM[[#This Row],[Cycle]]</f>
        <v>-0.16460535758129641</v>
      </c>
      <c r="J1334" s="4">
        <f>AVERAGEIF(tempM[Month],tempM[Month],tempM[High Frequency])</f>
        <v>2.9521109172344157E-2</v>
      </c>
      <c r="K1334" s="4">
        <f>tempM[[#This Row],[S0]]-AVERAGE($J$2:$J$13)</f>
        <v>2.9656570581293815E-2</v>
      </c>
    </row>
    <row r="1335" spans="1:11" x14ac:dyDescent="0.3">
      <c r="A1335" s="2">
        <v>40589</v>
      </c>
      <c r="B1335" s="16">
        <f>MONTH(tempM[[#This Row],[Date]])</f>
        <v>2</v>
      </c>
      <c r="C1335" s="1">
        <v>2011.125</v>
      </c>
      <c r="D1335" s="1">
        <f>tempM[[#This Row],[DecDate]]^2</f>
        <v>4044623.765625</v>
      </c>
      <c r="E1335" s="1">
        <v>0.56000000000000005</v>
      </c>
      <c r="F1335" s="1">
        <f>$R$17+$R$18*tempM[[#This Row],[DecDate]]+$R$19*tempM[[#This Row],[DecDate2]]</f>
        <v>0.790130072118302</v>
      </c>
      <c r="G1335" s="4">
        <f>tempM[[#This Row],[Temp]]-tempM[[#This Row],[Trend]]</f>
        <v>-0.23013007211830194</v>
      </c>
      <c r="H1335" s="4">
        <f t="shared" si="20"/>
        <v>-3.014009915248643E-2</v>
      </c>
      <c r="I1335" s="4">
        <f>tempM[[#This Row],[Detrended]]-tempM[[#This Row],[Cycle]]</f>
        <v>-0.1999899729658155</v>
      </c>
      <c r="J1335" s="4">
        <f>AVERAGEIF(tempM[Month],tempM[Month],tempM[High Frequency])</f>
        <v>3.252632429620924E-2</v>
      </c>
      <c r="K1335" s="4">
        <f>tempM[[#This Row],[S0]]-AVERAGE($J$2:$J$13)</f>
        <v>3.2661785705158902E-2</v>
      </c>
    </row>
    <row r="1336" spans="1:11" x14ac:dyDescent="0.3">
      <c r="A1336" s="2">
        <v>40617</v>
      </c>
      <c r="B1336" s="16">
        <f>MONTH(tempM[[#This Row],[Date]])</f>
        <v>3</v>
      </c>
      <c r="C1336" s="1">
        <v>2011.2083333333335</v>
      </c>
      <c r="D1336" s="1">
        <f>tempM[[#This Row],[DecDate]]^2</f>
        <v>4044958.960069445</v>
      </c>
      <c r="E1336" s="1">
        <v>0.88</v>
      </c>
      <c r="F1336" s="1">
        <f>$R$17+$R$18*tempM[[#This Row],[DecDate]]+$R$19*tempM[[#This Row],[DecDate2]]</f>
        <v>0.79185481072096309</v>
      </c>
      <c r="G1336" s="4">
        <f>tempM[[#This Row],[Temp]]-tempM[[#This Row],[Trend]]</f>
        <v>8.8145189279036917E-2</v>
      </c>
      <c r="H1336" s="4">
        <f t="shared" si="20"/>
        <v>-4.1864837755125658E-2</v>
      </c>
      <c r="I1336" s="4">
        <f>tempM[[#This Row],[Detrended]]-tempM[[#This Row],[Cycle]]</f>
        <v>0.13001002703416259</v>
      </c>
      <c r="J1336" s="4">
        <f>AVERAGEIF(tempM[Month],tempM[Month],tempM[High Frequency])</f>
        <v>4.2467654152793903E-2</v>
      </c>
      <c r="K1336" s="4">
        <f>tempM[[#This Row],[S0]]-AVERAGE($J$2:$J$13)</f>
        <v>4.2603115561743565E-2</v>
      </c>
    </row>
    <row r="1337" spans="1:11" x14ac:dyDescent="0.3">
      <c r="A1337" s="2">
        <v>40648</v>
      </c>
      <c r="B1337" s="16">
        <f>MONTH(tempM[[#This Row],[Date]])</f>
        <v>4</v>
      </c>
      <c r="C1337" s="1">
        <v>2011.2916666666667</v>
      </c>
      <c r="D1337" s="1">
        <f>tempM[[#This Row],[DecDate]]^2</f>
        <v>4045294.168402778</v>
      </c>
      <c r="E1337" s="1">
        <v>0.84</v>
      </c>
      <c r="F1337" s="1">
        <f>$R$17+$R$18*tempM[[#This Row],[DecDate]]+$R$19*tempM[[#This Row],[DecDate2]]</f>
        <v>0.79358098175703162</v>
      </c>
      <c r="G1337" s="4">
        <f>tempM[[#This Row],[Temp]]-tempM[[#This Row],[Trend]]</f>
        <v>4.6419018242968346E-2</v>
      </c>
      <c r="H1337" s="4">
        <f t="shared" si="20"/>
        <v>-2.897562417581832E-2</v>
      </c>
      <c r="I1337" s="4">
        <f>tempM[[#This Row],[Detrended]]-tempM[[#This Row],[Cycle]]</f>
        <v>7.539464241878667E-2</v>
      </c>
      <c r="J1337" s="4">
        <f>AVERAGEIF(tempM[Month],tempM[Month],tempM[High Frequency])</f>
        <v>-5.1148535178016012E-4</v>
      </c>
      <c r="K1337" s="4">
        <f>tempM[[#This Row],[S0]]-AVERAGE($J$2:$J$13)</f>
        <v>-3.7602394283050016E-4</v>
      </c>
    </row>
    <row r="1338" spans="1:11" x14ac:dyDescent="0.3">
      <c r="A1338" s="2">
        <v>40678</v>
      </c>
      <c r="B1338" s="16">
        <f>MONTH(tempM[[#This Row],[Date]])</f>
        <v>5</v>
      </c>
      <c r="C1338" s="1">
        <v>2011.375</v>
      </c>
      <c r="D1338" s="1">
        <f>tempM[[#This Row],[DecDate]]^2</f>
        <v>4045629.390625</v>
      </c>
      <c r="E1338" s="1">
        <v>0.65</v>
      </c>
      <c r="F1338" s="1">
        <f>$R$17+$R$18*tempM[[#This Row],[DecDate]]+$R$19*tempM[[#This Row],[DecDate2]]</f>
        <v>0.79530858522662129</v>
      </c>
      <c r="G1338" s="4">
        <f>tempM[[#This Row],[Temp]]-tempM[[#This Row],[Trend]]</f>
        <v>-0.14530858522662127</v>
      </c>
      <c r="H1338" s="4">
        <f t="shared" si="20"/>
        <v>-4.8395535337667578E-2</v>
      </c>
      <c r="I1338" s="4">
        <f>tempM[[#This Row],[Detrended]]-tempM[[#This Row],[Cycle]]</f>
        <v>-9.691304988895369E-2</v>
      </c>
      <c r="J1338" s="4">
        <f>AVERAGEIF(tempM[Month],tempM[Month],tempM[High Frequency])</f>
        <v>-1.9768330201834865E-2</v>
      </c>
      <c r="K1338" s="4">
        <f>tempM[[#This Row],[S0]]-AVERAGE($J$2:$J$13)</f>
        <v>-1.9632868792885207E-2</v>
      </c>
    </row>
    <row r="1339" spans="1:11" x14ac:dyDescent="0.3">
      <c r="A1339" s="2">
        <v>40709</v>
      </c>
      <c r="B1339" s="16">
        <f>MONTH(tempM[[#This Row],[Date]])</f>
        <v>6</v>
      </c>
      <c r="C1339" s="1">
        <v>2011.4583333333335</v>
      </c>
      <c r="D1339" s="1">
        <f>tempM[[#This Row],[DecDate]]^2</f>
        <v>4045964.6267361119</v>
      </c>
      <c r="E1339" s="1">
        <v>0.76</v>
      </c>
      <c r="F1339" s="1">
        <f>$R$17+$R$18*tempM[[#This Row],[DecDate]]+$R$19*tempM[[#This Row],[DecDate2]]</f>
        <v>0.79703762112956156</v>
      </c>
      <c r="G1339" s="4">
        <f>tempM[[#This Row],[Temp]]-tempM[[#This Row],[Trend]]</f>
        <v>-3.7037621129561549E-2</v>
      </c>
      <c r="H1339" s="4">
        <f t="shared" si="20"/>
        <v>-7.473995585602744E-2</v>
      </c>
      <c r="I1339" s="4">
        <f>tempM[[#This Row],[Detrended]]-tempM[[#This Row],[Cycle]]</f>
        <v>3.7702334726465891E-2</v>
      </c>
      <c r="J1339" s="4">
        <f>AVERAGEIF(tempM[Month],tempM[Month],tempM[High Frequency])</f>
        <v>-2.6078630071459965E-2</v>
      </c>
      <c r="K1339" s="4">
        <f>tempM[[#This Row],[S0]]-AVERAGE($J$2:$J$13)</f>
        <v>-2.5943168662510306E-2</v>
      </c>
    </row>
    <row r="1340" spans="1:11" x14ac:dyDescent="0.3">
      <c r="A1340" s="2">
        <v>40739</v>
      </c>
      <c r="B1340" s="16">
        <f>MONTH(tempM[[#This Row],[Date]])</f>
        <v>7</v>
      </c>
      <c r="C1340" s="1">
        <v>2011.5416666666667</v>
      </c>
      <c r="D1340" s="1">
        <f>tempM[[#This Row],[DecDate]]^2</f>
        <v>4046299.8767361115</v>
      </c>
      <c r="E1340" s="1">
        <v>0.72</v>
      </c>
      <c r="F1340" s="1">
        <f>$R$17+$R$18*tempM[[#This Row],[DecDate]]+$R$19*tempM[[#This Row],[DecDate2]]</f>
        <v>0.79876808946602296</v>
      </c>
      <c r="G1340" s="4">
        <f>tempM[[#This Row],[Temp]]-tempM[[#This Row],[Trend]]</f>
        <v>-7.8768089466022984E-2</v>
      </c>
      <c r="H1340" s="4">
        <f t="shared" si="20"/>
        <v>-6.3393501115530784E-2</v>
      </c>
      <c r="I1340" s="4">
        <f>tempM[[#This Row],[Detrended]]-tempM[[#This Row],[Cycle]]</f>
        <v>-1.5374588350492199E-2</v>
      </c>
      <c r="J1340" s="4">
        <f>AVERAGEIF(tempM[Month],tempM[Month],tempM[High Frequency])</f>
        <v>-3.5465086088030215E-2</v>
      </c>
      <c r="K1340" s="4">
        <f>tempM[[#This Row],[S0]]-AVERAGE($J$2:$J$13)</f>
        <v>-3.5329624679080553E-2</v>
      </c>
    </row>
    <row r="1341" spans="1:11" x14ac:dyDescent="0.3">
      <c r="A1341" s="2">
        <v>40770</v>
      </c>
      <c r="B1341" s="16">
        <f>MONTH(tempM[[#This Row],[Date]])</f>
        <v>8</v>
      </c>
      <c r="C1341" s="1">
        <v>2011.625</v>
      </c>
      <c r="D1341" s="1">
        <f>tempM[[#This Row],[DecDate]]^2</f>
        <v>4046635.140625</v>
      </c>
      <c r="E1341" s="1">
        <v>0.7</v>
      </c>
      <c r="F1341" s="1">
        <f>$R$17+$R$18*tempM[[#This Row],[DecDate]]+$R$19*tempM[[#This Row],[DecDate2]]</f>
        <v>0.80049999023583496</v>
      </c>
      <c r="G1341" s="4">
        <f>tempM[[#This Row],[Temp]]-tempM[[#This Row],[Trend]]</f>
        <v>-0.100499990235835</v>
      </c>
      <c r="H1341" s="4">
        <f t="shared" si="20"/>
        <v>-6.666386342386553E-2</v>
      </c>
      <c r="I1341" s="4">
        <f>tempM[[#This Row],[Detrended]]-tempM[[#This Row],[Cycle]]</f>
        <v>-3.3836126811969472E-2</v>
      </c>
      <c r="J1341" s="4">
        <f>AVERAGEIF(tempM[Month],tempM[Month],tempM[High Frequency])</f>
        <v>-3.7850347885051719E-2</v>
      </c>
      <c r="K1341" s="4">
        <f>tempM[[#This Row],[S0]]-AVERAGE($J$2:$J$13)</f>
        <v>-3.7714886476102057E-2</v>
      </c>
    </row>
    <row r="1342" spans="1:11" x14ac:dyDescent="0.3">
      <c r="A1342" s="2">
        <v>40801</v>
      </c>
      <c r="B1342" s="16">
        <f>MONTH(tempM[[#This Row],[Date]])</f>
        <v>9</v>
      </c>
      <c r="C1342" s="1">
        <v>2011.7083333333335</v>
      </c>
      <c r="D1342" s="1">
        <f>tempM[[#This Row],[DecDate]]^2</f>
        <v>4046970.4184027785</v>
      </c>
      <c r="E1342" s="1">
        <v>0.73</v>
      </c>
      <c r="F1342" s="1">
        <f>$R$17+$R$18*tempM[[#This Row],[DecDate]]+$R$19*tempM[[#This Row],[DecDate2]]</f>
        <v>0.80223332343922493</v>
      </c>
      <c r="G1342" s="4">
        <f>tempM[[#This Row],[Temp]]-tempM[[#This Row],[Trend]]</f>
        <v>-7.223332343922495E-2</v>
      </c>
      <c r="H1342" s="4">
        <f t="shared" si="20"/>
        <v>-5.6858735088741508E-2</v>
      </c>
      <c r="I1342" s="4">
        <f>tempM[[#This Row],[Detrended]]-tempM[[#This Row],[Cycle]]</f>
        <v>-1.5374588350483442E-2</v>
      </c>
      <c r="J1342" s="4">
        <f>AVERAGEIF(tempM[Month],tempM[Month],tempM[High Frequency])</f>
        <v>-2.5516799080914528E-2</v>
      </c>
      <c r="K1342" s="4">
        <f>tempM[[#This Row],[S0]]-AVERAGE($J$2:$J$13)</f>
        <v>-2.538133767196487E-2</v>
      </c>
    </row>
    <row r="1343" spans="1:11" x14ac:dyDescent="0.3">
      <c r="A1343" s="2">
        <v>40831</v>
      </c>
      <c r="B1343" s="16">
        <f>MONTH(tempM[[#This Row],[Date]])</f>
        <v>10</v>
      </c>
      <c r="C1343" s="1">
        <v>2011.7916666666667</v>
      </c>
      <c r="D1343" s="1">
        <f>tempM[[#This Row],[DecDate]]^2</f>
        <v>4047305.710069445</v>
      </c>
      <c r="E1343" s="1">
        <v>0.9</v>
      </c>
      <c r="F1343" s="1">
        <f>$R$17+$R$18*tempM[[#This Row],[DecDate]]+$R$19*tempM[[#This Row],[DecDate2]]</f>
        <v>0.80396808907596551</v>
      </c>
      <c r="G1343" s="4">
        <f>tempM[[#This Row],[Temp]]-tempM[[#This Row],[Trend]]</f>
        <v>9.6031910924034514E-2</v>
      </c>
      <c r="H1343" s="4">
        <f t="shared" si="20"/>
        <v>-4.4747346879367586E-2</v>
      </c>
      <c r="I1343" s="4">
        <f>tempM[[#This Row],[Detrended]]-tempM[[#This Row],[Cycle]]</f>
        <v>0.14077925780340211</v>
      </c>
      <c r="J1343" s="4">
        <f>AVERAGEIF(tempM[Month],tempM[Month],tempM[High Frequency])</f>
        <v>3.745669801022343E-2</v>
      </c>
      <c r="K1343" s="4">
        <f>tempM[[#This Row],[S0]]-AVERAGE($J$2:$J$13)</f>
        <v>3.7592159419173092E-2</v>
      </c>
    </row>
    <row r="1344" spans="1:11" x14ac:dyDescent="0.3">
      <c r="A1344" s="2">
        <v>40862</v>
      </c>
      <c r="B1344" s="16">
        <f>MONTH(tempM[[#This Row],[Date]])</f>
        <v>11</v>
      </c>
      <c r="C1344" s="1">
        <v>2011.875</v>
      </c>
      <c r="D1344" s="1">
        <f>tempM[[#This Row],[DecDate]]^2</f>
        <v>4047641.015625</v>
      </c>
      <c r="E1344" s="1">
        <v>0.66</v>
      </c>
      <c r="F1344" s="1">
        <f>$R$17+$R$18*tempM[[#This Row],[DecDate]]+$R$19*tempM[[#This Row],[DecDate2]]</f>
        <v>0.80570428714628406</v>
      </c>
      <c r="G1344" s="4">
        <f>tempM[[#This Row],[Temp]]-tempM[[#This Row],[Trend]]</f>
        <v>-0.14570428714628403</v>
      </c>
      <c r="H1344" s="4">
        <f t="shared" si="20"/>
        <v>-3.6483544949603056E-2</v>
      </c>
      <c r="I1344" s="4">
        <f>tempM[[#This Row],[Detrended]]-tempM[[#This Row],[Cycle]]</f>
        <v>-0.10922074219668097</v>
      </c>
      <c r="J1344" s="4">
        <f>AVERAGEIF(tempM[Month],tempM[Month],tempM[High Frequency])</f>
        <v>3.5898844099438568E-2</v>
      </c>
      <c r="K1344" s="4">
        <f>tempM[[#This Row],[S0]]-AVERAGE($J$2:$J$13)</f>
        <v>3.603430550838823E-2</v>
      </c>
    </row>
    <row r="1345" spans="1:11" x14ac:dyDescent="0.3">
      <c r="A1345" s="2">
        <v>40892</v>
      </c>
      <c r="B1345" s="16">
        <f>MONTH(tempM[[#This Row],[Date]])</f>
        <v>12</v>
      </c>
      <c r="C1345" s="1">
        <v>2011.9583333333335</v>
      </c>
      <c r="D1345" s="1">
        <f>tempM[[#This Row],[DecDate]]^2</f>
        <v>4047976.335069445</v>
      </c>
      <c r="E1345" s="1">
        <v>0.88</v>
      </c>
      <c r="F1345" s="1">
        <f>$R$17+$R$18*tempM[[#This Row],[DecDate]]+$R$19*tempM[[#This Row],[DecDate2]]</f>
        <v>0.80744191764983952</v>
      </c>
      <c r="G1345" s="4">
        <f>tempM[[#This Row],[Temp]]-tempM[[#This Row],[Trend]]</f>
        <v>7.255808235016048E-2</v>
      </c>
      <c r="H1345" s="4">
        <f t="shared" si="20"/>
        <v>-1.591348314558428E-2</v>
      </c>
      <c r="I1345" s="4">
        <f>tempM[[#This Row],[Detrended]]-tempM[[#This Row],[Cycle]]</f>
        <v>8.8471565495744753E-2</v>
      </c>
      <c r="J1345" s="4">
        <f>AVERAGEIF(tempM[Month],tempM[Month],tempM[High Frequency])</f>
        <v>-3.4305487959333747E-2</v>
      </c>
      <c r="K1345" s="4">
        <f>tempM[[#This Row],[S0]]-AVERAGE($J$2:$J$13)</f>
        <v>-3.4170026550384085E-2</v>
      </c>
    </row>
    <row r="1346" spans="1:11" x14ac:dyDescent="0.3">
      <c r="A1346" s="2">
        <v>40923</v>
      </c>
      <c r="B1346" s="16">
        <f>MONTH(tempM[[#This Row],[Date]])</f>
        <v>1</v>
      </c>
      <c r="C1346" s="1">
        <v>2012.0416666666667</v>
      </c>
      <c r="D1346" s="1">
        <f>tempM[[#This Row],[DecDate]]^2</f>
        <v>4048311.668402778</v>
      </c>
      <c r="E1346" s="1">
        <v>0.67</v>
      </c>
      <c r="F1346" s="1">
        <f>$R$17+$R$18*tempM[[#This Row],[DecDate]]+$R$19*tempM[[#This Row],[DecDate2]]</f>
        <v>0.80918098058702981</v>
      </c>
      <c r="G1346" s="4">
        <f>tempM[[#This Row],[Temp]]-tempM[[#This Row],[Trend]]</f>
        <v>-0.13918098058702977</v>
      </c>
      <c r="H1346" s="4">
        <f t="shared" si="20"/>
        <v>-1.0729469159640801E-2</v>
      </c>
      <c r="I1346" s="4">
        <f>tempM[[#This Row],[Detrended]]-tempM[[#This Row],[Cycle]]</f>
        <v>-0.12845151142738898</v>
      </c>
      <c r="J1346" s="4">
        <f>AVERAGEIF(tempM[Month],tempM[Month],tempM[High Frequency])</f>
        <v>2.9521109172344157E-2</v>
      </c>
      <c r="K1346" s="4">
        <f>tempM[[#This Row],[S0]]-AVERAGE($J$2:$J$13)</f>
        <v>2.9656570581293815E-2</v>
      </c>
    </row>
    <row r="1347" spans="1:11" x14ac:dyDescent="0.3">
      <c r="A1347" s="2">
        <v>40954</v>
      </c>
      <c r="B1347" s="16">
        <f>MONTH(tempM[[#This Row],[Date]])</f>
        <v>2</v>
      </c>
      <c r="C1347" s="1">
        <v>2012.125</v>
      </c>
      <c r="D1347" s="1">
        <f>tempM[[#This Row],[DecDate]]^2</f>
        <v>4048647.015625</v>
      </c>
      <c r="E1347" s="1">
        <v>0.59</v>
      </c>
      <c r="F1347" s="1">
        <f>$R$17+$R$18*tempM[[#This Row],[DecDate]]+$R$19*tempM[[#This Row],[DecDate2]]</f>
        <v>0.81092147595757069</v>
      </c>
      <c r="G1347" s="4">
        <f>tempM[[#This Row],[Temp]]-tempM[[#This Row],[Trend]]</f>
        <v>-0.22092147595757072</v>
      </c>
      <c r="H1347" s="4">
        <f t="shared" si="20"/>
        <v>-1.0162272222524357E-2</v>
      </c>
      <c r="I1347" s="4">
        <f>tempM[[#This Row],[Detrended]]-tempM[[#This Row],[Cycle]]</f>
        <v>-0.21075920373504636</v>
      </c>
      <c r="J1347" s="4">
        <f>AVERAGEIF(tempM[Month],tempM[Month],tempM[High Frequency])</f>
        <v>3.252632429620924E-2</v>
      </c>
      <c r="K1347" s="4">
        <f>tempM[[#This Row],[S0]]-AVERAGE($J$2:$J$13)</f>
        <v>3.2661785705158902E-2</v>
      </c>
    </row>
    <row r="1348" spans="1:11" x14ac:dyDescent="0.3">
      <c r="A1348" s="2">
        <v>40983</v>
      </c>
      <c r="B1348" s="16">
        <f>MONTH(tempM[[#This Row],[Date]])</f>
        <v>3</v>
      </c>
      <c r="C1348" s="1">
        <v>2012.2083333333335</v>
      </c>
      <c r="D1348" s="1">
        <f>tempM[[#This Row],[DecDate]]^2</f>
        <v>4048982.3767361119</v>
      </c>
      <c r="E1348" s="1">
        <v>0.71</v>
      </c>
      <c r="F1348" s="1">
        <f>$R$17+$R$18*tempM[[#This Row],[DecDate]]+$R$19*tempM[[#This Row],[DecDate2]]</f>
        <v>0.81266340376168955</v>
      </c>
      <c r="G1348" s="4">
        <f>tempM[[#This Row],[Temp]]-tempM[[#This Row],[Trend]]</f>
        <v>-0.10266340376168959</v>
      </c>
      <c r="H1348" s="4">
        <f t="shared" si="20"/>
        <v>4.0349228113654669E-4</v>
      </c>
      <c r="I1348" s="4">
        <f>tempM[[#This Row],[Detrended]]-tempM[[#This Row],[Cycle]]</f>
        <v>-0.10306689604282614</v>
      </c>
      <c r="J1348" s="4">
        <f>AVERAGEIF(tempM[Month],tempM[Month],tempM[High Frequency])</f>
        <v>4.2467654152793903E-2</v>
      </c>
      <c r="K1348" s="4">
        <f>tempM[[#This Row],[S0]]-AVERAGE($J$2:$J$13)</f>
        <v>4.2603115561743565E-2</v>
      </c>
    </row>
    <row r="1349" spans="1:11" x14ac:dyDescent="0.3">
      <c r="A1349" s="2">
        <v>41014</v>
      </c>
      <c r="B1349" s="16">
        <f>MONTH(tempM[[#This Row],[Date]])</f>
        <v>4</v>
      </c>
      <c r="C1349" s="1">
        <v>2012.2916666666667</v>
      </c>
      <c r="D1349" s="1">
        <f>tempM[[#This Row],[DecDate]]^2</f>
        <v>4049317.7517361115</v>
      </c>
      <c r="E1349" s="1">
        <v>1.06</v>
      </c>
      <c r="F1349" s="1">
        <f>$R$17+$R$18*tempM[[#This Row],[DecDate]]+$R$19*tempM[[#This Row],[DecDate2]]</f>
        <v>0.81440676399910217</v>
      </c>
      <c r="G1349" s="4">
        <f>tempM[[#This Row],[Temp]]-tempM[[#This Row],[Trend]]</f>
        <v>0.24559323600089789</v>
      </c>
      <c r="H1349" s="4">
        <f t="shared" si="20"/>
        <v>1.2506285889816563E-2</v>
      </c>
      <c r="I1349" s="4">
        <f>tempM[[#This Row],[Detrended]]-tempM[[#This Row],[Cycle]]</f>
        <v>0.23308695011108133</v>
      </c>
      <c r="J1349" s="4">
        <f>AVERAGEIF(tempM[Month],tempM[Month],tempM[High Frequency])</f>
        <v>-5.1148535178016012E-4</v>
      </c>
      <c r="K1349" s="4">
        <f>tempM[[#This Row],[S0]]-AVERAGE($J$2:$J$13)</f>
        <v>-3.7602394283050016E-4</v>
      </c>
    </row>
    <row r="1350" spans="1:11" x14ac:dyDescent="0.3">
      <c r="A1350" s="2">
        <v>41044</v>
      </c>
      <c r="B1350" s="16">
        <f>MONTH(tempM[[#This Row],[Date]])</f>
        <v>5</v>
      </c>
      <c r="C1350" s="1">
        <v>2012.375</v>
      </c>
      <c r="D1350" s="1">
        <f>tempM[[#This Row],[DecDate]]^2</f>
        <v>4049653.140625</v>
      </c>
      <c r="E1350" s="1">
        <v>0.97</v>
      </c>
      <c r="F1350" s="1">
        <f>$R$17+$R$18*tempM[[#This Row],[DecDate]]+$R$19*tempM[[#This Row],[DecDate2]]</f>
        <v>0.81615155667009276</v>
      </c>
      <c r="G1350" s="4">
        <f>tempM[[#This Row],[Temp]]-tempM[[#This Row],[Trend]]</f>
        <v>0.15384844332990721</v>
      </c>
      <c r="H1350" s="4">
        <f t="shared" si="20"/>
        <v>1.614610860350257E-2</v>
      </c>
      <c r="I1350" s="4">
        <f>tempM[[#This Row],[Detrended]]-tempM[[#This Row],[Cycle]]</f>
        <v>0.13770233472640464</v>
      </c>
      <c r="J1350" s="4">
        <f>AVERAGEIF(tempM[Month],tempM[Month],tempM[High Frequency])</f>
        <v>-1.9768330201834865E-2</v>
      </c>
      <c r="K1350" s="4">
        <f>tempM[[#This Row],[S0]]-AVERAGE($J$2:$J$13)</f>
        <v>-1.9632868792885207E-2</v>
      </c>
    </row>
    <row r="1351" spans="1:11" x14ac:dyDescent="0.3">
      <c r="A1351" s="2">
        <v>41075</v>
      </c>
      <c r="B1351" s="16">
        <f>MONTH(tempM[[#This Row],[Date]])</f>
        <v>6</v>
      </c>
      <c r="C1351" s="1">
        <v>2012.4583333333335</v>
      </c>
      <c r="D1351" s="1">
        <f>tempM[[#This Row],[DecDate]]^2</f>
        <v>4049988.5434027785</v>
      </c>
      <c r="E1351" s="1">
        <v>0.94</v>
      </c>
      <c r="F1351" s="1">
        <f>$R$17+$R$18*tempM[[#This Row],[DecDate]]+$R$19*tempM[[#This Row],[DecDate2]]</f>
        <v>0.81789778177437711</v>
      </c>
      <c r="G1351" s="4">
        <f>tempM[[#This Row],[Temp]]-tempM[[#This Row],[Trend]]</f>
        <v>0.12210221822562284</v>
      </c>
      <c r="H1351" s="4">
        <f t="shared" si="20"/>
        <v>-9.8473188548461659E-4</v>
      </c>
      <c r="I1351" s="4">
        <f>tempM[[#This Row],[Detrended]]-tempM[[#This Row],[Cycle]]</f>
        <v>0.12308695011110746</v>
      </c>
      <c r="J1351" s="4">
        <f>AVERAGEIF(tempM[Month],tempM[Month],tempM[High Frequency])</f>
        <v>-2.6078630071459965E-2</v>
      </c>
      <c r="K1351" s="4">
        <f>tempM[[#This Row],[S0]]-AVERAGE($J$2:$J$13)</f>
        <v>-2.5943168662510306E-2</v>
      </c>
    </row>
    <row r="1352" spans="1:11" x14ac:dyDescent="0.3">
      <c r="A1352" s="2">
        <v>41105</v>
      </c>
      <c r="B1352" s="16">
        <f>MONTH(tempM[[#This Row],[Date]])</f>
        <v>7</v>
      </c>
      <c r="C1352" s="1">
        <v>2012.5416666666667</v>
      </c>
      <c r="D1352" s="1">
        <f>tempM[[#This Row],[DecDate]]^2</f>
        <v>4050323.960069445</v>
      </c>
      <c r="E1352" s="1">
        <v>0.85</v>
      </c>
      <c r="F1352" s="1">
        <f>$R$17+$R$18*tempM[[#This Row],[DecDate]]+$R$19*tempM[[#This Row],[DecDate2]]</f>
        <v>0.81964543931229628</v>
      </c>
      <c r="G1352" s="4">
        <f>tempM[[#This Row],[Temp]]-tempM[[#This Row],[Trend]]</f>
        <v>3.0354560687703702E-2</v>
      </c>
      <c r="H1352" s="4">
        <f t="shared" si="20"/>
        <v>-4.2708509617778723E-3</v>
      </c>
      <c r="I1352" s="4">
        <f>tempM[[#This Row],[Detrended]]-tempM[[#This Row],[Cycle]]</f>
        <v>3.4625411649481574E-2</v>
      </c>
      <c r="J1352" s="4">
        <f>AVERAGEIF(tempM[Month],tempM[Month],tempM[High Frequency])</f>
        <v>-3.5465086088030215E-2</v>
      </c>
      <c r="K1352" s="4">
        <f>tempM[[#This Row],[S0]]-AVERAGE($J$2:$J$13)</f>
        <v>-3.5329624679080553E-2</v>
      </c>
    </row>
    <row r="1353" spans="1:11" x14ac:dyDescent="0.3">
      <c r="A1353" s="2">
        <v>41136</v>
      </c>
      <c r="B1353" s="16">
        <f>MONTH(tempM[[#This Row],[Date]])</f>
        <v>8</v>
      </c>
      <c r="C1353" s="1">
        <v>2012.625</v>
      </c>
      <c r="D1353" s="1">
        <f>tempM[[#This Row],[DecDate]]^2</f>
        <v>4050659.390625</v>
      </c>
      <c r="E1353" s="1">
        <v>0.75</v>
      </c>
      <c r="F1353" s="1">
        <f>$R$17+$R$18*tempM[[#This Row],[DecDate]]+$R$19*tempM[[#This Row],[DecDate2]]</f>
        <v>0.8213945292835092</v>
      </c>
      <c r="G1353" s="4">
        <f>tempM[[#This Row],[Temp]]-tempM[[#This Row],[Trend]]</f>
        <v>-7.13945292835092E-2</v>
      </c>
      <c r="H1353" s="4">
        <f t="shared" ref="H1353:H1416" si="21">AVERAGE(G1347:G1359)</f>
        <v>3.2108282977172174E-3</v>
      </c>
      <c r="I1353" s="4">
        <f>tempM[[#This Row],[Detrended]]-tempM[[#This Row],[Cycle]]</f>
        <v>-7.4605357581226411E-2</v>
      </c>
      <c r="J1353" s="4">
        <f>AVERAGEIF(tempM[Month],tempM[Month],tempM[High Frequency])</f>
        <v>-3.7850347885051719E-2</v>
      </c>
      <c r="K1353" s="4">
        <f>tempM[[#This Row],[S0]]-AVERAGE($J$2:$J$13)</f>
        <v>-3.7714886476102057E-2</v>
      </c>
    </row>
    <row r="1354" spans="1:11" x14ac:dyDescent="0.3">
      <c r="A1354" s="2">
        <v>41167</v>
      </c>
      <c r="B1354" s="16">
        <f>MONTH(tempM[[#This Row],[Date]])</f>
        <v>9</v>
      </c>
      <c r="C1354" s="1">
        <v>2012.7083333333335</v>
      </c>
      <c r="D1354" s="1">
        <f>tempM[[#This Row],[DecDate]]^2</f>
        <v>4050994.835069445</v>
      </c>
      <c r="E1354" s="1">
        <v>0.86</v>
      </c>
      <c r="F1354" s="1">
        <f>$R$17+$R$18*tempM[[#This Row],[DecDate]]+$R$19*tempM[[#This Row],[DecDate2]]</f>
        <v>0.82314505168824326</v>
      </c>
      <c r="G1354" s="4">
        <f>tempM[[#This Row],[Temp]]-tempM[[#This Row],[Trend]]</f>
        <v>3.685494831175673E-2</v>
      </c>
      <c r="H1354" s="4">
        <f t="shared" si="21"/>
        <v>1.8383382816064463E-2</v>
      </c>
      <c r="I1354" s="4">
        <f>tempM[[#This Row],[Detrended]]-tempM[[#This Row],[Cycle]]</f>
        <v>1.8471565495692267E-2</v>
      </c>
      <c r="J1354" s="4">
        <f>AVERAGEIF(tempM[Month],tempM[Month],tempM[High Frequency])</f>
        <v>-2.5516799080914528E-2</v>
      </c>
      <c r="K1354" s="4">
        <f>tempM[[#This Row],[S0]]-AVERAGE($J$2:$J$13)</f>
        <v>-2.538133767196487E-2</v>
      </c>
    </row>
    <row r="1355" spans="1:11" x14ac:dyDescent="0.3">
      <c r="A1355" s="2">
        <v>41197</v>
      </c>
      <c r="B1355" s="16">
        <f>MONTH(tempM[[#This Row],[Date]])</f>
        <v>10</v>
      </c>
      <c r="C1355" s="1">
        <v>2012.7916666666667</v>
      </c>
      <c r="D1355" s="1">
        <f>tempM[[#This Row],[DecDate]]^2</f>
        <v>4051330.293402778</v>
      </c>
      <c r="E1355" s="1">
        <v>0.91</v>
      </c>
      <c r="F1355" s="1">
        <f>$R$17+$R$18*tempM[[#This Row],[DecDate]]+$R$19*tempM[[#This Row],[DecDate2]]</f>
        <v>0.82489700652638476</v>
      </c>
      <c r="G1355" s="4">
        <f>tempM[[#This Row],[Temp]]-tempM[[#This Row],[Trend]]</f>
        <v>8.5102993473615274E-2</v>
      </c>
      <c r="H1355" s="4">
        <f t="shared" si="21"/>
        <v>1.4323735670204426E-2</v>
      </c>
      <c r="I1355" s="4">
        <f>tempM[[#This Row],[Detrended]]-tempM[[#This Row],[Cycle]]</f>
        <v>7.077925780341085E-2</v>
      </c>
      <c r="J1355" s="4">
        <f>AVERAGEIF(tempM[Month],tempM[Month],tempM[High Frequency])</f>
        <v>3.745669801022343E-2</v>
      </c>
      <c r="K1355" s="4">
        <f>tempM[[#This Row],[S0]]-AVERAGE($J$2:$J$13)</f>
        <v>3.7592159419173092E-2</v>
      </c>
    </row>
    <row r="1356" spans="1:11" x14ac:dyDescent="0.3">
      <c r="A1356" s="2">
        <v>41228</v>
      </c>
      <c r="B1356" s="16">
        <f>MONTH(tempM[[#This Row],[Date]])</f>
        <v>11</v>
      </c>
      <c r="C1356" s="1">
        <v>2012.875</v>
      </c>
      <c r="D1356" s="1">
        <f>tempM[[#This Row],[DecDate]]^2</f>
        <v>4051665.765625</v>
      </c>
      <c r="E1356" s="1">
        <v>0.97</v>
      </c>
      <c r="F1356" s="1">
        <f>$R$17+$R$18*tempM[[#This Row],[DecDate]]+$R$19*tempM[[#This Row],[DecDate2]]</f>
        <v>0.82665039379804739</v>
      </c>
      <c r="G1356" s="4">
        <f>tempM[[#This Row],[Temp]]-tempM[[#This Row],[Trend]]</f>
        <v>0.14334960620195258</v>
      </c>
      <c r="H1356" s="4">
        <f t="shared" si="21"/>
        <v>-8.9681131398847667E-3</v>
      </c>
      <c r="I1356" s="4">
        <f>tempM[[#This Row],[Detrended]]-tempM[[#This Row],[Cycle]]</f>
        <v>0.15231771934183735</v>
      </c>
      <c r="J1356" s="4">
        <f>AVERAGEIF(tempM[Month],tempM[Month],tempM[High Frequency])</f>
        <v>3.5898844099438568E-2</v>
      </c>
      <c r="K1356" s="4">
        <f>tempM[[#This Row],[S0]]-AVERAGE($J$2:$J$13)</f>
        <v>3.603430550838823E-2</v>
      </c>
    </row>
    <row r="1357" spans="1:11" x14ac:dyDescent="0.3">
      <c r="A1357" s="2">
        <v>41258</v>
      </c>
      <c r="B1357" s="16">
        <f>MONTH(tempM[[#This Row],[Date]])</f>
        <v>12</v>
      </c>
      <c r="C1357" s="1">
        <v>2012.9583333333335</v>
      </c>
      <c r="D1357" s="1">
        <f>tempM[[#This Row],[DecDate]]^2</f>
        <v>4052001.2517361119</v>
      </c>
      <c r="E1357" s="1">
        <v>0.46</v>
      </c>
      <c r="F1357" s="1">
        <f>$R$17+$R$18*tempM[[#This Row],[DecDate]]+$R$19*tempM[[#This Row],[DecDate2]]</f>
        <v>0.82840521350311747</v>
      </c>
      <c r="G1357" s="4">
        <f>tempM[[#This Row],[Temp]]-tempM[[#This Row],[Trend]]</f>
        <v>-0.36840521350311745</v>
      </c>
      <c r="H1357" s="4">
        <f t="shared" si="21"/>
        <v>-2.610754822956585E-2</v>
      </c>
      <c r="I1357" s="4">
        <f>tempM[[#This Row],[Detrended]]-tempM[[#This Row],[Cycle]]</f>
        <v>-0.3422976652735516</v>
      </c>
      <c r="J1357" s="4">
        <f>AVERAGEIF(tempM[Month],tempM[Month],tempM[High Frequency])</f>
        <v>-3.4305487959333747E-2</v>
      </c>
      <c r="K1357" s="4">
        <f>tempM[[#This Row],[S0]]-AVERAGE($J$2:$J$13)</f>
        <v>-3.4170026550384085E-2</v>
      </c>
    </row>
    <row r="1358" spans="1:11" x14ac:dyDescent="0.3">
      <c r="A1358" s="2">
        <v>41289</v>
      </c>
      <c r="B1358" s="16">
        <f>MONTH(tempM[[#This Row],[Date]])</f>
        <v>1</v>
      </c>
      <c r="C1358" s="1">
        <v>2013.0416666666667</v>
      </c>
      <c r="D1358" s="1">
        <f>tempM[[#This Row],[DecDate]]^2</f>
        <v>4052336.7517361115</v>
      </c>
      <c r="E1358" s="1">
        <v>0.86</v>
      </c>
      <c r="F1358" s="1">
        <f>$R$17+$R$18*tempM[[#This Row],[DecDate]]+$R$19*tempM[[#This Row],[DecDate2]]</f>
        <v>0.83016146564165183</v>
      </c>
      <c r="G1358" s="4">
        <f>tempM[[#This Row],[Temp]]-tempM[[#This Row],[Trend]]</f>
        <v>2.9838534358348157E-2</v>
      </c>
      <c r="H1358" s="4">
        <f t="shared" si="21"/>
        <v>-4.70945695988607E-2</v>
      </c>
      <c r="I1358" s="4">
        <f>tempM[[#This Row],[Detrended]]-tempM[[#This Row],[Cycle]]</f>
        <v>7.6933103957208857E-2</v>
      </c>
      <c r="J1358" s="4">
        <f>AVERAGEIF(tempM[Month],tempM[Month],tempM[High Frequency])</f>
        <v>2.9521109172344157E-2</v>
      </c>
      <c r="K1358" s="4">
        <f>tempM[[#This Row],[S0]]-AVERAGE($J$2:$J$13)</f>
        <v>2.9656570581293815E-2</v>
      </c>
    </row>
    <row r="1359" spans="1:11" x14ac:dyDescent="0.3">
      <c r="A1359" s="2">
        <v>41320</v>
      </c>
      <c r="B1359" s="16">
        <f>MONTH(tempM[[#This Row],[Date]])</f>
        <v>2</v>
      </c>
      <c r="C1359" s="1">
        <v>2013.125</v>
      </c>
      <c r="D1359" s="1">
        <f>tempM[[#This Row],[DecDate]]^2</f>
        <v>4052672.265625</v>
      </c>
      <c r="E1359" s="1">
        <v>0.79</v>
      </c>
      <c r="F1359" s="1">
        <f>$R$17+$R$18*tempM[[#This Row],[DecDate]]+$R$19*tempM[[#This Row],[DecDate2]]</f>
        <v>0.83191915021359364</v>
      </c>
      <c r="G1359" s="4">
        <f>tempM[[#This Row],[Temp]]-tempM[[#This Row],[Trend]]</f>
        <v>-4.1919150213593603E-2</v>
      </c>
      <c r="H1359" s="4">
        <f t="shared" si="21"/>
        <v>-5.808302340159361E-2</v>
      </c>
      <c r="I1359" s="4">
        <f>tempM[[#This Row],[Detrended]]-tempM[[#This Row],[Cycle]]</f>
        <v>1.6163873188000007E-2</v>
      </c>
      <c r="J1359" s="4">
        <f>AVERAGEIF(tempM[Month],tempM[Month],tempM[High Frequency])</f>
        <v>3.252632429620924E-2</v>
      </c>
      <c r="K1359" s="4">
        <f>tempM[[#This Row],[S0]]-AVERAGE($J$2:$J$13)</f>
        <v>3.2661785705158902E-2</v>
      </c>
    </row>
    <row r="1360" spans="1:11" x14ac:dyDescent="0.3">
      <c r="A1360" s="2">
        <v>41348</v>
      </c>
      <c r="B1360" s="16">
        <f>MONTH(tempM[[#This Row],[Date]])</f>
        <v>3</v>
      </c>
      <c r="C1360" s="1">
        <v>2013.2083333333335</v>
      </c>
      <c r="D1360" s="1">
        <f>tempM[[#This Row],[DecDate]]^2</f>
        <v>4053007.7934027785</v>
      </c>
      <c r="E1360" s="1">
        <v>0.81</v>
      </c>
      <c r="F1360" s="1">
        <f>$R$17+$R$18*tempM[[#This Row],[DecDate]]+$R$19*tempM[[#This Row],[DecDate2]]</f>
        <v>0.83367826721905658</v>
      </c>
      <c r="G1360" s="4">
        <f>tempM[[#This Row],[Temp]]-tempM[[#This Row],[Trend]]</f>
        <v>-2.3678267219056526E-2</v>
      </c>
      <c r="H1360" s="4">
        <f t="shared" si="21"/>
        <v>-6.3688294253171046E-2</v>
      </c>
      <c r="I1360" s="4">
        <f>tempM[[#This Row],[Detrended]]-tempM[[#This Row],[Cycle]]</f>
        <v>4.001002703411452E-2</v>
      </c>
      <c r="J1360" s="4">
        <f>AVERAGEIF(tempM[Month],tempM[Month],tempM[High Frequency])</f>
        <v>4.2467654152793903E-2</v>
      </c>
      <c r="K1360" s="4">
        <f>tempM[[#This Row],[S0]]-AVERAGE($J$2:$J$13)</f>
        <v>4.2603115561743565E-2</v>
      </c>
    </row>
    <row r="1361" spans="1:11" x14ac:dyDescent="0.3">
      <c r="A1361" s="2">
        <v>41379</v>
      </c>
      <c r="B1361" s="16">
        <f>MONTH(tempM[[#This Row],[Date]])</f>
        <v>4</v>
      </c>
      <c r="C1361" s="1">
        <v>2013.2916666666667</v>
      </c>
      <c r="D1361" s="1">
        <f>tempM[[#This Row],[DecDate]]^2</f>
        <v>4053343.335069445</v>
      </c>
      <c r="E1361" s="1">
        <v>0.68</v>
      </c>
      <c r="F1361" s="1">
        <f>$R$17+$R$18*tempM[[#This Row],[DecDate]]+$R$19*tempM[[#This Row],[DecDate2]]</f>
        <v>0.83543881665787012</v>
      </c>
      <c r="G1361" s="4">
        <f>tempM[[#This Row],[Temp]]-tempM[[#This Row],[Trend]]</f>
        <v>-0.15543881665787007</v>
      </c>
      <c r="H1361" s="4">
        <f t="shared" si="21"/>
        <v>-6.7756535999733733E-2</v>
      </c>
      <c r="I1361" s="4">
        <f>tempM[[#This Row],[Detrended]]-tempM[[#This Row],[Cycle]]</f>
        <v>-8.7682280658136338E-2</v>
      </c>
      <c r="J1361" s="4">
        <f>AVERAGEIF(tempM[Month],tempM[Month],tempM[High Frequency])</f>
        <v>-5.1148535178016012E-4</v>
      </c>
      <c r="K1361" s="4">
        <f>tempM[[#This Row],[S0]]-AVERAGE($J$2:$J$13)</f>
        <v>-3.7602394283050016E-4</v>
      </c>
    </row>
    <row r="1362" spans="1:11" x14ac:dyDescent="0.3">
      <c r="A1362" s="2">
        <v>41409</v>
      </c>
      <c r="B1362" s="16">
        <f>MONTH(tempM[[#This Row],[Date]])</f>
        <v>5</v>
      </c>
      <c r="C1362" s="1">
        <v>2013.375</v>
      </c>
      <c r="D1362" s="1">
        <f>tempM[[#This Row],[DecDate]]^2</f>
        <v>4053678.890625</v>
      </c>
      <c r="E1362" s="1">
        <v>0.78</v>
      </c>
      <c r="F1362" s="1">
        <f>$R$17+$R$18*tempM[[#This Row],[DecDate]]+$R$19*tempM[[#This Row],[DecDate2]]</f>
        <v>0.83720079853026164</v>
      </c>
      <c r="G1362" s="4">
        <f>tempM[[#This Row],[Temp]]-tempM[[#This Row],[Trend]]</f>
        <v>-5.720079853026161E-2</v>
      </c>
      <c r="H1362" s="4">
        <f t="shared" si="21"/>
        <v>-5.2595440948982754E-2</v>
      </c>
      <c r="I1362" s="4">
        <f>tempM[[#This Row],[Detrended]]-tempM[[#This Row],[Cycle]]</f>
        <v>-4.6053575812788558E-3</v>
      </c>
      <c r="J1362" s="4">
        <f>AVERAGEIF(tempM[Month],tempM[Month],tempM[High Frequency])</f>
        <v>-1.9768330201834865E-2</v>
      </c>
      <c r="K1362" s="4">
        <f>tempM[[#This Row],[S0]]-AVERAGE($J$2:$J$13)</f>
        <v>-1.9632868792885207E-2</v>
      </c>
    </row>
    <row r="1363" spans="1:11" x14ac:dyDescent="0.3">
      <c r="A1363" s="2">
        <v>41440</v>
      </c>
      <c r="B1363" s="16">
        <f>MONTH(tempM[[#This Row],[Date]])</f>
        <v>6</v>
      </c>
      <c r="C1363" s="1">
        <v>2013.4583333333335</v>
      </c>
      <c r="D1363" s="1">
        <f>tempM[[#This Row],[DecDate]]^2</f>
        <v>4054014.460069445</v>
      </c>
      <c r="E1363" s="1">
        <v>0.77</v>
      </c>
      <c r="F1363" s="1">
        <f>$R$17+$R$18*tempM[[#This Row],[DecDate]]+$R$19*tempM[[#This Row],[DecDate2]]</f>
        <v>0.83896421283594691</v>
      </c>
      <c r="G1363" s="4">
        <f>tempM[[#This Row],[Temp]]-tempM[[#This Row],[Trend]]</f>
        <v>-6.8964212835946892E-2</v>
      </c>
      <c r="H1363" s="4">
        <f t="shared" si="21"/>
        <v>-6.5128086023981874E-2</v>
      </c>
      <c r="I1363" s="4">
        <f>tempM[[#This Row],[Detrended]]-tempM[[#This Row],[Cycle]]</f>
        <v>-3.8361268119650183E-3</v>
      </c>
      <c r="J1363" s="4">
        <f>AVERAGEIF(tempM[Month],tempM[Month],tempM[High Frequency])</f>
        <v>-2.6078630071459965E-2</v>
      </c>
      <c r="K1363" s="4">
        <f>tempM[[#This Row],[S0]]-AVERAGE($J$2:$J$13)</f>
        <v>-2.5943168662510306E-2</v>
      </c>
    </row>
    <row r="1364" spans="1:11" x14ac:dyDescent="0.3">
      <c r="A1364" s="2">
        <v>41470</v>
      </c>
      <c r="B1364" s="16">
        <f>MONTH(tempM[[#This Row],[Date]])</f>
        <v>7</v>
      </c>
      <c r="C1364" s="1">
        <v>2013.5416666666667</v>
      </c>
      <c r="D1364" s="1">
        <f>tempM[[#This Row],[DecDate]]^2</f>
        <v>4054350.043402778</v>
      </c>
      <c r="E1364" s="1">
        <v>0.69</v>
      </c>
      <c r="F1364" s="1">
        <f>$R$17+$R$18*tempM[[#This Row],[DecDate]]+$R$19*tempM[[#This Row],[DecDate2]]</f>
        <v>0.84072905957521016</v>
      </c>
      <c r="G1364" s="4">
        <f>tempM[[#This Row],[Temp]]-tempM[[#This Row],[Trend]]</f>
        <v>-0.15072905957521021</v>
      </c>
      <c r="H1364" s="4">
        <f t="shared" si="21"/>
        <v>-2.7662163532436539E-2</v>
      </c>
      <c r="I1364" s="4">
        <f>tempM[[#This Row],[Detrended]]-tempM[[#This Row],[Cycle]]</f>
        <v>-0.12306689604277367</v>
      </c>
      <c r="J1364" s="4">
        <f>AVERAGEIF(tempM[Month],tempM[Month],tempM[High Frequency])</f>
        <v>-3.5465086088030215E-2</v>
      </c>
      <c r="K1364" s="4">
        <f>tempM[[#This Row],[S0]]-AVERAGE($J$2:$J$13)</f>
        <v>-3.5329624679080553E-2</v>
      </c>
    </row>
    <row r="1365" spans="1:11" x14ac:dyDescent="0.3">
      <c r="A1365" s="2">
        <v>41501</v>
      </c>
      <c r="B1365" s="16">
        <f>MONTH(tempM[[#This Row],[Date]])</f>
        <v>8</v>
      </c>
      <c r="C1365" s="1">
        <v>2013.625</v>
      </c>
      <c r="D1365" s="1">
        <f>tempM[[#This Row],[DecDate]]^2</f>
        <v>4054685.640625</v>
      </c>
      <c r="E1365" s="1">
        <v>0.73</v>
      </c>
      <c r="F1365" s="1">
        <f>$R$17+$R$18*tempM[[#This Row],[DecDate]]+$R$19*tempM[[#This Row],[DecDate2]]</f>
        <v>0.84249533874782401</v>
      </c>
      <c r="G1365" s="4">
        <f>tempM[[#This Row],[Temp]]-tempM[[#This Row],[Trend]]</f>
        <v>-0.11249533874782403</v>
      </c>
      <c r="H1365" s="4">
        <f t="shared" si="21"/>
        <v>-4.0966904243564403E-2</v>
      </c>
      <c r="I1365" s="4">
        <f>tempM[[#This Row],[Detrended]]-tempM[[#This Row],[Cycle]]</f>
        <v>-7.1528434504259622E-2</v>
      </c>
      <c r="J1365" s="4">
        <f>AVERAGEIF(tempM[Month],tempM[Month],tempM[High Frequency])</f>
        <v>-3.7850347885051719E-2</v>
      </c>
      <c r="K1365" s="4">
        <f>tempM[[#This Row],[S0]]-AVERAGE($J$2:$J$13)</f>
        <v>-3.7714886476102057E-2</v>
      </c>
    </row>
    <row r="1366" spans="1:11" x14ac:dyDescent="0.3">
      <c r="A1366" s="2">
        <v>41532</v>
      </c>
      <c r="B1366" s="16">
        <f>MONTH(tempM[[#This Row],[Date]])</f>
        <v>9</v>
      </c>
      <c r="C1366" s="1">
        <v>2013.7083333333335</v>
      </c>
      <c r="D1366" s="1">
        <f>tempM[[#This Row],[DecDate]]^2</f>
        <v>4055021.2517361119</v>
      </c>
      <c r="E1366" s="1">
        <v>0.7</v>
      </c>
      <c r="F1366" s="1">
        <f>$R$17+$R$18*tempM[[#This Row],[DecDate]]+$R$19*tempM[[#This Row],[DecDate2]]</f>
        <v>0.84426305035401583</v>
      </c>
      <c r="G1366" s="4">
        <f>tempM[[#This Row],[Temp]]-tempM[[#This Row],[Trend]]</f>
        <v>-0.14426305035401588</v>
      </c>
      <c r="H1366" s="4">
        <f t="shared" si="21"/>
        <v>-1.1196154311220358E-2</v>
      </c>
      <c r="I1366" s="4">
        <f>tempM[[#This Row],[Detrended]]-tempM[[#This Row],[Cycle]]</f>
        <v>-0.13306689604279551</v>
      </c>
      <c r="J1366" s="4">
        <f>AVERAGEIF(tempM[Month],tempM[Month],tempM[High Frequency])</f>
        <v>-2.5516799080914528E-2</v>
      </c>
      <c r="K1366" s="4">
        <f>tempM[[#This Row],[S0]]-AVERAGE($J$2:$J$13)</f>
        <v>-2.538133767196487E-2</v>
      </c>
    </row>
    <row r="1367" spans="1:11" x14ac:dyDescent="0.3">
      <c r="A1367" s="2">
        <v>41562</v>
      </c>
      <c r="B1367" s="16">
        <f>MONTH(tempM[[#This Row],[Date]])</f>
        <v>10</v>
      </c>
      <c r="C1367" s="1">
        <v>2013.7916666666667</v>
      </c>
      <c r="D1367" s="1">
        <f>tempM[[#This Row],[DecDate]]^2</f>
        <v>4055356.8767361115</v>
      </c>
      <c r="E1367" s="1">
        <v>0.83</v>
      </c>
      <c r="F1367" s="1">
        <f>$R$17+$R$18*tempM[[#This Row],[DecDate]]+$R$19*tempM[[#This Row],[DecDate2]]</f>
        <v>0.84603219439355826</v>
      </c>
      <c r="G1367" s="4">
        <f>tempM[[#This Row],[Temp]]-tempM[[#This Row],[Trend]]</f>
        <v>-1.6032194393558297E-2</v>
      </c>
      <c r="H1367" s="4">
        <f t="shared" si="21"/>
        <v>7.8039324184504969E-3</v>
      </c>
      <c r="I1367" s="4">
        <f>tempM[[#This Row],[Detrended]]-tempM[[#This Row],[Cycle]]</f>
        <v>-2.3836126812008793E-2</v>
      </c>
      <c r="J1367" s="4">
        <f>AVERAGEIF(tempM[Month],tempM[Month],tempM[High Frequency])</f>
        <v>3.745669801022343E-2</v>
      </c>
      <c r="K1367" s="4">
        <f>tempM[[#This Row],[S0]]-AVERAGE($J$2:$J$13)</f>
        <v>3.7592159419173092E-2</v>
      </c>
    </row>
    <row r="1368" spans="1:11" x14ac:dyDescent="0.3">
      <c r="A1368" s="2">
        <v>41593</v>
      </c>
      <c r="B1368" s="16">
        <f>MONTH(tempM[[#This Row],[Date]])</f>
        <v>11</v>
      </c>
      <c r="C1368" s="1">
        <v>2013.875</v>
      </c>
      <c r="D1368" s="1">
        <f>tempM[[#This Row],[DecDate]]^2</f>
        <v>4055692.515625</v>
      </c>
      <c r="E1368" s="1">
        <v>1.1299999999999999</v>
      </c>
      <c r="F1368" s="1">
        <f>$R$17+$R$18*tempM[[#This Row],[DecDate]]+$R$19*tempM[[#This Row],[DecDate2]]</f>
        <v>0.84780277086662181</v>
      </c>
      <c r="G1368" s="4">
        <f>tempM[[#This Row],[Temp]]-tempM[[#This Row],[Trend]]</f>
        <v>0.28219722913337808</v>
      </c>
      <c r="H1368" s="4">
        <f t="shared" si="21"/>
        <v>2.2956432868507588E-2</v>
      </c>
      <c r="I1368" s="4">
        <f>tempM[[#This Row],[Detrended]]-tempM[[#This Row],[Cycle]]</f>
        <v>0.25924079626487051</v>
      </c>
      <c r="J1368" s="4">
        <f>AVERAGEIF(tempM[Month],tempM[Month],tempM[High Frequency])</f>
        <v>3.5898844099438568E-2</v>
      </c>
      <c r="K1368" s="4">
        <f>tempM[[#This Row],[S0]]-AVERAGE($J$2:$J$13)</f>
        <v>3.603430550838823E-2</v>
      </c>
    </row>
    <row r="1369" spans="1:11" x14ac:dyDescent="0.3">
      <c r="A1369" s="2">
        <v>41623</v>
      </c>
      <c r="B1369" s="16">
        <f>MONTH(tempM[[#This Row],[Date]])</f>
        <v>12</v>
      </c>
      <c r="C1369" s="1">
        <v>2013.9583333333335</v>
      </c>
      <c r="D1369" s="1">
        <f>tempM[[#This Row],[DecDate]]^2</f>
        <v>4056028.1684027785</v>
      </c>
      <c r="E1369" s="1">
        <v>0.83</v>
      </c>
      <c r="F1369" s="1">
        <f>$R$17+$R$18*tempM[[#This Row],[DecDate]]+$R$19*tempM[[#This Row],[DecDate2]]</f>
        <v>0.84957477977303597</v>
      </c>
      <c r="G1369" s="4">
        <f>tempM[[#This Row],[Temp]]-tempM[[#This Row],[Trend]]</f>
        <v>-1.9574779773036011E-2</v>
      </c>
      <c r="H1369" s="4">
        <f t="shared" si="21"/>
        <v>2.3492116269737642E-2</v>
      </c>
      <c r="I1369" s="4">
        <f>tempM[[#This Row],[Detrended]]-tempM[[#This Row],[Cycle]]</f>
        <v>-4.3066896042773653E-2</v>
      </c>
      <c r="J1369" s="4">
        <f>AVERAGEIF(tempM[Month],tempM[Month],tempM[High Frequency])</f>
        <v>-3.4305487959333747E-2</v>
      </c>
      <c r="K1369" s="4">
        <f>tempM[[#This Row],[S0]]-AVERAGE($J$2:$J$13)</f>
        <v>-3.4170026550384085E-2</v>
      </c>
    </row>
    <row r="1370" spans="1:11" x14ac:dyDescent="0.3">
      <c r="A1370" s="2">
        <v>41654</v>
      </c>
      <c r="B1370" s="16">
        <f>MONTH(tempM[[#This Row],[Date]])</f>
        <v>1</v>
      </c>
      <c r="C1370" s="1">
        <v>2014.0416666666667</v>
      </c>
      <c r="D1370" s="1">
        <f>tempM[[#This Row],[DecDate]]^2</f>
        <v>4056363.835069445</v>
      </c>
      <c r="E1370" s="1">
        <v>0.97</v>
      </c>
      <c r="F1370" s="1">
        <f>$R$17+$R$18*tempM[[#This Row],[DecDate]]+$R$19*tempM[[#This Row],[DecDate2]]</f>
        <v>0.8513482211130281</v>
      </c>
      <c r="G1370" s="4">
        <f>tempM[[#This Row],[Temp]]-tempM[[#This Row],[Trend]]</f>
        <v>0.11865177888697187</v>
      </c>
      <c r="H1370" s="4">
        <f t="shared" si="21"/>
        <v>2.0949444160584699E-2</v>
      </c>
      <c r="I1370" s="4">
        <f>tempM[[#This Row],[Detrended]]-tempM[[#This Row],[Cycle]]</f>
        <v>9.7702334726387174E-2</v>
      </c>
      <c r="J1370" s="4">
        <f>AVERAGEIF(tempM[Month],tempM[Month],tempM[High Frequency])</f>
        <v>2.9521109172344157E-2</v>
      </c>
      <c r="K1370" s="4">
        <f>tempM[[#This Row],[S0]]-AVERAGE($J$2:$J$13)</f>
        <v>2.9656570581293815E-2</v>
      </c>
    </row>
    <row r="1371" spans="1:11" x14ac:dyDescent="0.3">
      <c r="A1371" s="2">
        <v>41685</v>
      </c>
      <c r="B1371" s="16">
        <f>MONTH(tempM[[#This Row],[Date]])</f>
        <v>2</v>
      </c>
      <c r="C1371" s="1">
        <v>2014.125</v>
      </c>
      <c r="D1371" s="1">
        <f>tempM[[#This Row],[DecDate]]^2</f>
        <v>4056699.515625</v>
      </c>
      <c r="E1371" s="1">
        <v>0.71</v>
      </c>
      <c r="F1371" s="1">
        <f>$R$17+$R$18*tempM[[#This Row],[DecDate]]+$R$19*tempM[[#This Row],[DecDate2]]</f>
        <v>0.85312309488631399</v>
      </c>
      <c r="G1371" s="4">
        <f>tempM[[#This Row],[Temp]]-tempM[[#This Row],[Trend]]</f>
        <v>-0.14312309488631403</v>
      </c>
      <c r="H1371" s="4">
        <f t="shared" si="21"/>
        <v>3.5328416541070634E-2</v>
      </c>
      <c r="I1371" s="4">
        <f>tempM[[#This Row],[Detrended]]-tempM[[#This Row],[Cycle]]</f>
        <v>-0.17845151142738466</v>
      </c>
      <c r="J1371" s="4">
        <f>AVERAGEIF(tempM[Month],tempM[Month],tempM[High Frequency])</f>
        <v>3.252632429620924E-2</v>
      </c>
      <c r="K1371" s="4">
        <f>tempM[[#This Row],[S0]]-AVERAGE($J$2:$J$13)</f>
        <v>3.2661785705158902E-2</v>
      </c>
    </row>
    <row r="1372" spans="1:11" x14ac:dyDescent="0.3">
      <c r="A1372" s="2">
        <v>41713</v>
      </c>
      <c r="B1372" s="16">
        <f>MONTH(tempM[[#This Row],[Date]])</f>
        <v>3</v>
      </c>
      <c r="C1372" s="1">
        <v>2014.2083333333335</v>
      </c>
      <c r="D1372" s="1">
        <f>tempM[[#This Row],[DecDate]]^2</f>
        <v>4057035.210069445</v>
      </c>
      <c r="E1372" s="1">
        <v>1.2</v>
      </c>
      <c r="F1372" s="1">
        <f>$R$17+$R$18*tempM[[#This Row],[DecDate]]+$R$19*tempM[[#This Row],[DecDate2]]</f>
        <v>0.85489940109312101</v>
      </c>
      <c r="G1372" s="4">
        <f>tempM[[#This Row],[Temp]]-tempM[[#This Row],[Trend]]</f>
        <v>0.34510059890687894</v>
      </c>
      <c r="H1372" s="4">
        <f t="shared" si="21"/>
        <v>4.1244418026558191E-2</v>
      </c>
      <c r="I1372" s="4">
        <f>tempM[[#This Row],[Detrended]]-tempM[[#This Row],[Cycle]]</f>
        <v>0.30385618088032074</v>
      </c>
      <c r="J1372" s="4">
        <f>AVERAGEIF(tempM[Month],tempM[Month],tempM[High Frequency])</f>
        <v>4.2467654152793903E-2</v>
      </c>
      <c r="K1372" s="4">
        <f>tempM[[#This Row],[S0]]-AVERAGE($J$2:$J$13)</f>
        <v>4.2603115561743565E-2</v>
      </c>
    </row>
    <row r="1373" spans="1:11" x14ac:dyDescent="0.3">
      <c r="A1373" s="2">
        <v>41744</v>
      </c>
      <c r="B1373" s="16">
        <f>MONTH(tempM[[#This Row],[Date]])</f>
        <v>4</v>
      </c>
      <c r="C1373" s="1">
        <v>2014.2916666666667</v>
      </c>
      <c r="D1373" s="1">
        <f>tempM[[#This Row],[DecDate]]^2</f>
        <v>4057370.918402778</v>
      </c>
      <c r="E1373" s="1">
        <v>1.08</v>
      </c>
      <c r="F1373" s="1">
        <f>$R$17+$R$18*tempM[[#This Row],[DecDate]]+$R$19*tempM[[#This Row],[DecDate2]]</f>
        <v>0.85667713973333548</v>
      </c>
      <c r="G1373" s="4">
        <f>tempM[[#This Row],[Temp]]-tempM[[#This Row],[Trend]]</f>
        <v>0.22332286026666459</v>
      </c>
      <c r="H1373" s="4">
        <f t="shared" si="21"/>
        <v>5.7158987078603327E-2</v>
      </c>
      <c r="I1373" s="4">
        <f>tempM[[#This Row],[Detrended]]-tempM[[#This Row],[Cycle]]</f>
        <v>0.16616387318806125</v>
      </c>
      <c r="J1373" s="4">
        <f>AVERAGEIF(tempM[Month],tempM[Month],tempM[High Frequency])</f>
        <v>-5.1148535178016012E-4</v>
      </c>
      <c r="K1373" s="4">
        <f>tempM[[#This Row],[S0]]-AVERAGE($J$2:$J$13)</f>
        <v>-3.7602394283050016E-4</v>
      </c>
    </row>
    <row r="1374" spans="1:11" x14ac:dyDescent="0.3">
      <c r="A1374" s="2">
        <v>41774</v>
      </c>
      <c r="B1374" s="16">
        <f>MONTH(tempM[[#This Row],[Date]])</f>
        <v>5</v>
      </c>
      <c r="C1374" s="1">
        <v>2014.375</v>
      </c>
      <c r="D1374" s="1">
        <f>tempM[[#This Row],[DecDate]]^2</f>
        <v>4057706.640625</v>
      </c>
      <c r="E1374" s="1">
        <v>0.9</v>
      </c>
      <c r="F1374" s="1">
        <f>$R$17+$R$18*tempM[[#This Row],[DecDate]]+$R$19*tempM[[#This Row],[DecDate2]]</f>
        <v>0.85845631080712792</v>
      </c>
      <c r="G1374" s="4">
        <f>tempM[[#This Row],[Temp]]-tempM[[#This Row],[Trend]]</f>
        <v>4.1543689192872102E-2</v>
      </c>
      <c r="H1374" s="4">
        <f t="shared" si="21"/>
        <v>5.2302892927975263E-2</v>
      </c>
      <c r="I1374" s="4">
        <f>tempM[[#This Row],[Detrended]]-tempM[[#This Row],[Cycle]]</f>
        <v>-1.0759203735103161E-2</v>
      </c>
      <c r="J1374" s="4">
        <f>AVERAGEIF(tempM[Month],tempM[Month],tempM[High Frequency])</f>
        <v>-1.9768330201834865E-2</v>
      </c>
      <c r="K1374" s="4">
        <f>tempM[[#This Row],[S0]]-AVERAGE($J$2:$J$13)</f>
        <v>-1.9632868792885207E-2</v>
      </c>
    </row>
    <row r="1375" spans="1:11" x14ac:dyDescent="0.3">
      <c r="A1375" s="2">
        <v>41805</v>
      </c>
      <c r="B1375" s="16">
        <f>MONTH(tempM[[#This Row],[Date]])</f>
        <v>6</v>
      </c>
      <c r="C1375" s="1">
        <v>2014.4583333333335</v>
      </c>
      <c r="D1375" s="1">
        <f>tempM[[#This Row],[DecDate]]^2</f>
        <v>4058042.3767361119</v>
      </c>
      <c r="E1375" s="1">
        <v>0.81</v>
      </c>
      <c r="F1375" s="1">
        <f>$R$17+$R$18*tempM[[#This Row],[DecDate]]+$R$19*tempM[[#This Row],[DecDate2]]</f>
        <v>0.86023691431427096</v>
      </c>
      <c r="G1375" s="4">
        <f>tempM[[#This Row],[Temp]]-tempM[[#This Row],[Trend]]</f>
        <v>-5.0236914314270908E-2</v>
      </c>
      <c r="H1375" s="4">
        <f t="shared" si="21"/>
        <v>4.8214597113126811E-2</v>
      </c>
      <c r="I1375" s="4">
        <f>tempM[[#This Row],[Detrended]]-tempM[[#This Row],[Cycle]]</f>
        <v>-9.845151142739772E-2</v>
      </c>
      <c r="J1375" s="4">
        <f>AVERAGEIF(tempM[Month],tempM[Month],tempM[High Frequency])</f>
        <v>-2.6078630071459965E-2</v>
      </c>
      <c r="K1375" s="4">
        <f>tempM[[#This Row],[S0]]-AVERAGE($J$2:$J$13)</f>
        <v>-2.5943168662510306E-2</v>
      </c>
    </row>
    <row r="1376" spans="1:11" x14ac:dyDescent="0.3">
      <c r="A1376" s="2">
        <v>41835</v>
      </c>
      <c r="B1376" s="16">
        <f>MONTH(tempM[[#This Row],[Date]])</f>
        <v>7</v>
      </c>
      <c r="C1376" s="1">
        <v>2014.5416666666667</v>
      </c>
      <c r="D1376" s="1">
        <f>tempM[[#This Row],[DecDate]]^2</f>
        <v>4058378.1267361115</v>
      </c>
      <c r="E1376" s="1">
        <v>0.76</v>
      </c>
      <c r="F1376" s="1">
        <f>$R$17+$R$18*tempM[[#This Row],[DecDate]]+$R$19*tempM[[#This Row],[DecDate2]]</f>
        <v>0.86201895025493513</v>
      </c>
      <c r="G1376" s="4">
        <f>tempM[[#This Row],[Temp]]-tempM[[#This Row],[Trend]]</f>
        <v>-0.10201895025493513</v>
      </c>
      <c r="H1376" s="4">
        <f t="shared" si="21"/>
        <v>7.4124868864822807E-2</v>
      </c>
      <c r="I1376" s="4">
        <f>tempM[[#This Row],[Detrended]]-tempM[[#This Row],[Cycle]]</f>
        <v>-0.17614381911975793</v>
      </c>
      <c r="J1376" s="4">
        <f>AVERAGEIF(tempM[Month],tempM[Month],tempM[High Frequency])</f>
        <v>-3.5465086088030215E-2</v>
      </c>
      <c r="K1376" s="4">
        <f>tempM[[#This Row],[S0]]-AVERAGE($J$2:$J$13)</f>
        <v>-3.5329624679080553E-2</v>
      </c>
    </row>
    <row r="1377" spans="1:11" x14ac:dyDescent="0.3">
      <c r="A1377" s="2">
        <v>41866</v>
      </c>
      <c r="B1377" s="16">
        <f>MONTH(tempM[[#This Row],[Date]])</f>
        <v>8</v>
      </c>
      <c r="C1377" s="1">
        <v>2014.625</v>
      </c>
      <c r="D1377" s="1">
        <f>tempM[[#This Row],[DecDate]]^2</f>
        <v>4058713.890625</v>
      </c>
      <c r="E1377" s="1">
        <v>0.9</v>
      </c>
      <c r="F1377" s="1">
        <f>$R$17+$R$18*tempM[[#This Row],[DecDate]]+$R$19*tempM[[#This Row],[DecDate2]]</f>
        <v>0.86380241862889307</v>
      </c>
      <c r="G1377" s="4">
        <f>tempM[[#This Row],[Temp]]-tempM[[#This Row],[Trend]]</f>
        <v>3.6197581371106957E-2</v>
      </c>
      <c r="H1377" s="4">
        <f t="shared" si="21"/>
        <v>8.8495246644614819E-2</v>
      </c>
      <c r="I1377" s="4">
        <f>tempM[[#This Row],[Detrended]]-tempM[[#This Row],[Cycle]]</f>
        <v>-5.2297665273507862E-2</v>
      </c>
      <c r="J1377" s="4">
        <f>AVERAGEIF(tempM[Month],tempM[Month],tempM[High Frequency])</f>
        <v>-3.7850347885051719E-2</v>
      </c>
      <c r="K1377" s="4">
        <f>tempM[[#This Row],[S0]]-AVERAGE($J$2:$J$13)</f>
        <v>-3.7714886476102057E-2</v>
      </c>
    </row>
    <row r="1378" spans="1:11" x14ac:dyDescent="0.3">
      <c r="A1378" s="2">
        <v>41897</v>
      </c>
      <c r="B1378" s="16">
        <f>MONTH(tempM[[#This Row],[Date]])</f>
        <v>9</v>
      </c>
      <c r="C1378" s="1">
        <v>2014.7083333333335</v>
      </c>
      <c r="D1378" s="1">
        <f>tempM[[#This Row],[DecDate]]^2</f>
        <v>4059049.6684027785</v>
      </c>
      <c r="E1378" s="1">
        <v>0.83</v>
      </c>
      <c r="F1378" s="1">
        <f>$R$17+$R$18*tempM[[#This Row],[DecDate]]+$R$19*tempM[[#This Row],[DecDate2]]</f>
        <v>0.86558731943648581</v>
      </c>
      <c r="G1378" s="4">
        <f>tempM[[#This Row],[Temp]]-tempM[[#This Row],[Trend]]</f>
        <v>-3.5587319436485854E-2</v>
      </c>
      <c r="H1378" s="4">
        <f t="shared" si="21"/>
        <v>0.1336334227601777</v>
      </c>
      <c r="I1378" s="4">
        <f>tempM[[#This Row],[Detrended]]-tempM[[#This Row],[Cycle]]</f>
        <v>-0.16922074219666355</v>
      </c>
      <c r="J1378" s="4">
        <f>AVERAGEIF(tempM[Month],tempM[Month],tempM[High Frequency])</f>
        <v>-2.5516799080914528E-2</v>
      </c>
      <c r="K1378" s="4">
        <f>tempM[[#This Row],[S0]]-AVERAGE($J$2:$J$13)</f>
        <v>-2.538133767196487E-2</v>
      </c>
    </row>
    <row r="1379" spans="1:11" x14ac:dyDescent="0.3">
      <c r="A1379" s="2">
        <v>41927</v>
      </c>
      <c r="B1379" s="16">
        <f>MONTH(tempM[[#This Row],[Date]])</f>
        <v>10</v>
      </c>
      <c r="C1379" s="1">
        <v>2014.7916666666667</v>
      </c>
      <c r="D1379" s="1">
        <f>tempM[[#This Row],[DecDate]]^2</f>
        <v>4059385.460069445</v>
      </c>
      <c r="E1379" s="1">
        <v>0.93</v>
      </c>
      <c r="F1379" s="1">
        <f>$R$17+$R$18*tempM[[#This Row],[DecDate]]+$R$19*tempM[[#This Row],[DecDate2]]</f>
        <v>0.86737365267742916</v>
      </c>
      <c r="G1379" s="4">
        <f>tempM[[#This Row],[Temp]]-tempM[[#This Row],[Trend]]</f>
        <v>6.2626347322570886E-2</v>
      </c>
      <c r="H1379" s="4">
        <f t="shared" si="21"/>
        <v>0.1187701664422938</v>
      </c>
      <c r="I1379" s="4">
        <f>tempM[[#This Row],[Detrended]]-tempM[[#This Row],[Cycle]]</f>
        <v>-5.614381911972291E-2</v>
      </c>
      <c r="J1379" s="4">
        <f>AVERAGEIF(tempM[Month],tempM[Month],tempM[High Frequency])</f>
        <v>3.745669801022343E-2</v>
      </c>
      <c r="K1379" s="4">
        <f>tempM[[#This Row],[S0]]-AVERAGE($J$2:$J$13)</f>
        <v>3.7592159419173092E-2</v>
      </c>
    </row>
    <row r="1380" spans="1:11" x14ac:dyDescent="0.3">
      <c r="A1380" s="2">
        <v>41958</v>
      </c>
      <c r="B1380" s="16">
        <f>MONTH(tempM[[#This Row],[Date]])</f>
        <v>11</v>
      </c>
      <c r="C1380" s="1">
        <v>2014.875</v>
      </c>
      <c r="D1380" s="1">
        <f>tempM[[#This Row],[DecDate]]^2</f>
        <v>4059721.265625</v>
      </c>
      <c r="E1380" s="1">
        <v>0.79</v>
      </c>
      <c r="F1380" s="1">
        <f>$R$17+$R$18*tempM[[#This Row],[DecDate]]+$R$19*tempM[[#This Row],[DecDate2]]</f>
        <v>0.86916141835172311</v>
      </c>
      <c r="G1380" s="4">
        <f>tempM[[#This Row],[Temp]]-tempM[[#This Row],[Trend]]</f>
        <v>-7.9161418351723079E-2</v>
      </c>
      <c r="H1380" s="4">
        <f t="shared" si="21"/>
        <v>0.11390547769096308</v>
      </c>
      <c r="I1380" s="4">
        <f>tempM[[#This Row],[Detrended]]-tempM[[#This Row],[Cycle]]</f>
        <v>-0.19306689604268618</v>
      </c>
      <c r="J1380" s="4">
        <f>AVERAGEIF(tempM[Month],tempM[Month],tempM[High Frequency])</f>
        <v>3.5898844099438568E-2</v>
      </c>
      <c r="K1380" s="4">
        <f>tempM[[#This Row],[S0]]-AVERAGE($J$2:$J$13)</f>
        <v>3.603430550838823E-2</v>
      </c>
    </row>
    <row r="1381" spans="1:11" x14ac:dyDescent="0.3">
      <c r="A1381" s="2">
        <v>41988</v>
      </c>
      <c r="B1381" s="16">
        <f>MONTH(tempM[[#This Row],[Date]])</f>
        <v>12</v>
      </c>
      <c r="C1381" s="1">
        <v>2014.9583333333335</v>
      </c>
      <c r="D1381" s="1">
        <f>tempM[[#This Row],[DecDate]]^2</f>
        <v>4060057.085069445</v>
      </c>
      <c r="E1381" s="1">
        <v>1.1000000000000001</v>
      </c>
      <c r="F1381" s="1">
        <f>$R$17+$R$18*tempM[[#This Row],[DecDate]]+$R$19*tempM[[#This Row],[DecDate2]]</f>
        <v>0.87095061645965188</v>
      </c>
      <c r="G1381" s="4">
        <f>tempM[[#This Row],[Temp]]-tempM[[#This Row],[Trend]]</f>
        <v>0.22904938354034821</v>
      </c>
      <c r="H1381" s="4">
        <f t="shared" si="21"/>
        <v>0.12365474112157018</v>
      </c>
      <c r="I1381" s="4">
        <f>tempM[[#This Row],[Detrended]]-tempM[[#This Row],[Cycle]]</f>
        <v>0.10539464241877802</v>
      </c>
      <c r="J1381" s="4">
        <f>AVERAGEIF(tempM[Month],tempM[Month],tempM[High Frequency])</f>
        <v>-3.4305487959333747E-2</v>
      </c>
      <c r="K1381" s="4">
        <f>tempM[[#This Row],[S0]]-AVERAGE($J$2:$J$13)</f>
        <v>-3.4170026550384085E-2</v>
      </c>
    </row>
    <row r="1382" spans="1:11" x14ac:dyDescent="0.3">
      <c r="A1382" s="2">
        <v>42019</v>
      </c>
      <c r="B1382" s="16">
        <f>MONTH(tempM[[#This Row],[Date]])</f>
        <v>1</v>
      </c>
      <c r="C1382" s="1">
        <v>2015.0416666666667</v>
      </c>
      <c r="D1382" s="1">
        <f>tempM[[#This Row],[DecDate]]^2</f>
        <v>4060392.918402778</v>
      </c>
      <c r="E1382" s="1">
        <v>1.19</v>
      </c>
      <c r="F1382" s="1">
        <f>$R$17+$R$18*tempM[[#This Row],[DecDate]]+$R$19*tempM[[#This Row],[DecDate2]]</f>
        <v>0.8727412470009881</v>
      </c>
      <c r="G1382" s="4">
        <f>tempM[[#This Row],[Temp]]-tempM[[#This Row],[Trend]]</f>
        <v>0.31725875299901185</v>
      </c>
      <c r="H1382" s="4">
        <f t="shared" si="21"/>
        <v>0.13032564904180741</v>
      </c>
      <c r="I1382" s="4">
        <f>tempM[[#This Row],[Detrended]]-tempM[[#This Row],[Cycle]]</f>
        <v>0.18693310395720444</v>
      </c>
      <c r="J1382" s="4">
        <f>AVERAGEIF(tempM[Month],tempM[Month],tempM[High Frequency])</f>
        <v>2.9521109172344157E-2</v>
      </c>
      <c r="K1382" s="4">
        <f>tempM[[#This Row],[S0]]-AVERAGE($J$2:$J$13)</f>
        <v>2.9656570581293815E-2</v>
      </c>
    </row>
    <row r="1383" spans="1:11" x14ac:dyDescent="0.3">
      <c r="A1383" s="2">
        <v>42050</v>
      </c>
      <c r="B1383" s="16">
        <f>MONTH(tempM[[#This Row],[Date]])</f>
        <v>2</v>
      </c>
      <c r="C1383" s="1">
        <v>2015.125</v>
      </c>
      <c r="D1383" s="1">
        <f>tempM[[#This Row],[DecDate]]^2</f>
        <v>4060728.765625</v>
      </c>
      <c r="E1383" s="1">
        <v>1.18</v>
      </c>
      <c r="F1383" s="1">
        <f>$R$17+$R$18*tempM[[#This Row],[DecDate]]+$R$19*tempM[[#This Row],[DecDate2]]</f>
        <v>0.87453330997573175</v>
      </c>
      <c r="G1383" s="4">
        <f>tempM[[#This Row],[Temp]]-tempM[[#This Row],[Trend]]</f>
        <v>0.30546669002426818</v>
      </c>
      <c r="H1383" s="4">
        <f t="shared" si="21"/>
        <v>0.14776435529782425</v>
      </c>
      <c r="I1383" s="4">
        <f>tempM[[#This Row],[Detrended]]-tempM[[#This Row],[Cycle]]</f>
        <v>0.15770233472644393</v>
      </c>
      <c r="J1383" s="4">
        <f>AVERAGEIF(tempM[Month],tempM[Month],tempM[High Frequency])</f>
        <v>3.252632429620924E-2</v>
      </c>
      <c r="K1383" s="4">
        <f>tempM[[#This Row],[S0]]-AVERAGE($J$2:$J$13)</f>
        <v>3.2661785705158902E-2</v>
      </c>
    </row>
    <row r="1384" spans="1:11" x14ac:dyDescent="0.3">
      <c r="A1384" s="2">
        <v>42078</v>
      </c>
      <c r="B1384" s="16">
        <f>MONTH(tempM[[#This Row],[Date]])</f>
        <v>3</v>
      </c>
      <c r="C1384" s="1">
        <v>2015.2083333333335</v>
      </c>
      <c r="D1384" s="1">
        <f>tempM[[#This Row],[DecDate]]^2</f>
        <v>4061064.6267361119</v>
      </c>
      <c r="E1384" s="1">
        <v>1.32</v>
      </c>
      <c r="F1384" s="1">
        <f>$R$17+$R$18*tempM[[#This Row],[DecDate]]+$R$19*tempM[[#This Row],[DecDate2]]</f>
        <v>0.87632680538399654</v>
      </c>
      <c r="G1384" s="4">
        <f>tempM[[#This Row],[Temp]]-tempM[[#This Row],[Trend]]</f>
        <v>0.44367319461600352</v>
      </c>
      <c r="H1384" s="4">
        <f t="shared" si="21"/>
        <v>0.16674009065884271</v>
      </c>
      <c r="I1384" s="4">
        <f>tempM[[#This Row],[Detrended]]-tempM[[#This Row],[Cycle]]</f>
        <v>0.27693310395716081</v>
      </c>
      <c r="J1384" s="4">
        <f>AVERAGEIF(tempM[Month],tempM[Month],tempM[High Frequency])</f>
        <v>4.2467654152793903E-2</v>
      </c>
      <c r="K1384" s="4">
        <f>tempM[[#This Row],[S0]]-AVERAGE($J$2:$J$13)</f>
        <v>4.2603115561743565E-2</v>
      </c>
    </row>
    <row r="1385" spans="1:11" x14ac:dyDescent="0.3">
      <c r="A1385" s="2">
        <v>42109</v>
      </c>
      <c r="B1385" s="16">
        <f>MONTH(tempM[[#This Row],[Date]])</f>
        <v>4</v>
      </c>
      <c r="C1385" s="1">
        <v>2015.2916666666667</v>
      </c>
      <c r="D1385" s="1">
        <f>tempM[[#This Row],[DecDate]]^2</f>
        <v>4061400.5017361115</v>
      </c>
      <c r="E1385" s="1">
        <v>1.03</v>
      </c>
      <c r="F1385" s="1">
        <f>$R$17+$R$18*tempM[[#This Row],[DecDate]]+$R$19*tempM[[#This Row],[DecDate2]]</f>
        <v>0.87812173322561193</v>
      </c>
      <c r="G1385" s="4">
        <f>tempM[[#This Row],[Temp]]-tempM[[#This Row],[Trend]]</f>
        <v>0.15187826677438809</v>
      </c>
      <c r="H1385" s="4">
        <f t="shared" si="21"/>
        <v>0.20109900897103847</v>
      </c>
      <c r="I1385" s="4">
        <f>tempM[[#This Row],[Detrended]]-tempM[[#This Row],[Cycle]]</f>
        <v>-4.9220742196650374E-2</v>
      </c>
      <c r="J1385" s="4">
        <f>AVERAGEIF(tempM[Month],tempM[Month],tempM[High Frequency])</f>
        <v>-5.1148535178016012E-4</v>
      </c>
      <c r="K1385" s="4">
        <f>tempM[[#This Row],[S0]]-AVERAGE($J$2:$J$13)</f>
        <v>-3.7602394283050016E-4</v>
      </c>
    </row>
    <row r="1386" spans="1:11" x14ac:dyDescent="0.3">
      <c r="A1386" s="2">
        <v>42139</v>
      </c>
      <c r="B1386" s="16">
        <f>MONTH(tempM[[#This Row],[Date]])</f>
        <v>5</v>
      </c>
      <c r="C1386" s="1">
        <v>2015.375</v>
      </c>
      <c r="D1386" s="1">
        <f>tempM[[#This Row],[DecDate]]^2</f>
        <v>4061736.390625</v>
      </c>
      <c r="E1386" s="1">
        <v>1.04</v>
      </c>
      <c r="F1386" s="1">
        <f>$R$17+$R$18*tempM[[#This Row],[DecDate]]+$R$19*tempM[[#This Row],[DecDate2]]</f>
        <v>0.87991809350063477</v>
      </c>
      <c r="G1386" s="4">
        <f>tempM[[#This Row],[Temp]]-tempM[[#This Row],[Trend]]</f>
        <v>0.16008190649936527</v>
      </c>
      <c r="H1386" s="4">
        <f t="shared" si="21"/>
        <v>0.23314880254209511</v>
      </c>
      <c r="I1386" s="4">
        <f>tempM[[#This Row],[Detrended]]-tempM[[#This Row],[Cycle]]</f>
        <v>-7.306689604272984E-2</v>
      </c>
      <c r="J1386" s="4">
        <f>AVERAGEIF(tempM[Month],tempM[Month],tempM[High Frequency])</f>
        <v>-1.9768330201834865E-2</v>
      </c>
      <c r="K1386" s="4">
        <f>tempM[[#This Row],[S0]]-AVERAGE($J$2:$J$13)</f>
        <v>-1.9632868792885207E-2</v>
      </c>
    </row>
    <row r="1387" spans="1:11" x14ac:dyDescent="0.3">
      <c r="A1387" s="2">
        <v>42170</v>
      </c>
      <c r="B1387" s="16">
        <f>MONTH(tempM[[#This Row],[Date]])</f>
        <v>6</v>
      </c>
      <c r="C1387" s="1">
        <v>2015.4583333333335</v>
      </c>
      <c r="D1387" s="1">
        <f>tempM[[#This Row],[DecDate]]^2</f>
        <v>4062072.2934027785</v>
      </c>
      <c r="E1387" s="1">
        <v>1.05</v>
      </c>
      <c r="F1387" s="1">
        <f>$R$17+$R$18*tempM[[#This Row],[DecDate]]+$R$19*tempM[[#This Row],[DecDate2]]</f>
        <v>0.88171588620923558</v>
      </c>
      <c r="G1387" s="4">
        <f>tempM[[#This Row],[Temp]]-tempM[[#This Row],[Trend]]</f>
        <v>0.16828411379076447</v>
      </c>
      <c r="H1387" s="4">
        <f t="shared" si="21"/>
        <v>0.28827408675661059</v>
      </c>
      <c r="I1387" s="4">
        <f>tempM[[#This Row],[Detrended]]-tempM[[#This Row],[Cycle]]</f>
        <v>-0.11998997296584613</v>
      </c>
      <c r="J1387" s="4">
        <f>AVERAGEIF(tempM[Month],tempM[Month],tempM[High Frequency])</f>
        <v>-2.6078630071459965E-2</v>
      </c>
      <c r="K1387" s="4">
        <f>tempM[[#This Row],[S0]]-AVERAGE($J$2:$J$13)</f>
        <v>-2.5943168662510306E-2</v>
      </c>
    </row>
    <row r="1388" spans="1:11" x14ac:dyDescent="0.3">
      <c r="A1388" s="2">
        <v>42200</v>
      </c>
      <c r="B1388" s="16">
        <f>MONTH(tempM[[#This Row],[Date]])</f>
        <v>7</v>
      </c>
      <c r="C1388" s="1">
        <v>2015.5416666666667</v>
      </c>
      <c r="D1388" s="1">
        <f>tempM[[#This Row],[DecDate]]^2</f>
        <v>4062408.210069445</v>
      </c>
      <c r="E1388" s="1">
        <v>0.92</v>
      </c>
      <c r="F1388" s="1">
        <f>$R$17+$R$18*tempM[[#This Row],[DecDate]]+$R$19*tempM[[#This Row],[DecDate2]]</f>
        <v>0.88351511135118699</v>
      </c>
      <c r="G1388" s="4">
        <f>tempM[[#This Row],[Temp]]-tempM[[#This Row],[Trend]]</f>
        <v>3.6484888648813052E-2</v>
      </c>
      <c r="H1388" s="4">
        <f t="shared" si="21"/>
        <v>0.32109024622999571</v>
      </c>
      <c r="I1388" s="4">
        <f>tempM[[#This Row],[Detrended]]-tempM[[#This Row],[Cycle]]</f>
        <v>-0.28460535758118266</v>
      </c>
      <c r="J1388" s="4">
        <f>AVERAGEIF(tempM[Month],tempM[Month],tempM[High Frequency])</f>
        <v>-3.5465086088030215E-2</v>
      </c>
      <c r="K1388" s="4">
        <f>tempM[[#This Row],[S0]]-AVERAGE($J$2:$J$13)</f>
        <v>-3.5329624679080553E-2</v>
      </c>
    </row>
    <row r="1389" spans="1:11" x14ac:dyDescent="0.3">
      <c r="A1389" s="2">
        <v>42231</v>
      </c>
      <c r="B1389" s="16">
        <f>MONTH(tempM[[#This Row],[Date]])</f>
        <v>8</v>
      </c>
      <c r="C1389" s="1">
        <v>2015.625</v>
      </c>
      <c r="D1389" s="1">
        <f>tempM[[#This Row],[DecDate]]^2</f>
        <v>4062744.140625</v>
      </c>
      <c r="E1389" s="1">
        <v>1.01</v>
      </c>
      <c r="F1389" s="1">
        <f>$R$17+$R$18*tempM[[#This Row],[DecDate]]+$R$19*tempM[[#This Row],[DecDate2]]</f>
        <v>0.88531576892671637</v>
      </c>
      <c r="G1389" s="4">
        <f>tempM[[#This Row],[Temp]]-tempM[[#This Row],[Trend]]</f>
        <v>0.12468423107328364</v>
      </c>
      <c r="H1389" s="4">
        <f t="shared" si="21"/>
        <v>0.3762126655776219</v>
      </c>
      <c r="I1389" s="4">
        <f>tempM[[#This Row],[Detrended]]-tempM[[#This Row],[Cycle]]</f>
        <v>-0.25152843450433826</v>
      </c>
      <c r="J1389" s="4">
        <f>AVERAGEIF(tempM[Month],tempM[Month],tempM[High Frequency])</f>
        <v>-3.7850347885051719E-2</v>
      </c>
      <c r="K1389" s="4">
        <f>tempM[[#This Row],[S0]]-AVERAGE($J$2:$J$13)</f>
        <v>-3.7714886476102057E-2</v>
      </c>
    </row>
    <row r="1390" spans="1:11" x14ac:dyDescent="0.3">
      <c r="A1390" s="2">
        <v>42262</v>
      </c>
      <c r="B1390" s="16">
        <f>MONTH(tempM[[#This Row],[Date]])</f>
        <v>9</v>
      </c>
      <c r="C1390" s="1">
        <v>2015.7083333333335</v>
      </c>
      <c r="D1390" s="1">
        <f>tempM[[#This Row],[DecDate]]^2</f>
        <v>4063080.085069445</v>
      </c>
      <c r="E1390" s="1">
        <v>1.17</v>
      </c>
      <c r="F1390" s="1">
        <f>$R$17+$R$18*tempM[[#This Row],[DecDate]]+$R$19*tempM[[#This Row],[DecDate2]]</f>
        <v>0.8871178589356532</v>
      </c>
      <c r="G1390" s="4">
        <f>tempM[[#This Row],[Temp]]-tempM[[#This Row],[Trend]]</f>
        <v>0.28288214106434673</v>
      </c>
      <c r="H1390" s="4">
        <f t="shared" si="21"/>
        <v>0.42979519095333979</v>
      </c>
      <c r="I1390" s="4">
        <f>tempM[[#This Row],[Detrended]]-tempM[[#This Row],[Cycle]]</f>
        <v>-0.14691304988899306</v>
      </c>
      <c r="J1390" s="4">
        <f>AVERAGEIF(tempM[Month],tempM[Month],tempM[High Frequency])</f>
        <v>-2.5516799080914528E-2</v>
      </c>
      <c r="K1390" s="4">
        <f>tempM[[#This Row],[S0]]-AVERAGE($J$2:$J$13)</f>
        <v>-2.538133767196487E-2</v>
      </c>
    </row>
    <row r="1391" spans="1:11" x14ac:dyDescent="0.3">
      <c r="A1391" s="2">
        <v>42292</v>
      </c>
      <c r="B1391" s="16">
        <f>MONTH(tempM[[#This Row],[Date]])</f>
        <v>10</v>
      </c>
      <c r="C1391" s="1">
        <v>2015.7916666666667</v>
      </c>
      <c r="D1391" s="1">
        <f>tempM[[#This Row],[DecDate]]^2</f>
        <v>4063416.043402778</v>
      </c>
      <c r="E1391" s="1">
        <v>1.3</v>
      </c>
      <c r="F1391" s="1">
        <f>$R$17+$R$18*tempM[[#This Row],[DecDate]]+$R$19*tempM[[#This Row],[DecDate2]]</f>
        <v>0.88892138137794063</v>
      </c>
      <c r="G1391" s="4">
        <f>tempM[[#This Row],[Temp]]-tempM[[#This Row],[Trend]]</f>
        <v>0.41107861862205941</v>
      </c>
      <c r="H1391" s="4">
        <f t="shared" si="21"/>
        <v>0.44106859158791423</v>
      </c>
      <c r="I1391" s="4">
        <f>tempM[[#This Row],[Detrended]]-tempM[[#This Row],[Cycle]]</f>
        <v>-2.9989972965854816E-2</v>
      </c>
      <c r="J1391" s="4">
        <f>AVERAGEIF(tempM[Month],tempM[Month],tempM[High Frequency])</f>
        <v>3.745669801022343E-2</v>
      </c>
      <c r="K1391" s="4">
        <f>tempM[[#This Row],[S0]]-AVERAGE($J$2:$J$13)</f>
        <v>3.7592159419173092E-2</v>
      </c>
    </row>
    <row r="1392" spans="1:11" x14ac:dyDescent="0.3">
      <c r="A1392" s="2">
        <v>42323</v>
      </c>
      <c r="B1392" s="16">
        <f>MONTH(tempM[[#This Row],[Date]])</f>
        <v>11</v>
      </c>
      <c r="C1392" s="1">
        <v>2015.875</v>
      </c>
      <c r="D1392" s="1">
        <f>tempM[[#This Row],[DecDate]]^2</f>
        <v>4063752.015625</v>
      </c>
      <c r="E1392" s="1">
        <v>1.37</v>
      </c>
      <c r="F1392" s="1">
        <f>$R$17+$R$18*tempM[[#This Row],[DecDate]]+$R$19*tempM[[#This Row],[DecDate2]]</f>
        <v>0.89072633625369235</v>
      </c>
      <c r="G1392" s="4">
        <f>tempM[[#This Row],[Temp]]-tempM[[#This Row],[Trend]]</f>
        <v>0.47927366374630775</v>
      </c>
      <c r="H1392" s="4">
        <f t="shared" si="21"/>
        <v>0.445417482865965</v>
      </c>
      <c r="I1392" s="4">
        <f>tempM[[#This Row],[Detrended]]-tempM[[#This Row],[Cycle]]</f>
        <v>3.3856180880342757E-2</v>
      </c>
      <c r="J1392" s="4">
        <f>AVERAGEIF(tempM[Month],tempM[Month],tempM[High Frequency])</f>
        <v>3.5898844099438568E-2</v>
      </c>
      <c r="K1392" s="4">
        <f>tempM[[#This Row],[S0]]-AVERAGE($J$2:$J$13)</f>
        <v>3.603430550838823E-2</v>
      </c>
    </row>
    <row r="1393" spans="1:11" x14ac:dyDescent="0.3">
      <c r="A1393" s="2">
        <v>42353</v>
      </c>
      <c r="B1393" s="16">
        <f>MONTH(tempM[[#This Row],[Date]])</f>
        <v>12</v>
      </c>
      <c r="C1393" s="1">
        <v>2015.9583333333335</v>
      </c>
      <c r="D1393" s="1">
        <f>tempM[[#This Row],[DecDate]]^2</f>
        <v>4064088.0017361119</v>
      </c>
      <c r="E1393" s="1">
        <v>1.53</v>
      </c>
      <c r="F1393" s="1">
        <f>$R$17+$R$18*tempM[[#This Row],[DecDate]]+$R$19*tempM[[#This Row],[DecDate2]]</f>
        <v>0.89253272356302205</v>
      </c>
      <c r="G1393" s="4">
        <f>tempM[[#This Row],[Temp]]-tempM[[#This Row],[Trend]]</f>
        <v>0.63746727643697798</v>
      </c>
      <c r="H1393" s="4">
        <f t="shared" si="21"/>
        <v>0.44976494171055587</v>
      </c>
      <c r="I1393" s="4">
        <f>tempM[[#This Row],[Detrended]]-tempM[[#This Row],[Cycle]]</f>
        <v>0.18770233472642212</v>
      </c>
      <c r="J1393" s="4">
        <f>AVERAGEIF(tempM[Month],tempM[Month],tempM[High Frequency])</f>
        <v>-3.4305487959333747E-2</v>
      </c>
      <c r="K1393" s="4">
        <f>tempM[[#This Row],[S0]]-AVERAGE($J$2:$J$13)</f>
        <v>-3.4170026550384085E-2</v>
      </c>
    </row>
    <row r="1394" spans="1:11" x14ac:dyDescent="0.3">
      <c r="A1394" s="2">
        <v>42384</v>
      </c>
      <c r="B1394" s="16">
        <f>MONTH(tempM[[#This Row],[Date]])</f>
        <v>1</v>
      </c>
      <c r="C1394" s="1">
        <v>2016.0416666666667</v>
      </c>
      <c r="D1394" s="1">
        <f>tempM[[#This Row],[DecDate]]^2</f>
        <v>4064424.0017361115</v>
      </c>
      <c r="E1394" s="1">
        <v>1.55</v>
      </c>
      <c r="F1394" s="1">
        <f>$R$17+$R$18*tempM[[#This Row],[DecDate]]+$R$19*tempM[[#This Row],[DecDate2]]</f>
        <v>0.8943405433056455</v>
      </c>
      <c r="G1394" s="4">
        <f>tempM[[#This Row],[Temp]]-tempM[[#This Row],[Trend]]</f>
        <v>0.65565945669435455</v>
      </c>
      <c r="H1394" s="4">
        <f t="shared" si="21"/>
        <v>0.44718789119862729</v>
      </c>
      <c r="I1394" s="4">
        <f>tempM[[#This Row],[Detrended]]-tempM[[#This Row],[Cycle]]</f>
        <v>0.20847156549572726</v>
      </c>
      <c r="J1394" s="4">
        <f>AVERAGEIF(tempM[Month],tempM[Month],tempM[High Frequency])</f>
        <v>2.9521109172344157E-2</v>
      </c>
      <c r="K1394" s="4">
        <f>tempM[[#This Row],[S0]]-AVERAGE($J$2:$J$13)</f>
        <v>2.9656570581293815E-2</v>
      </c>
    </row>
    <row r="1395" spans="1:11" x14ac:dyDescent="0.3">
      <c r="A1395" s="2">
        <v>42415</v>
      </c>
      <c r="B1395" s="16">
        <f>MONTH(tempM[[#This Row],[Date]])</f>
        <v>2</v>
      </c>
      <c r="C1395" s="1">
        <v>2016.125</v>
      </c>
      <c r="D1395" s="1">
        <f>tempM[[#This Row],[DecDate]]^2</f>
        <v>4064760.015625</v>
      </c>
      <c r="E1395" s="1">
        <v>1.93</v>
      </c>
      <c r="F1395" s="1">
        <f>$R$17+$R$18*tempM[[#This Row],[DecDate]]+$R$19*tempM[[#This Row],[DecDate2]]</f>
        <v>0.89614979548184692</v>
      </c>
      <c r="G1395" s="4">
        <f>tempM[[#This Row],[Temp]]-tempM[[#This Row],[Trend]]</f>
        <v>1.033850204518153</v>
      </c>
      <c r="H1395" s="4">
        <f t="shared" si="21"/>
        <v>0.45999402363785424</v>
      </c>
      <c r="I1395" s="4">
        <f>tempM[[#This Row],[Detrended]]-tempM[[#This Row],[Cycle]]</f>
        <v>0.57385618088029877</v>
      </c>
      <c r="J1395" s="4">
        <f>AVERAGEIF(tempM[Month],tempM[Month],tempM[High Frequency])</f>
        <v>3.252632429620924E-2</v>
      </c>
      <c r="K1395" s="4">
        <f>tempM[[#This Row],[S0]]-AVERAGE($J$2:$J$13)</f>
        <v>3.2661785705158902E-2</v>
      </c>
    </row>
    <row r="1396" spans="1:11" x14ac:dyDescent="0.3">
      <c r="A1396" s="2">
        <v>42444</v>
      </c>
      <c r="B1396" s="16">
        <f>MONTH(tempM[[#This Row],[Date]])</f>
        <v>3</v>
      </c>
      <c r="C1396" s="1">
        <v>2016.2083333333335</v>
      </c>
      <c r="D1396" s="1">
        <f>tempM[[#This Row],[DecDate]]^2</f>
        <v>4065096.0434027785</v>
      </c>
      <c r="E1396" s="1">
        <v>1.9</v>
      </c>
      <c r="F1396" s="1">
        <f>$R$17+$R$18*tempM[[#This Row],[DecDate]]+$R$19*tempM[[#This Row],[DecDate2]]</f>
        <v>0.89796048009139895</v>
      </c>
      <c r="G1396" s="4">
        <f>tempM[[#This Row],[Temp]]-tempM[[#This Row],[Trend]]</f>
        <v>1.002039519908601</v>
      </c>
      <c r="H1396" s="4">
        <f t="shared" si="21"/>
        <v>0.4743371851821046</v>
      </c>
      <c r="I1396" s="4">
        <f>tempM[[#This Row],[Detrended]]-tempM[[#This Row],[Cycle]]</f>
        <v>0.52770233472649641</v>
      </c>
      <c r="J1396" s="4">
        <f>AVERAGEIF(tempM[Month],tempM[Month],tempM[High Frequency])</f>
        <v>4.2467654152793903E-2</v>
      </c>
      <c r="K1396" s="4">
        <f>tempM[[#This Row],[S0]]-AVERAGE($J$2:$J$13)</f>
        <v>4.2603115561743565E-2</v>
      </c>
    </row>
    <row r="1397" spans="1:11" x14ac:dyDescent="0.3">
      <c r="A1397" s="2">
        <v>42475</v>
      </c>
      <c r="B1397" s="16">
        <f>MONTH(tempM[[#This Row],[Date]])</f>
        <v>4</v>
      </c>
      <c r="C1397" s="1">
        <v>2016.2916666666667</v>
      </c>
      <c r="D1397" s="1">
        <f>tempM[[#This Row],[DecDate]]^2</f>
        <v>4065432.085069445</v>
      </c>
      <c r="E1397" s="1">
        <v>1.49</v>
      </c>
      <c r="F1397" s="1">
        <f>$R$17+$R$18*tempM[[#This Row],[DecDate]]+$R$19*tempM[[#This Row],[DecDate2]]</f>
        <v>0.89977259713452895</v>
      </c>
      <c r="G1397" s="4">
        <f>tempM[[#This Row],[Temp]]-tempM[[#This Row],[Trend]]</f>
        <v>0.59022740286547104</v>
      </c>
      <c r="H1397" s="4">
        <f t="shared" si="21"/>
        <v>0.46175583736982695</v>
      </c>
      <c r="I1397" s="4">
        <f>tempM[[#This Row],[Detrended]]-tempM[[#This Row],[Cycle]]</f>
        <v>0.12847156549564409</v>
      </c>
      <c r="J1397" s="4">
        <f>AVERAGEIF(tempM[Month],tempM[Month],tempM[High Frequency])</f>
        <v>-5.1148535178016012E-4</v>
      </c>
      <c r="K1397" s="4">
        <f>tempM[[#This Row],[S0]]-AVERAGE($J$2:$J$13)</f>
        <v>-3.7602394283050016E-4</v>
      </c>
    </row>
    <row r="1398" spans="1:11" x14ac:dyDescent="0.3">
      <c r="A1398" s="2">
        <v>42505</v>
      </c>
      <c r="B1398" s="16">
        <f>MONTH(tempM[[#This Row],[Date]])</f>
        <v>5</v>
      </c>
      <c r="C1398" s="1">
        <v>2016.375</v>
      </c>
      <c r="D1398" s="1">
        <f>tempM[[#This Row],[DecDate]]^2</f>
        <v>4065768.140625</v>
      </c>
      <c r="E1398" s="1">
        <v>1.1100000000000001</v>
      </c>
      <c r="F1398" s="1">
        <f>$R$17+$R$18*tempM[[#This Row],[DecDate]]+$R$19*tempM[[#This Row],[DecDate2]]</f>
        <v>0.90158614661095271</v>
      </c>
      <c r="G1398" s="4">
        <f>tempM[[#This Row],[Temp]]-tempM[[#This Row],[Trend]]</f>
        <v>0.20841385338904739</v>
      </c>
      <c r="H1398" s="4">
        <f t="shared" si="21"/>
        <v>0.44532690327794422</v>
      </c>
      <c r="I1398" s="4">
        <f>tempM[[#This Row],[Detrended]]-tempM[[#This Row],[Cycle]]</f>
        <v>-0.23691304988889683</v>
      </c>
      <c r="J1398" s="4">
        <f>AVERAGEIF(tempM[Month],tempM[Month],tempM[High Frequency])</f>
        <v>-1.9768330201834865E-2</v>
      </c>
      <c r="K1398" s="4">
        <f>tempM[[#This Row],[S0]]-AVERAGE($J$2:$J$13)</f>
        <v>-1.9632868792885207E-2</v>
      </c>
    </row>
    <row r="1399" spans="1:11" x14ac:dyDescent="0.3">
      <c r="A1399" s="2">
        <v>42536</v>
      </c>
      <c r="B1399" s="16">
        <f>MONTH(tempM[[#This Row],[Date]])</f>
        <v>6</v>
      </c>
      <c r="C1399" s="1">
        <v>2016.4583333333335</v>
      </c>
      <c r="D1399" s="1">
        <f>tempM[[#This Row],[DecDate]]^2</f>
        <v>4066104.210069445</v>
      </c>
      <c r="E1399" s="1">
        <v>1.1200000000000001</v>
      </c>
      <c r="F1399" s="1">
        <f>$R$17+$R$18*tempM[[#This Row],[DecDate]]+$R$19*tempM[[#This Row],[DecDate2]]</f>
        <v>0.90340112852095444</v>
      </c>
      <c r="G1399" s="4">
        <f>tempM[[#This Row],[Temp]]-tempM[[#This Row],[Trend]]</f>
        <v>0.21659887147904566</v>
      </c>
      <c r="H1399" s="4">
        <f t="shared" si="21"/>
        <v>0.41735807521414442</v>
      </c>
      <c r="I1399" s="4">
        <f>tempM[[#This Row],[Detrended]]-tempM[[#This Row],[Cycle]]</f>
        <v>-0.20075920373509876</v>
      </c>
      <c r="J1399" s="4">
        <f>AVERAGEIF(tempM[Month],tempM[Month],tempM[High Frequency])</f>
        <v>-2.6078630071459965E-2</v>
      </c>
      <c r="K1399" s="4">
        <f>tempM[[#This Row],[S0]]-AVERAGE($J$2:$J$13)</f>
        <v>-2.5943168662510306E-2</v>
      </c>
    </row>
    <row r="1400" spans="1:11" x14ac:dyDescent="0.3">
      <c r="A1400" s="2">
        <v>42566</v>
      </c>
      <c r="B1400" s="16">
        <f>MONTH(tempM[[#This Row],[Date]])</f>
        <v>7</v>
      </c>
      <c r="C1400" s="1">
        <v>2016.5416666666667</v>
      </c>
      <c r="D1400" s="1">
        <f>tempM[[#This Row],[DecDate]]^2</f>
        <v>4066440.293402778</v>
      </c>
      <c r="E1400" s="1">
        <v>1.04</v>
      </c>
      <c r="F1400" s="1">
        <f>$R$17+$R$18*tempM[[#This Row],[DecDate]]+$R$19*tempM[[#This Row],[DecDate2]]</f>
        <v>0.90521754286430678</v>
      </c>
      <c r="G1400" s="4">
        <f>tempM[[#This Row],[Temp]]-tempM[[#This Row],[Trend]]</f>
        <v>0.13478245713569326</v>
      </c>
      <c r="H1400" s="4">
        <f t="shared" si="21"/>
        <v>0.40477243010151764</v>
      </c>
      <c r="I1400" s="4">
        <f>tempM[[#This Row],[Detrended]]-tempM[[#This Row],[Cycle]]</f>
        <v>-0.26998997296582439</v>
      </c>
      <c r="J1400" s="4">
        <f>AVERAGEIF(tempM[Month],tempM[Month],tempM[High Frequency])</f>
        <v>-3.5465086088030215E-2</v>
      </c>
      <c r="K1400" s="4">
        <f>tempM[[#This Row],[S0]]-AVERAGE($J$2:$J$13)</f>
        <v>-3.5329624679080553E-2</v>
      </c>
    </row>
    <row r="1401" spans="1:11" x14ac:dyDescent="0.3">
      <c r="A1401" s="2">
        <v>42597</v>
      </c>
      <c r="B1401" s="16">
        <f>MONTH(tempM[[#This Row],[Date]])</f>
        <v>8</v>
      </c>
      <c r="C1401" s="1">
        <v>2016.625</v>
      </c>
      <c r="D1401" s="1">
        <f>tempM[[#This Row],[DecDate]]^2</f>
        <v>4066776.390625</v>
      </c>
      <c r="E1401" s="1">
        <v>1.1100000000000001</v>
      </c>
      <c r="F1401" s="1">
        <f>$R$17+$R$18*tempM[[#This Row],[DecDate]]+$R$19*tempM[[#This Row],[DecDate2]]</f>
        <v>0.90703538964123709</v>
      </c>
      <c r="G1401" s="4">
        <f>tempM[[#This Row],[Temp]]-tempM[[#This Row],[Trend]]</f>
        <v>0.20296461035876301</v>
      </c>
      <c r="H1401" s="4">
        <f t="shared" si="21"/>
        <v>0.39910842947851222</v>
      </c>
      <c r="I1401" s="4">
        <f>tempM[[#This Row],[Detrended]]-tempM[[#This Row],[Cycle]]</f>
        <v>-0.19614381911974921</v>
      </c>
      <c r="J1401" s="4">
        <f>AVERAGEIF(tempM[Month],tempM[Month],tempM[High Frequency])</f>
        <v>-3.7850347885051719E-2</v>
      </c>
      <c r="K1401" s="4">
        <f>tempM[[#This Row],[S0]]-AVERAGE($J$2:$J$13)</f>
        <v>-3.7714886476102057E-2</v>
      </c>
    </row>
    <row r="1402" spans="1:11" x14ac:dyDescent="0.3">
      <c r="A1402" s="2">
        <v>42628</v>
      </c>
      <c r="B1402" s="16">
        <f>MONTH(tempM[[#This Row],[Date]])</f>
        <v>9</v>
      </c>
      <c r="C1402" s="1">
        <v>2016.7083333333335</v>
      </c>
      <c r="D1402" s="1">
        <f>tempM[[#This Row],[DecDate]]^2</f>
        <v>4067112.5017361119</v>
      </c>
      <c r="E1402" s="1">
        <v>1.22</v>
      </c>
      <c r="F1402" s="1">
        <f>$R$17+$R$18*tempM[[#This Row],[DecDate]]+$R$19*tempM[[#This Row],[DecDate2]]</f>
        <v>0.90885466885146116</v>
      </c>
      <c r="G1402" s="4">
        <f>tempM[[#This Row],[Temp]]-tempM[[#This Row],[Trend]]</f>
        <v>0.31114533114853882</v>
      </c>
      <c r="H1402" s="4">
        <f t="shared" si="21"/>
        <v>0.36575068872975652</v>
      </c>
      <c r="I1402" s="4">
        <f>tempM[[#This Row],[Detrended]]-tempM[[#This Row],[Cycle]]</f>
        <v>-5.4605357581217706E-2</v>
      </c>
      <c r="J1402" s="4">
        <f>AVERAGEIF(tempM[Month],tempM[Month],tempM[High Frequency])</f>
        <v>-2.5516799080914528E-2</v>
      </c>
      <c r="K1402" s="4">
        <f>tempM[[#This Row],[S0]]-AVERAGE($J$2:$J$13)</f>
        <v>-2.538133767196487E-2</v>
      </c>
    </row>
    <row r="1403" spans="1:11" x14ac:dyDescent="0.3">
      <c r="A1403" s="2">
        <v>42658</v>
      </c>
      <c r="B1403" s="16">
        <f>MONTH(tempM[[#This Row],[Date]])</f>
        <v>10</v>
      </c>
      <c r="C1403" s="1">
        <v>2016.7916666666667</v>
      </c>
      <c r="D1403" s="1">
        <f>tempM[[#This Row],[DecDate]]^2</f>
        <v>4067448.6267361115</v>
      </c>
      <c r="E1403" s="1">
        <v>1.03</v>
      </c>
      <c r="F1403" s="1">
        <f>$R$17+$R$18*tempM[[#This Row],[DecDate]]+$R$19*tempM[[#This Row],[DecDate2]]</f>
        <v>0.9106753804952632</v>
      </c>
      <c r="G1403" s="4">
        <f>tempM[[#This Row],[Temp]]-tempM[[#This Row],[Trend]]</f>
        <v>0.11932461950473683</v>
      </c>
      <c r="H1403" s="4">
        <f t="shared" si="21"/>
        <v>0.31008382323985312</v>
      </c>
      <c r="I1403" s="4">
        <f>tempM[[#This Row],[Detrended]]-tempM[[#This Row],[Cycle]]</f>
        <v>-0.19075920373511629</v>
      </c>
      <c r="J1403" s="4">
        <f>AVERAGEIF(tempM[Month],tempM[Month],tempM[High Frequency])</f>
        <v>3.745669801022343E-2</v>
      </c>
      <c r="K1403" s="4">
        <f>tempM[[#This Row],[S0]]-AVERAGE($J$2:$J$13)</f>
        <v>3.7592159419173092E-2</v>
      </c>
    </row>
    <row r="1404" spans="1:11" x14ac:dyDescent="0.3">
      <c r="A1404" s="2">
        <v>42689</v>
      </c>
      <c r="B1404" s="16">
        <f>MONTH(tempM[[#This Row],[Date]])</f>
        <v>11</v>
      </c>
      <c r="C1404" s="1">
        <v>2016.875</v>
      </c>
      <c r="D1404" s="1">
        <f>tempM[[#This Row],[DecDate]]^2</f>
        <v>4067784.765625</v>
      </c>
      <c r="E1404" s="1">
        <v>1.1100000000000001</v>
      </c>
      <c r="F1404" s="1">
        <f>$R$17+$R$18*tempM[[#This Row],[DecDate]]+$R$19*tempM[[#This Row],[DecDate2]]</f>
        <v>0.91249752457241584</v>
      </c>
      <c r="G1404" s="4">
        <f>tempM[[#This Row],[Temp]]-tempM[[#This Row],[Trend]]</f>
        <v>0.19750247542758426</v>
      </c>
      <c r="H1404" s="4">
        <f t="shared" si="21"/>
        <v>0.26441552531650725</v>
      </c>
      <c r="I1404" s="4">
        <f>tempM[[#This Row],[Detrended]]-tempM[[#This Row],[Cycle]]</f>
        <v>-6.6913049888922993E-2</v>
      </c>
      <c r="J1404" s="4">
        <f>AVERAGEIF(tempM[Month],tempM[Month],tempM[High Frequency])</f>
        <v>3.5898844099438568E-2</v>
      </c>
      <c r="K1404" s="4">
        <f>tempM[[#This Row],[S0]]-AVERAGE($J$2:$J$13)</f>
        <v>3.603430550838823E-2</v>
      </c>
    </row>
    <row r="1405" spans="1:11" x14ac:dyDescent="0.3">
      <c r="A1405" s="2">
        <v>42719</v>
      </c>
      <c r="B1405" s="16">
        <f>MONTH(tempM[[#This Row],[Date]])</f>
        <v>12</v>
      </c>
      <c r="C1405" s="1">
        <v>2016.9583333333335</v>
      </c>
      <c r="D1405" s="1">
        <f>tempM[[#This Row],[DecDate]]^2</f>
        <v>4068120.9184027785</v>
      </c>
      <c r="E1405" s="1">
        <v>1.03</v>
      </c>
      <c r="F1405" s="1">
        <f>$R$17+$R$18*tempM[[#This Row],[DecDate]]+$R$19*tempM[[#This Row],[DecDate2]]</f>
        <v>0.91432110108308962</v>
      </c>
      <c r="G1405" s="4">
        <f>tempM[[#This Row],[Temp]]-tempM[[#This Row],[Trend]]</f>
        <v>0.11567889891691041</v>
      </c>
      <c r="H1405" s="4">
        <f t="shared" si="21"/>
        <v>0.24874579495970156</v>
      </c>
      <c r="I1405" s="4">
        <f>tempM[[#This Row],[Detrended]]-tempM[[#This Row],[Cycle]]</f>
        <v>-0.13306689604279115</v>
      </c>
      <c r="J1405" s="4">
        <f>AVERAGEIF(tempM[Month],tempM[Month],tempM[High Frequency])</f>
        <v>-3.4305487959333747E-2</v>
      </c>
      <c r="K1405" s="4">
        <f>tempM[[#This Row],[S0]]-AVERAGE($J$2:$J$13)</f>
        <v>-3.4170026550384085E-2</v>
      </c>
    </row>
    <row r="1406" spans="1:11" x14ac:dyDescent="0.3">
      <c r="A1406" s="2">
        <v>42750</v>
      </c>
      <c r="B1406" s="16">
        <f>MONTH(tempM[[#This Row],[Date]])</f>
        <v>1</v>
      </c>
      <c r="C1406" s="1">
        <v>2017.0416666666667</v>
      </c>
      <c r="D1406" s="1">
        <f>tempM[[#This Row],[DecDate]]^2</f>
        <v>4068457.085069445</v>
      </c>
      <c r="E1406" s="1">
        <v>1.39</v>
      </c>
      <c r="F1406" s="1">
        <f>$R$17+$R$18*tempM[[#This Row],[DecDate]]+$R$19*tempM[[#This Row],[DecDate2]]</f>
        <v>0.91614611002717083</v>
      </c>
      <c r="G1406" s="4">
        <f>tempM[[#This Row],[Temp]]-tempM[[#This Row],[Trend]]</f>
        <v>0.47385388997282907</v>
      </c>
      <c r="H1406" s="4">
        <f t="shared" si="21"/>
        <v>0.23538232447715005</v>
      </c>
      <c r="I1406" s="4">
        <f>tempM[[#This Row],[Detrended]]-tempM[[#This Row],[Cycle]]</f>
        <v>0.23847156549567902</v>
      </c>
      <c r="J1406" s="4">
        <f>AVERAGEIF(tempM[Month],tempM[Month],tempM[High Frequency])</f>
        <v>2.9521109172344157E-2</v>
      </c>
      <c r="K1406" s="4">
        <f>tempM[[#This Row],[S0]]-AVERAGE($J$2:$J$13)</f>
        <v>2.9656570581293815E-2</v>
      </c>
    </row>
    <row r="1407" spans="1:11" x14ac:dyDescent="0.3">
      <c r="A1407" s="2">
        <v>42781</v>
      </c>
      <c r="B1407" s="16">
        <f>MONTH(tempM[[#This Row],[Date]])</f>
        <v>2</v>
      </c>
      <c r="C1407" s="1">
        <v>2017.125</v>
      </c>
      <c r="D1407" s="1">
        <f>tempM[[#This Row],[DecDate]]^2</f>
        <v>4068793.265625</v>
      </c>
      <c r="E1407" s="1">
        <v>1.5</v>
      </c>
      <c r="F1407" s="1">
        <f>$R$17+$R$18*tempM[[#This Row],[DecDate]]+$R$19*tempM[[#This Row],[DecDate2]]</f>
        <v>0.91797255140471634</v>
      </c>
      <c r="G1407" s="4">
        <f>tempM[[#This Row],[Temp]]-tempM[[#This Row],[Trend]]</f>
        <v>0.58202744859528366</v>
      </c>
      <c r="H1407" s="4">
        <f t="shared" si="21"/>
        <v>0.23047896002267709</v>
      </c>
      <c r="I1407" s="4">
        <f>tempM[[#This Row],[Detrended]]-tempM[[#This Row],[Cycle]]</f>
        <v>0.35154848857260657</v>
      </c>
      <c r="J1407" s="4">
        <f>AVERAGEIF(tempM[Month],tempM[Month],tempM[High Frequency])</f>
        <v>3.252632429620924E-2</v>
      </c>
      <c r="K1407" s="4">
        <f>tempM[[#This Row],[S0]]-AVERAGE($J$2:$J$13)</f>
        <v>3.2661785705158902E-2</v>
      </c>
    </row>
    <row r="1408" spans="1:11" x14ac:dyDescent="0.3">
      <c r="A1408" s="2">
        <v>42809</v>
      </c>
      <c r="B1408" s="16">
        <f>MONTH(tempM[[#This Row],[Date]])</f>
        <v>3</v>
      </c>
      <c r="C1408" s="1">
        <v>2017.2083333333335</v>
      </c>
      <c r="D1408" s="1">
        <f>tempM[[#This Row],[DecDate]]^2</f>
        <v>4069129.460069445</v>
      </c>
      <c r="E1408" s="1">
        <v>1.52</v>
      </c>
      <c r="F1408" s="1">
        <f>$R$17+$R$18*tempM[[#This Row],[DecDate]]+$R$19*tempM[[#This Row],[DecDate2]]</f>
        <v>0.91980042521566929</v>
      </c>
      <c r="G1408" s="4">
        <f>tempM[[#This Row],[Temp]]-tempM[[#This Row],[Trend]]</f>
        <v>0.60019957478433072</v>
      </c>
      <c r="H1408" s="4">
        <f t="shared" si="21"/>
        <v>0.22018954775015068</v>
      </c>
      <c r="I1408" s="4">
        <f>tempM[[#This Row],[Detrended]]-tempM[[#This Row],[Cycle]]</f>
        <v>0.38001002703418008</v>
      </c>
      <c r="J1408" s="4">
        <f>AVERAGEIF(tempM[Month],tempM[Month],tempM[High Frequency])</f>
        <v>4.2467654152793903E-2</v>
      </c>
      <c r="K1408" s="4">
        <f>tempM[[#This Row],[S0]]-AVERAGE($J$2:$J$13)</f>
        <v>4.2603115561743565E-2</v>
      </c>
    </row>
    <row r="1409" spans="1:11" x14ac:dyDescent="0.3">
      <c r="A1409" s="2">
        <v>42840</v>
      </c>
      <c r="B1409" s="16">
        <f>MONTH(tempM[[#This Row],[Date]])</f>
        <v>4</v>
      </c>
      <c r="C1409" s="1">
        <v>2017.2916666666667</v>
      </c>
      <c r="D1409" s="1">
        <f>tempM[[#This Row],[DecDate]]^2</f>
        <v>4069465.668402778</v>
      </c>
      <c r="E1409" s="1">
        <v>1.2</v>
      </c>
      <c r="F1409" s="1">
        <f>$R$17+$R$18*tempM[[#This Row],[DecDate]]+$R$19*tempM[[#This Row],[DecDate2]]</f>
        <v>0.92162973146014338</v>
      </c>
      <c r="G1409" s="4">
        <f>tempM[[#This Row],[Temp]]-tempM[[#This Row],[Trend]]</f>
        <v>0.27837026853985658</v>
      </c>
      <c r="H1409" s="4">
        <f t="shared" si="21"/>
        <v>0.20528331842877975</v>
      </c>
      <c r="I1409" s="4">
        <f>tempM[[#This Row],[Detrended]]-tempM[[#This Row],[Cycle]]</f>
        <v>7.3086950111076826E-2</v>
      </c>
      <c r="J1409" s="4">
        <f>AVERAGEIF(tempM[Month],tempM[Month],tempM[High Frequency])</f>
        <v>-5.1148535178016012E-4</v>
      </c>
      <c r="K1409" s="4">
        <f>tempM[[#This Row],[S0]]-AVERAGE($J$2:$J$13)</f>
        <v>-3.7602394283050016E-4</v>
      </c>
    </row>
    <row r="1410" spans="1:11" x14ac:dyDescent="0.3">
      <c r="A1410" s="2">
        <v>42870</v>
      </c>
      <c r="B1410" s="16">
        <f>MONTH(tempM[[#This Row],[Date]])</f>
        <v>5</v>
      </c>
      <c r="C1410" s="1">
        <v>2017.375</v>
      </c>
      <c r="D1410" s="1">
        <f>tempM[[#This Row],[DecDate]]^2</f>
        <v>4069801.890625</v>
      </c>
      <c r="E1410" s="1">
        <v>0.92</v>
      </c>
      <c r="F1410" s="1">
        <f>$R$17+$R$18*tempM[[#This Row],[DecDate]]+$R$19*tempM[[#This Row],[DecDate2]]</f>
        <v>0.9234604701380249</v>
      </c>
      <c r="G1410" s="4">
        <f>tempM[[#This Row],[Temp]]-tempM[[#This Row],[Trend]]</f>
        <v>-3.4604701380248626E-3</v>
      </c>
      <c r="H1410" s="4">
        <f t="shared" si="21"/>
        <v>0.21806796436627843</v>
      </c>
      <c r="I1410" s="4">
        <f>tempM[[#This Row],[Detrended]]-tempM[[#This Row],[Cycle]]</f>
        <v>-0.22152843450430329</v>
      </c>
      <c r="J1410" s="4">
        <f>AVERAGEIF(tempM[Month],tempM[Month],tempM[High Frequency])</f>
        <v>-1.9768330201834865E-2</v>
      </c>
      <c r="K1410" s="4">
        <f>tempM[[#This Row],[S0]]-AVERAGE($J$2:$J$13)</f>
        <v>-1.9632868792885207E-2</v>
      </c>
    </row>
    <row r="1411" spans="1:11" x14ac:dyDescent="0.3">
      <c r="A1411" s="2">
        <v>42901</v>
      </c>
      <c r="B1411" s="16">
        <f>MONTH(tempM[[#This Row],[Date]])</f>
        <v>6</v>
      </c>
      <c r="C1411" s="1">
        <v>2017.4583333333335</v>
      </c>
      <c r="D1411" s="1">
        <f>tempM[[#This Row],[DecDate]]^2</f>
        <v>4070138.1267361119</v>
      </c>
      <c r="E1411" s="1">
        <v>0.93</v>
      </c>
      <c r="F1411" s="1">
        <f>$R$17+$R$18*tempM[[#This Row],[DecDate]]+$R$19*tempM[[#This Row],[DecDate2]]</f>
        <v>0.92529264124942756</v>
      </c>
      <c r="G1411" s="4">
        <f>tempM[[#This Row],[Temp]]-tempM[[#This Row],[Trend]]</f>
        <v>4.7073587505724879E-3</v>
      </c>
      <c r="H1411" s="4">
        <f t="shared" si="21"/>
        <v>0.23854348556262928</v>
      </c>
      <c r="I1411" s="4">
        <f>tempM[[#This Row],[Detrended]]-tempM[[#This Row],[Cycle]]</f>
        <v>-0.23383612681205679</v>
      </c>
      <c r="J1411" s="4">
        <f>AVERAGEIF(tempM[Month],tempM[Month],tempM[High Frequency])</f>
        <v>-2.6078630071459965E-2</v>
      </c>
      <c r="K1411" s="4">
        <f>tempM[[#This Row],[S0]]-AVERAGE($J$2:$J$13)</f>
        <v>-2.5943168662510306E-2</v>
      </c>
    </row>
    <row r="1412" spans="1:11" x14ac:dyDescent="0.3">
      <c r="A1412" s="2">
        <v>42931</v>
      </c>
      <c r="B1412" s="16">
        <f>MONTH(tempM[[#This Row],[Date]])</f>
        <v>7</v>
      </c>
      <c r="C1412" s="1">
        <v>2017.5416666666667</v>
      </c>
      <c r="D1412" s="1">
        <f>tempM[[#This Row],[DecDate]]^2</f>
        <v>4070474.3767361115</v>
      </c>
      <c r="E1412" s="1">
        <v>0.97</v>
      </c>
      <c r="F1412" s="1">
        <f>$R$17+$R$18*tempM[[#This Row],[DecDate]]+$R$19*tempM[[#This Row],[DecDate2]]</f>
        <v>0.92712624479412398</v>
      </c>
      <c r="G1412" s="4">
        <f>tempM[[#This Row],[Temp]]-tempM[[#This Row],[Trend]]</f>
        <v>4.2873755205875996E-2</v>
      </c>
      <c r="H1412" s="4">
        <f t="shared" si="21"/>
        <v>0.24517142047938384</v>
      </c>
      <c r="I1412" s="4">
        <f>tempM[[#This Row],[Detrended]]-tempM[[#This Row],[Cycle]]</f>
        <v>-0.20229766527350784</v>
      </c>
      <c r="J1412" s="4">
        <f>AVERAGEIF(tempM[Month],tempM[Month],tempM[High Frequency])</f>
        <v>-3.5465086088030215E-2</v>
      </c>
      <c r="K1412" s="4">
        <f>tempM[[#This Row],[S0]]-AVERAGE($J$2:$J$13)</f>
        <v>-3.5329624679080553E-2</v>
      </c>
    </row>
    <row r="1413" spans="1:11" x14ac:dyDescent="0.3">
      <c r="A1413" s="2">
        <v>42962</v>
      </c>
      <c r="B1413" s="16">
        <f>MONTH(tempM[[#This Row],[Date]])</f>
        <v>8</v>
      </c>
      <c r="C1413" s="1">
        <v>2017.625</v>
      </c>
      <c r="D1413" s="1">
        <f>tempM[[#This Row],[DecDate]]^2</f>
        <v>4070810.640625</v>
      </c>
      <c r="E1413" s="1">
        <v>1</v>
      </c>
      <c r="F1413" s="1">
        <f>$R$17+$R$18*tempM[[#This Row],[DecDate]]+$R$19*tempM[[#This Row],[DecDate2]]</f>
        <v>0.92896128077245521</v>
      </c>
      <c r="G1413" s="4">
        <f>tempM[[#This Row],[Temp]]-tempM[[#This Row],[Trend]]</f>
        <v>7.1038719227544789E-2</v>
      </c>
      <c r="H1413" s="4">
        <f t="shared" si="21"/>
        <v>0.23256715373190939</v>
      </c>
      <c r="I1413" s="4">
        <f>tempM[[#This Row],[Detrended]]-tempM[[#This Row],[Cycle]]</f>
        <v>-0.1615284345043646</v>
      </c>
      <c r="J1413" s="4">
        <f>AVERAGEIF(tempM[Month],tempM[Month],tempM[High Frequency])</f>
        <v>-3.7850347885051719E-2</v>
      </c>
      <c r="K1413" s="4">
        <f>tempM[[#This Row],[S0]]-AVERAGE($J$2:$J$13)</f>
        <v>-3.7714886476102057E-2</v>
      </c>
    </row>
    <row r="1414" spans="1:11" x14ac:dyDescent="0.3">
      <c r="A1414" s="2">
        <v>42993</v>
      </c>
      <c r="B1414" s="16">
        <f>MONTH(tempM[[#This Row],[Date]])</f>
        <v>9</v>
      </c>
      <c r="C1414" s="1">
        <v>2017.7083333333335</v>
      </c>
      <c r="D1414" s="1">
        <f>tempM[[#This Row],[DecDate]]^2</f>
        <v>4071146.9184027785</v>
      </c>
      <c r="E1414" s="1">
        <v>1</v>
      </c>
      <c r="F1414" s="1">
        <f>$R$17+$R$18*tempM[[#This Row],[DecDate]]+$R$19*tempM[[#This Row],[DecDate2]]</f>
        <v>0.9307977491840802</v>
      </c>
      <c r="G1414" s="4">
        <f>tempM[[#This Row],[Temp]]-tempM[[#This Row],[Trend]]</f>
        <v>6.9202250815919797E-2</v>
      </c>
      <c r="H1414" s="4">
        <f t="shared" si="21"/>
        <v>0.20534606993560772</v>
      </c>
      <c r="I1414" s="4">
        <f>tempM[[#This Row],[Detrended]]-tempM[[#This Row],[Cycle]]</f>
        <v>-0.13614381911968793</v>
      </c>
      <c r="J1414" s="4">
        <f>AVERAGEIF(tempM[Month],tempM[Month],tempM[High Frequency])</f>
        <v>-2.5516799080914528E-2</v>
      </c>
      <c r="K1414" s="4">
        <f>tempM[[#This Row],[S0]]-AVERAGE($J$2:$J$13)</f>
        <v>-2.538133767196487E-2</v>
      </c>
    </row>
    <row r="1415" spans="1:11" x14ac:dyDescent="0.3">
      <c r="A1415" s="2">
        <v>43023</v>
      </c>
      <c r="B1415" s="16">
        <f>MONTH(tempM[[#This Row],[Date]])</f>
        <v>10</v>
      </c>
      <c r="C1415" s="1">
        <v>2017.7916666666667</v>
      </c>
      <c r="D1415" s="1">
        <f>tempM[[#This Row],[DecDate]]^2</f>
        <v>4071483.210069445</v>
      </c>
      <c r="E1415" s="1">
        <v>1.05</v>
      </c>
      <c r="F1415" s="1">
        <f>$R$17+$R$18*tempM[[#This Row],[DecDate]]+$R$19*tempM[[#This Row],[DecDate2]]</f>
        <v>0.93263565002928317</v>
      </c>
      <c r="G1415" s="4">
        <f>tempM[[#This Row],[Temp]]-tempM[[#This Row],[Trend]]</f>
        <v>0.11736434997071687</v>
      </c>
      <c r="H1415" s="4">
        <f t="shared" si="21"/>
        <v>0.16120047678277369</v>
      </c>
      <c r="I1415" s="4">
        <f>tempM[[#This Row],[Detrended]]-tempM[[#This Row],[Cycle]]</f>
        <v>-4.3836126812056814E-2</v>
      </c>
      <c r="J1415" s="4">
        <f>AVERAGEIF(tempM[Month],tempM[Month],tempM[High Frequency])</f>
        <v>3.745669801022343E-2</v>
      </c>
      <c r="K1415" s="4">
        <f>tempM[[#This Row],[S0]]-AVERAGE($J$2:$J$13)</f>
        <v>3.7592159419173092E-2</v>
      </c>
    </row>
    <row r="1416" spans="1:11" x14ac:dyDescent="0.3">
      <c r="A1416" s="2">
        <v>43054</v>
      </c>
      <c r="B1416" s="16">
        <f>MONTH(tempM[[#This Row],[Date]])</f>
        <v>11</v>
      </c>
      <c r="C1416" s="1">
        <v>2017.875</v>
      </c>
      <c r="D1416" s="1">
        <f>tempM[[#This Row],[DecDate]]^2</f>
        <v>4071819.515625</v>
      </c>
      <c r="E1416" s="1">
        <v>1.22</v>
      </c>
      <c r="F1416" s="1">
        <f>$R$17+$R$18*tempM[[#This Row],[DecDate]]+$R$19*tempM[[#This Row],[DecDate2]]</f>
        <v>0.93447498330777989</v>
      </c>
      <c r="G1416" s="4">
        <f>tempM[[#This Row],[Temp]]-tempM[[#This Row],[Trend]]</f>
        <v>0.28552501669222008</v>
      </c>
      <c r="H1416" s="4">
        <f t="shared" si="21"/>
        <v>0.14397652811956976</v>
      </c>
      <c r="I1416" s="4">
        <f>tempM[[#This Row],[Detrended]]-tempM[[#This Row],[Cycle]]</f>
        <v>0.14154848857265032</v>
      </c>
      <c r="J1416" s="4">
        <f>AVERAGEIF(tempM[Month],tempM[Month],tempM[High Frequency])</f>
        <v>3.5898844099438568E-2</v>
      </c>
      <c r="K1416" s="4">
        <f>tempM[[#This Row],[S0]]-AVERAGE($J$2:$J$13)</f>
        <v>3.603430550838823E-2</v>
      </c>
    </row>
    <row r="1417" spans="1:11" x14ac:dyDescent="0.3">
      <c r="A1417" s="2">
        <v>43084</v>
      </c>
      <c r="B1417" s="16">
        <f>MONTH(tempM[[#This Row],[Date]])</f>
        <v>12</v>
      </c>
      <c r="C1417" s="1">
        <v>2017.9583333333335</v>
      </c>
      <c r="D1417" s="1">
        <f>tempM[[#This Row],[DecDate]]^2</f>
        <v>4072155.835069445</v>
      </c>
      <c r="E1417" s="1">
        <v>1.4</v>
      </c>
      <c r="F1417" s="1">
        <f>$R$17+$R$18*tempM[[#This Row],[DecDate]]+$R$19*tempM[[#This Row],[DecDate2]]</f>
        <v>0.93631574901985459</v>
      </c>
      <c r="G1417" s="4">
        <f>tempM[[#This Row],[Temp]]-tempM[[#This Row],[Trend]]</f>
        <v>0.46368425098014532</v>
      </c>
      <c r="H1417" s="4">
        <f t="shared" ref="H1417:H1428" si="22">AVERAGE(G1411:G1423)</f>
        <v>0.1375203777921454</v>
      </c>
      <c r="I1417" s="4">
        <f>tempM[[#This Row],[Detrended]]-tempM[[#This Row],[Cycle]]</f>
        <v>0.32616387318799989</v>
      </c>
      <c r="J1417" s="4">
        <f>AVERAGEIF(tempM[Month],tempM[Month],tempM[High Frequency])</f>
        <v>-3.4305487959333747E-2</v>
      </c>
      <c r="K1417" s="4">
        <f>tempM[[#This Row],[S0]]-AVERAGE($J$2:$J$13)</f>
        <v>-3.4170026550384085E-2</v>
      </c>
    </row>
    <row r="1418" spans="1:11" x14ac:dyDescent="0.3">
      <c r="A1418" s="2">
        <v>43115</v>
      </c>
      <c r="B1418" s="16">
        <f>MONTH(tempM[[#This Row],[Date]])</f>
        <v>1</v>
      </c>
      <c r="C1418" s="1">
        <v>2018.0416666666667</v>
      </c>
      <c r="D1418" s="1">
        <f>tempM[[#This Row],[DecDate]]^2</f>
        <v>4072492.168402778</v>
      </c>
      <c r="E1418" s="1">
        <v>1.1399999999999999</v>
      </c>
      <c r="F1418" s="1">
        <f>$R$17+$R$18*tempM[[#This Row],[DecDate]]+$R$19*tempM[[#This Row],[DecDate2]]</f>
        <v>0.93815794716527989</v>
      </c>
      <c r="G1418" s="4">
        <f>tempM[[#This Row],[Temp]]-tempM[[#This Row],[Trend]]</f>
        <v>0.20184205283472001</v>
      </c>
      <c r="H1418" s="4">
        <f t="shared" si="22"/>
        <v>0.13337048733897097</v>
      </c>
      <c r="I1418" s="4">
        <f>tempM[[#This Row],[Detrended]]-tempM[[#This Row],[Cycle]]</f>
        <v>6.8471565495749037E-2</v>
      </c>
      <c r="J1418" s="4">
        <f>AVERAGEIF(tempM[Month],tempM[Month],tempM[High Frequency])</f>
        <v>2.9521109172344157E-2</v>
      </c>
      <c r="K1418" s="4">
        <f>tempM[[#This Row],[S0]]-AVERAGE($J$2:$J$13)</f>
        <v>2.9656570581293815E-2</v>
      </c>
    </row>
    <row r="1419" spans="1:11" x14ac:dyDescent="0.3">
      <c r="A1419" s="2">
        <v>43146</v>
      </c>
      <c r="B1419" s="16">
        <f>MONTH(tempM[[#This Row],[Date]])</f>
        <v>2</v>
      </c>
      <c r="C1419" s="1">
        <v>2018.125</v>
      </c>
      <c r="D1419" s="1">
        <f>tempM[[#This Row],[DecDate]]^2</f>
        <v>4072828.515625</v>
      </c>
      <c r="E1419" s="1">
        <v>1.25</v>
      </c>
      <c r="F1419" s="1">
        <f>$R$17+$R$18*tempM[[#This Row],[DecDate]]+$R$19*tempM[[#This Row],[DecDate2]]</f>
        <v>0.94000157774434001</v>
      </c>
      <c r="G1419" s="4">
        <f>tempM[[#This Row],[Temp]]-tempM[[#This Row],[Trend]]</f>
        <v>0.30999842225565999</v>
      </c>
      <c r="H1419" s="4">
        <f t="shared" si="22"/>
        <v>0.12306531829849042</v>
      </c>
      <c r="I1419" s="4">
        <f>tempM[[#This Row],[Detrended]]-tempM[[#This Row],[Cycle]]</f>
        <v>0.18693310395716956</v>
      </c>
      <c r="J1419" s="4">
        <f>AVERAGEIF(tempM[Month],tempM[Month],tempM[High Frequency])</f>
        <v>3.252632429620924E-2</v>
      </c>
      <c r="K1419" s="4">
        <f>tempM[[#This Row],[S0]]-AVERAGE($J$2:$J$13)</f>
        <v>3.2661785705158902E-2</v>
      </c>
    </row>
    <row r="1420" spans="1:11" x14ac:dyDescent="0.3">
      <c r="A1420" s="2">
        <v>43174</v>
      </c>
      <c r="B1420" s="16">
        <f>MONTH(tempM[[#This Row],[Date]])</f>
        <v>3</v>
      </c>
      <c r="C1420" s="1">
        <v>2018.2083333333335</v>
      </c>
      <c r="D1420" s="1">
        <f>tempM[[#This Row],[DecDate]]^2</f>
        <v>4073164.8767361119</v>
      </c>
      <c r="E1420" s="1">
        <v>1.17</v>
      </c>
      <c r="F1420" s="1">
        <f>$R$17+$R$18*tempM[[#This Row],[DecDate]]+$R$19*tempM[[#This Row],[DecDate2]]</f>
        <v>0.94184664075663704</v>
      </c>
      <c r="G1420" s="4">
        <f>tempM[[#This Row],[Temp]]-tempM[[#This Row],[Trend]]</f>
        <v>0.22815335924336289</v>
      </c>
      <c r="H1420" s="4">
        <f t="shared" si="22"/>
        <v>0.11814333220918723</v>
      </c>
      <c r="I1420" s="4">
        <f>tempM[[#This Row],[Detrended]]-tempM[[#This Row],[Cycle]]</f>
        <v>0.11001002703417566</v>
      </c>
      <c r="J1420" s="4">
        <f>AVERAGEIF(tempM[Month],tempM[Month],tempM[High Frequency])</f>
        <v>4.2467654152793903E-2</v>
      </c>
      <c r="K1420" s="4">
        <f>tempM[[#This Row],[S0]]-AVERAGE($J$2:$J$13)</f>
        <v>4.2603115561743565E-2</v>
      </c>
    </row>
    <row r="1421" spans="1:11" x14ac:dyDescent="0.3">
      <c r="A1421" s="2">
        <v>43205</v>
      </c>
      <c r="B1421" s="16">
        <f>MONTH(tempM[[#This Row],[Date]])</f>
        <v>4</v>
      </c>
      <c r="C1421" s="1">
        <v>2018.2916666666667</v>
      </c>
      <c r="D1421" s="1">
        <f>tempM[[#This Row],[DecDate]]^2</f>
        <v>4073501.2517361115</v>
      </c>
      <c r="E1421" s="1">
        <v>0.97</v>
      </c>
      <c r="F1421" s="1">
        <f>$R$17+$R$18*tempM[[#This Row],[DecDate]]+$R$19*tempM[[#This Row],[DecDate2]]</f>
        <v>0.94369313620251205</v>
      </c>
      <c r="G1421" s="4">
        <f>tempM[[#This Row],[Temp]]-tempM[[#This Row],[Trend]]</f>
        <v>2.6306863797487923E-2</v>
      </c>
      <c r="H1421" s="4">
        <f t="shared" si="22"/>
        <v>0.13398914445565488</v>
      </c>
      <c r="I1421" s="4">
        <f>tempM[[#This Row],[Detrended]]-tempM[[#This Row],[Cycle]]</f>
        <v>-0.10768228065816696</v>
      </c>
      <c r="J1421" s="4">
        <f>AVERAGEIF(tempM[Month],tempM[Month],tempM[High Frequency])</f>
        <v>-5.1148535178016012E-4</v>
      </c>
      <c r="K1421" s="4">
        <f>tempM[[#This Row],[S0]]-AVERAGE($J$2:$J$13)</f>
        <v>-3.7602394283050016E-4</v>
      </c>
    </row>
    <row r="1422" spans="1:11" x14ac:dyDescent="0.3">
      <c r="A1422" s="2">
        <v>43235</v>
      </c>
      <c r="B1422" s="16">
        <f>MONTH(tempM[[#This Row],[Date]])</f>
        <v>5</v>
      </c>
      <c r="C1422" s="1">
        <v>2018.375</v>
      </c>
      <c r="D1422" s="1">
        <f>tempM[[#This Row],[DecDate]]^2</f>
        <v>4073837.640625</v>
      </c>
      <c r="E1422" s="1">
        <v>1</v>
      </c>
      <c r="F1422" s="1">
        <f>$R$17+$R$18*tempM[[#This Row],[DecDate]]+$R$19*tempM[[#This Row],[DecDate2]]</f>
        <v>0.9455410640817945</v>
      </c>
      <c r="G1422" s="4">
        <f>tempM[[#This Row],[Temp]]-tempM[[#This Row],[Trend]]</f>
        <v>5.4458935918205498E-2</v>
      </c>
      <c r="H1422" s="4">
        <f t="shared" si="22"/>
        <v>0.12675660119176144</v>
      </c>
      <c r="I1422" s="4">
        <f>tempM[[#This Row],[Detrended]]-tempM[[#This Row],[Cycle]]</f>
        <v>-7.2297665273555939E-2</v>
      </c>
      <c r="J1422" s="4">
        <f>AVERAGEIF(tempM[Month],tempM[Month],tempM[High Frequency])</f>
        <v>-1.9768330201834865E-2</v>
      </c>
      <c r="K1422" s="4">
        <f>tempM[[#This Row],[S0]]-AVERAGE($J$2:$J$13)</f>
        <v>-1.9632868792885207E-2</v>
      </c>
    </row>
    <row r="1423" spans="1:11" x14ac:dyDescent="0.3">
      <c r="A1423" s="2">
        <v>43266</v>
      </c>
      <c r="B1423" s="16">
        <f>MONTH(tempM[[#This Row],[Date]])</f>
        <v>6</v>
      </c>
      <c r="C1423" s="1">
        <v>2018.4583333333335</v>
      </c>
      <c r="D1423" s="1">
        <f>tempM[[#This Row],[DecDate]]^2</f>
        <v>4074174.0434027785</v>
      </c>
      <c r="E1423" s="1">
        <v>0.86</v>
      </c>
      <c r="F1423" s="1">
        <f>$R$17+$R$18*tempM[[#This Row],[DecDate]]+$R$19*tempM[[#This Row],[DecDate2]]</f>
        <v>0.94739042439454124</v>
      </c>
      <c r="G1423" s="4">
        <f>tempM[[#This Row],[Temp]]-tempM[[#This Row],[Trend]]</f>
        <v>-8.7390424394541255E-2</v>
      </c>
      <c r="H1423" s="4">
        <f t="shared" si="22"/>
        <v>0.11490724087901906</v>
      </c>
      <c r="I1423" s="4">
        <f>tempM[[#This Row],[Detrended]]-tempM[[#This Row],[Cycle]]</f>
        <v>-0.2022976652735603</v>
      </c>
      <c r="J1423" s="4">
        <f>AVERAGEIF(tempM[Month],tempM[Month],tempM[High Frequency])</f>
        <v>-2.6078630071459965E-2</v>
      </c>
      <c r="K1423" s="4">
        <f>tempM[[#This Row],[S0]]-AVERAGE($J$2:$J$13)</f>
        <v>-2.5943168662510306E-2</v>
      </c>
    </row>
    <row r="1424" spans="1:11" x14ac:dyDescent="0.3">
      <c r="A1424" s="2">
        <v>43296</v>
      </c>
      <c r="B1424" s="16">
        <f>MONTH(tempM[[#This Row],[Date]])</f>
        <v>7</v>
      </c>
      <c r="C1424" s="1">
        <v>2018.5416666666667</v>
      </c>
      <c r="D1424" s="1">
        <f>tempM[[#This Row],[DecDate]]^2</f>
        <v>4074510.460069445</v>
      </c>
      <c r="E1424" s="1">
        <v>0.9</v>
      </c>
      <c r="F1424" s="1">
        <f>$R$17+$R$18*tempM[[#This Row],[DecDate]]+$R$19*tempM[[#This Row],[DecDate2]]</f>
        <v>0.94924121714069543</v>
      </c>
      <c r="G1424" s="4">
        <f>tempM[[#This Row],[Temp]]-tempM[[#This Row],[Trend]]</f>
        <v>-4.9241217140695404E-2</v>
      </c>
      <c r="H1424" s="4">
        <f t="shared" si="22"/>
        <v>9.7671832748223275E-2</v>
      </c>
      <c r="I1424" s="4">
        <f>tempM[[#This Row],[Detrended]]-tempM[[#This Row],[Cycle]]</f>
        <v>-0.14691304988891868</v>
      </c>
      <c r="J1424" s="4">
        <f>AVERAGEIF(tempM[Month],tempM[Month],tempM[High Frequency])</f>
        <v>-3.5465086088030215E-2</v>
      </c>
      <c r="K1424" s="4">
        <f>tempM[[#This Row],[S0]]-AVERAGE($J$2:$J$13)</f>
        <v>-3.5329624679080553E-2</v>
      </c>
    </row>
    <row r="1425" spans="1:11" x14ac:dyDescent="0.3">
      <c r="A1425" s="2">
        <v>43327</v>
      </c>
      <c r="B1425" s="16">
        <f>MONTH(tempM[[#This Row],[Date]])</f>
        <v>8</v>
      </c>
      <c r="C1425" s="1">
        <v>2018.625</v>
      </c>
      <c r="D1425" s="1">
        <f>tempM[[#This Row],[DecDate]]^2</f>
        <v>4074846.890625</v>
      </c>
      <c r="E1425" s="1">
        <v>0.86</v>
      </c>
      <c r="F1425" s="1">
        <f>$R$17+$R$18*tempM[[#This Row],[DecDate]]+$R$19*tempM[[#This Row],[DecDate2]]</f>
        <v>0.95109344232037074</v>
      </c>
      <c r="G1425" s="4">
        <f>tempM[[#This Row],[Temp]]-tempM[[#This Row],[Trend]]</f>
        <v>-9.1093442320370754E-2</v>
      </c>
      <c r="H1425" s="4">
        <f t="shared" si="22"/>
        <v>9.4281146030121415E-2</v>
      </c>
      <c r="I1425" s="4">
        <f>tempM[[#This Row],[Detrended]]-tempM[[#This Row],[Cycle]]</f>
        <v>-0.18537458835049217</v>
      </c>
      <c r="J1425" s="4">
        <f>AVERAGEIF(tempM[Month],tempM[Month],tempM[High Frequency])</f>
        <v>-3.7850347885051719E-2</v>
      </c>
      <c r="K1425" s="4">
        <f>tempM[[#This Row],[S0]]-AVERAGE($J$2:$J$13)</f>
        <v>-3.7714886476102057E-2</v>
      </c>
    </row>
    <row r="1426" spans="1:11" x14ac:dyDescent="0.3">
      <c r="A1426" s="2">
        <v>43358</v>
      </c>
      <c r="B1426" s="16">
        <f>MONTH(tempM[[#This Row],[Date]])</f>
        <v>9</v>
      </c>
      <c r="C1426" s="1">
        <v>2018.7083333333335</v>
      </c>
      <c r="D1426" s="1">
        <f>tempM[[#This Row],[DecDate]]^2</f>
        <v>4075183.335069445</v>
      </c>
      <c r="E1426" s="1">
        <v>0.96</v>
      </c>
      <c r="F1426" s="1">
        <f>$R$17+$R$18*tempM[[#This Row],[DecDate]]+$R$19*tempM[[#This Row],[DecDate2]]</f>
        <v>0.95294709993339666</v>
      </c>
      <c r="G1426" s="4">
        <f>tempM[[#This Row],[Temp]]-tempM[[#This Row],[Trend]]</f>
        <v>7.052900066603307E-3</v>
      </c>
      <c r="H1426" s="4">
        <f t="shared" si="22"/>
        <v>0.11473518072473535</v>
      </c>
      <c r="I1426" s="4">
        <f>tempM[[#This Row],[Detrended]]-tempM[[#This Row],[Cycle]]</f>
        <v>-0.10768228065813204</v>
      </c>
      <c r="J1426" s="4">
        <f>AVERAGEIF(tempM[Month],tempM[Month],tempM[High Frequency])</f>
        <v>-2.5516799080914528E-2</v>
      </c>
      <c r="K1426" s="4">
        <f>tempM[[#This Row],[S0]]-AVERAGE($J$2:$J$13)</f>
        <v>-2.538133767196487E-2</v>
      </c>
    </row>
    <row r="1427" spans="1:11" x14ac:dyDescent="0.3">
      <c r="A1427" s="2">
        <v>43388</v>
      </c>
      <c r="B1427" s="16">
        <f>MONTH(tempM[[#This Row],[Date]])</f>
        <v>10</v>
      </c>
      <c r="C1427" s="1">
        <v>2018.7916666666667</v>
      </c>
      <c r="D1427" s="1">
        <f>tempM[[#This Row],[DecDate]]^2</f>
        <v>4075519.793402778</v>
      </c>
      <c r="E1427" s="1">
        <v>1.23</v>
      </c>
      <c r="F1427" s="1">
        <f>$R$17+$R$18*tempM[[#This Row],[DecDate]]+$R$19*tempM[[#This Row],[DecDate2]]</f>
        <v>0.95480218998000055</v>
      </c>
      <c r="G1427" s="4">
        <f>tempM[[#This Row],[Temp]]-tempM[[#This Row],[Trend]]</f>
        <v>0.27519781001999943</v>
      </c>
      <c r="H1427" s="4">
        <f t="shared" si="22"/>
        <v>0.11826470606281243</v>
      </c>
      <c r="I1427" s="4">
        <f>tempM[[#This Row],[Detrended]]-tempM[[#This Row],[Cycle]]</f>
        <v>0.15693310395718701</v>
      </c>
      <c r="J1427" s="4">
        <f>AVERAGEIF(tempM[Month],tempM[Month],tempM[High Frequency])</f>
        <v>3.745669801022343E-2</v>
      </c>
      <c r="K1427" s="4">
        <f>tempM[[#This Row],[S0]]-AVERAGE($J$2:$J$13)</f>
        <v>3.7592159419173092E-2</v>
      </c>
    </row>
    <row r="1428" spans="1:11" x14ac:dyDescent="0.3">
      <c r="A1428" s="2">
        <v>43419</v>
      </c>
      <c r="B1428" s="16">
        <f>MONTH(tempM[[#This Row],[Date]])</f>
        <v>11</v>
      </c>
      <c r="C1428" s="1">
        <v>2018.875</v>
      </c>
      <c r="D1428" s="1">
        <f>tempM[[#This Row],[DecDate]]^2</f>
        <v>4075856.265625</v>
      </c>
      <c r="E1428" s="1">
        <v>0.98</v>
      </c>
      <c r="F1428" s="1">
        <f>$R$17+$R$18*tempM[[#This Row],[DecDate]]+$R$19*tempM[[#This Row],[DecDate2]]</f>
        <v>0.9566587124598982</v>
      </c>
      <c r="G1428" s="4">
        <f>tempM[[#This Row],[Temp]]-tempM[[#This Row],[Trend]]</f>
        <v>2.3341287540101785E-2</v>
      </c>
      <c r="H1428" s="4">
        <f t="shared" si="22"/>
        <v>0.1194851066597548</v>
      </c>
      <c r="I1428" s="4">
        <f>tempM[[#This Row],[Detrended]]-tempM[[#This Row],[Cycle]]</f>
        <v>-9.6143819119653015E-2</v>
      </c>
      <c r="J1428" s="4">
        <f>AVERAGEIF(tempM[Month],tempM[Month],tempM[High Frequency])</f>
        <v>3.5898844099438568E-2</v>
      </c>
      <c r="K1428" s="4">
        <f>tempM[[#This Row],[S0]]-AVERAGE($J$2:$J$13)</f>
        <v>3.603430550838823E-2</v>
      </c>
    </row>
    <row r="1429" spans="1:11" x14ac:dyDescent="0.3">
      <c r="A1429" s="2">
        <v>43449</v>
      </c>
      <c r="B1429" s="16">
        <f>MONTH(tempM[[#This Row],[Date]])</f>
        <v>12</v>
      </c>
      <c r="C1429" s="1">
        <v>2018.9583333333335</v>
      </c>
      <c r="D1429" s="1">
        <f>tempM[[#This Row],[DecDate]]^2</f>
        <v>4076192.7517361119</v>
      </c>
      <c r="E1429" s="1">
        <v>1.0900000000000001</v>
      </c>
      <c r="F1429" s="1">
        <f>$R$17+$R$18*tempM[[#This Row],[DecDate]]+$R$19*tempM[[#This Row],[DecDate2]]</f>
        <v>0.95851666737343066</v>
      </c>
      <c r="G1429" s="4">
        <f>tempM[[#This Row],[Temp]]-tempM[[#This Row],[Trend]]</f>
        <v>0.13148333262656942</v>
      </c>
      <c r="H1429" s="4"/>
      <c r="I1429" s="4"/>
      <c r="J1429" s="4">
        <f>AVERAGEIF(tempM[Month],tempM[Month],tempM[High Frequency])</f>
        <v>-3.4305487959333747E-2</v>
      </c>
      <c r="K1429" s="4">
        <f>tempM[[#This Row],[S0]]-AVERAGE($J$2:$J$13)</f>
        <v>-3.4170026550384085E-2</v>
      </c>
    </row>
    <row r="1430" spans="1:11" x14ac:dyDescent="0.3">
      <c r="A1430" s="2">
        <v>43480</v>
      </c>
      <c r="B1430" s="16">
        <f>MONTH(tempM[[#This Row],[Date]])</f>
        <v>1</v>
      </c>
      <c r="C1430" s="1">
        <v>2019.0416666666667</v>
      </c>
      <c r="D1430" s="1">
        <f>tempM[[#This Row],[DecDate]]^2</f>
        <v>4076529.2517361115</v>
      </c>
      <c r="E1430" s="1">
        <v>1.2</v>
      </c>
      <c r="F1430" s="1">
        <f>$R$17+$R$18*tempM[[#This Row],[DecDate]]+$R$19*tempM[[#This Row],[DecDate2]]</f>
        <v>0.96037605472020005</v>
      </c>
      <c r="G1430" s="4">
        <f>tempM[[#This Row],[Temp]]-tempM[[#This Row],[Trend]]</f>
        <v>0.23962394527979991</v>
      </c>
      <c r="H1430" s="4"/>
      <c r="I1430" s="4"/>
      <c r="J1430" s="4">
        <f>AVERAGEIF(tempM[Month],tempM[Month],tempM[High Frequency])</f>
        <v>2.9521109172344157E-2</v>
      </c>
      <c r="K1430" s="4">
        <f>tempM[[#This Row],[S0]]-AVERAGE($J$2:$J$13)</f>
        <v>2.9656570581293815E-2</v>
      </c>
    </row>
    <row r="1431" spans="1:11" x14ac:dyDescent="0.3">
      <c r="A1431" s="2">
        <v>43511</v>
      </c>
      <c r="B1431" s="16">
        <f>MONTH(tempM[[#This Row],[Date]])</f>
        <v>2</v>
      </c>
      <c r="C1431" s="1">
        <v>2019.125</v>
      </c>
      <c r="D1431" s="1">
        <f>tempM[[#This Row],[DecDate]]^2</f>
        <v>4076865.765625</v>
      </c>
      <c r="E1431" s="1">
        <v>1.1200000000000001</v>
      </c>
      <c r="F1431" s="1">
        <f>$R$17+$R$18*tempM[[#This Row],[DecDate]]+$R$19*tempM[[#This Row],[DecDate2]]</f>
        <v>0.96223687450060424</v>
      </c>
      <c r="G1431" s="4">
        <f>tempM[[#This Row],[Temp]]-tempM[[#This Row],[Trend]]</f>
        <v>0.15776312549939586</v>
      </c>
      <c r="H1431" s="4"/>
      <c r="I1431" s="4"/>
      <c r="J1431" s="4">
        <f>AVERAGEIF(tempM[Month],tempM[Month],tempM[High Frequency])</f>
        <v>3.252632429620924E-2</v>
      </c>
      <c r="K1431" s="4">
        <f>tempM[[#This Row],[S0]]-AVERAGE($J$2:$J$13)</f>
        <v>3.2661785705158902E-2</v>
      </c>
    </row>
    <row r="1432" spans="1:11" x14ac:dyDescent="0.3">
      <c r="A1432" s="2">
        <v>43539</v>
      </c>
      <c r="B1432" s="16">
        <f>MONTH(tempM[[#This Row],[Date]])</f>
        <v>3</v>
      </c>
      <c r="C1432" s="1">
        <v>2019.2083333333335</v>
      </c>
      <c r="D1432" s="1">
        <f>tempM[[#This Row],[DecDate]]^2</f>
        <v>4077202.2934027785</v>
      </c>
      <c r="E1432" s="1">
        <v>1.54</v>
      </c>
      <c r="F1432" s="1">
        <f>$R$17+$R$18*tempM[[#This Row],[DecDate]]+$R$19*tempM[[#This Row],[DecDate2]]</f>
        <v>0.96409912671435904</v>
      </c>
      <c r="G1432" s="4">
        <f>tempM[[#This Row],[Temp]]-tempM[[#This Row],[Trend]]</f>
        <v>0.57590087328564099</v>
      </c>
      <c r="H1432" s="4"/>
      <c r="I1432" s="4"/>
      <c r="J1432" s="4">
        <f>AVERAGEIF(tempM[Month],tempM[Month],tempM[High Frequency])</f>
        <v>4.2467654152793903E-2</v>
      </c>
      <c r="K1432" s="4">
        <f>tempM[[#This Row],[S0]]-AVERAGE($J$2:$J$13)</f>
        <v>4.2603115561743565E-2</v>
      </c>
    </row>
    <row r="1433" spans="1:11" x14ac:dyDescent="0.3">
      <c r="A1433" s="2">
        <v>43570</v>
      </c>
      <c r="B1433" s="16">
        <f>MONTH(tempM[[#This Row],[Date]])</f>
        <v>4</v>
      </c>
      <c r="C1433" s="1">
        <v>2019.2916666666667</v>
      </c>
      <c r="D1433" s="1">
        <f>tempM[[#This Row],[DecDate]]^2</f>
        <v>4077538.835069445</v>
      </c>
      <c r="E1433" s="1">
        <v>1.24</v>
      </c>
      <c r="F1433" s="1">
        <f>$R$17+$R$18*tempM[[#This Row],[DecDate]]+$R$19*tempM[[#This Row],[DecDate2]]</f>
        <v>0.96596281136163498</v>
      </c>
      <c r="G1433" s="4">
        <f>tempM[[#This Row],[Temp]]-tempM[[#This Row],[Trend]]</f>
        <v>0.27403718863836501</v>
      </c>
      <c r="H1433" s="4"/>
      <c r="I1433" s="4"/>
      <c r="J1433" s="4">
        <f>AVERAGEIF(tempM[Month],tempM[Month],tempM[High Frequency])</f>
        <v>-5.1148535178016012E-4</v>
      </c>
      <c r="K1433" s="4">
        <f>tempM[[#This Row],[S0]]-AVERAGE($J$2:$J$13)</f>
        <v>-3.7602394283050016E-4</v>
      </c>
    </row>
    <row r="1434" spans="1:11" x14ac:dyDescent="0.3">
      <c r="A1434" s="2">
        <v>43600</v>
      </c>
      <c r="B1434" s="16">
        <f>MONTH(tempM[[#This Row],[Date]])</f>
        <v>5</v>
      </c>
      <c r="C1434" s="1">
        <v>2019.375</v>
      </c>
      <c r="D1434" s="1">
        <f>tempM[[#This Row],[DecDate]]^2</f>
        <v>4077875.390625</v>
      </c>
      <c r="E1434" s="1">
        <v>1.01</v>
      </c>
      <c r="F1434" s="1">
        <f>$R$17+$R$18*tempM[[#This Row],[DecDate]]+$R$19*tempM[[#This Row],[DecDate2]]</f>
        <v>0.96782792844226151</v>
      </c>
      <c r="G1434" s="4">
        <f>tempM[[#This Row],[Temp]]-tempM[[#This Row],[Trend]]</f>
        <v>4.21720715577385E-2</v>
      </c>
      <c r="H1434" s="4"/>
      <c r="I1434" s="4"/>
      <c r="J1434" s="4">
        <f>AVERAGEIF(tempM[Month],tempM[Month],tempM[High Frequency])</f>
        <v>-1.9768330201834865E-2</v>
      </c>
      <c r="K1434" s="4">
        <f>tempM[[#This Row],[S0]]-AVERAGE($J$2:$J$13)</f>
        <v>-1.9632868792885207E-2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D638-6F14-43C5-BC65-4C7FFE70B440}">
  <dimension ref="A1"/>
  <sheetViews>
    <sheetView topLeftCell="A24" workbookViewId="0">
      <selection activeCell="O37" sqref="O3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9358-EB17-41F4-8BDB-9F62ED2A0E18}">
  <dimension ref="A1"/>
  <sheetViews>
    <sheetView topLeftCell="A99" workbookViewId="0">
      <selection activeCell="P107" sqref="P10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21EC-E9C8-4225-BE93-ACC95871D1ED}">
  <dimension ref="A1:Z736"/>
  <sheetViews>
    <sheetView topLeftCell="G1" workbookViewId="0">
      <selection activeCell="O3" sqref="O3"/>
    </sheetView>
  </sheetViews>
  <sheetFormatPr defaultRowHeight="14.4" x14ac:dyDescent="0.3"/>
  <cols>
    <col min="1" max="2" width="10.6640625" style="1" bestFit="1" customWidth="1"/>
    <col min="3" max="3" width="11.77734375" style="6" customWidth="1"/>
    <col min="4" max="4" width="12.5546875" style="1" customWidth="1"/>
    <col min="5" max="5" width="10.6640625" style="1" bestFit="1" customWidth="1"/>
    <col min="6" max="6" width="15.6640625" style="7" customWidth="1"/>
    <col min="7" max="7" width="11.44140625" customWidth="1"/>
    <col min="8" max="8" width="15.44140625" customWidth="1"/>
    <col min="9" max="9" width="19.5546875" customWidth="1"/>
    <col min="10" max="10" width="15.109375" customWidth="1"/>
    <col min="11" max="11" width="12.33203125" customWidth="1"/>
    <col min="12" max="12" width="17.33203125" customWidth="1"/>
    <col min="13" max="13" width="11.6640625" customWidth="1"/>
    <col min="14" max="14" width="12.5546875" customWidth="1"/>
    <col min="15" max="15" width="20.88671875" customWidth="1"/>
  </cols>
  <sheetData>
    <row r="1" spans="1:26" x14ac:dyDescent="0.3">
      <c r="A1" s="1" t="s">
        <v>0</v>
      </c>
      <c r="B1" s="1" t="s">
        <v>1</v>
      </c>
      <c r="C1" s="6" t="s">
        <v>24</v>
      </c>
      <c r="D1" s="6" t="s">
        <v>53</v>
      </c>
      <c r="E1" s="1" t="s">
        <v>3</v>
      </c>
      <c r="F1" s="1" t="s">
        <v>2</v>
      </c>
      <c r="G1" s="1" t="s">
        <v>57</v>
      </c>
      <c r="H1" s="1" t="s">
        <v>55</v>
      </c>
      <c r="I1" s="1" t="s">
        <v>56</v>
      </c>
      <c r="J1" s="1" t="s">
        <v>59</v>
      </c>
      <c r="K1" s="1" t="s">
        <v>60</v>
      </c>
      <c r="L1" s="1" t="s">
        <v>63</v>
      </c>
      <c r="M1" s="1" t="s">
        <v>62</v>
      </c>
      <c r="N1" s="1" t="s">
        <v>64</v>
      </c>
      <c r="O1" s="1" t="s">
        <v>66</v>
      </c>
      <c r="R1" t="s">
        <v>27</v>
      </c>
    </row>
    <row r="2" spans="1:26" ht="15" thickBot="1" x14ac:dyDescent="0.35">
      <c r="A2" s="1">
        <v>1958</v>
      </c>
      <c r="B2" s="1">
        <v>3</v>
      </c>
      <c r="C2" s="6">
        <v>1958.2083333333335</v>
      </c>
      <c r="D2" s="6">
        <f>co2data[[#This Row],[DecDate]]^2</f>
        <v>3834579.8767361115</v>
      </c>
      <c r="E2" s="2">
        <f>DATE(co2data[[#This Row],[Year]],co2data[[#This Row],[Month]],15)</f>
        <v>21259</v>
      </c>
      <c r="F2" s="1">
        <v>315.70999999999998</v>
      </c>
      <c r="G2" s="1">
        <f>LN(lco2data[[#This Row],[Co2]])</f>
        <v>5.754824070703715</v>
      </c>
      <c r="H2" s="4">
        <f>$S$37+$S$38*lco2data[[#This Row],[DecDate]]</f>
        <v>5.7329770564929081</v>
      </c>
      <c r="I2" s="4">
        <f>$S$17+$S$18*lco2data[[#This Row],[DecDate]]+$S$19*lco2data[[#This Row],[DecDate2]]</f>
        <v>5.7495223555826698</v>
      </c>
      <c r="J2" s="4">
        <f>lco2data[[#This Row],[Log Co2]]-lco2data[[#This Row],[Quadratic Trend]]</f>
        <v>5.3017151210452695E-3</v>
      </c>
      <c r="K2" s="4"/>
      <c r="L2" s="4"/>
      <c r="M2" s="4">
        <f>AVERAGEIF(lco2data[Month],lco2data[Month],lco2data[High Frequency])</f>
        <v>4.7909439645069168E-3</v>
      </c>
      <c r="N2" s="4">
        <f>lco2data[[#This Row],[S0]]-AVERAGE($M$2:$M$13)</f>
        <v>4.7926549977636308E-3</v>
      </c>
      <c r="O2" s="4">
        <f>lco2data[[#This Row],[Log Co2]]-lco2data[[#This Row],[Seasonal]]</f>
        <v>5.7500314157059513</v>
      </c>
    </row>
    <row r="3" spans="1:26" x14ac:dyDescent="0.3">
      <c r="A3" s="1">
        <v>1958</v>
      </c>
      <c r="B3" s="1">
        <v>4</v>
      </c>
      <c r="C3" s="6">
        <v>1958.2916666666667</v>
      </c>
      <c r="D3" s="6">
        <f>co2data[[#This Row],[DecDate]]^2</f>
        <v>3834906.2517361115</v>
      </c>
      <c r="E3" s="2">
        <f>DATE(co2data[[#This Row],[Year]],co2data[[#This Row],[Month]],15)</f>
        <v>21290</v>
      </c>
      <c r="F3" s="1">
        <v>317.45</v>
      </c>
      <c r="G3" s="1">
        <f>LN(lco2data[[#This Row],[Co2]])</f>
        <v>5.7603203256164592</v>
      </c>
      <c r="H3" s="4">
        <f>$S$37+$S$38*lco2data[[#This Row],[DecDate]]</f>
        <v>5.7333421608846802</v>
      </c>
      <c r="I3" s="4">
        <f>$S$17+$S$18*lco2data[[#This Row],[DecDate]]+$S$19*lco2data[[#This Row],[DecDate2]]</f>
        <v>5.7497522122979774</v>
      </c>
      <c r="J3" s="4">
        <f>lco2data[[#This Row],[Log Co2]]-lco2data[[#This Row],[Quadratic Trend]]</f>
        <v>1.0568113318481842E-2</v>
      </c>
      <c r="K3" s="4"/>
      <c r="L3" s="4"/>
      <c r="M3" s="4">
        <f>AVERAGEIF(lco2data[Month],lco2data[Month],lco2data[High Frequency])</f>
        <v>8.0050138505764184E-3</v>
      </c>
      <c r="N3" s="4">
        <f>lco2data[[#This Row],[S0]]-AVERAGE($M$2:$M$13)</f>
        <v>8.0067248838331315E-3</v>
      </c>
      <c r="O3" s="4">
        <f>lco2data[[#This Row],[Log Co2]]-lco2data[[#This Row],[Seasonal]]</f>
        <v>5.7523136007326263</v>
      </c>
      <c r="R3" s="15" t="s">
        <v>28</v>
      </c>
      <c r="S3" s="15"/>
    </row>
    <row r="4" spans="1:26" x14ac:dyDescent="0.3">
      <c r="A4" s="1">
        <v>1958</v>
      </c>
      <c r="B4" s="1">
        <v>5</v>
      </c>
      <c r="C4" s="6">
        <v>1958.375</v>
      </c>
      <c r="D4" s="6">
        <f>co2data[[#This Row],[DecDate]]^2</f>
        <v>3835232.640625</v>
      </c>
      <c r="E4" s="2">
        <f>DATE(co2data[[#This Row],[Year]],co2data[[#This Row],[Month]],15)</f>
        <v>21320</v>
      </c>
      <c r="F4" s="1">
        <v>317.5</v>
      </c>
      <c r="G4" s="1">
        <f>LN(lco2data[[#This Row],[Co2]])</f>
        <v>5.7604778183327463</v>
      </c>
      <c r="H4" s="4">
        <f>$S$37+$S$38*lco2data[[#This Row],[DecDate]]</f>
        <v>5.7337072652764522</v>
      </c>
      <c r="I4" s="4">
        <f>$S$17+$S$18*lco2data[[#This Row],[DecDate]]+$S$19*lco2data[[#This Row],[DecDate2]]</f>
        <v>5.7499824380383018</v>
      </c>
      <c r="J4" s="4">
        <f>lco2data[[#This Row],[Log Co2]]-lco2data[[#This Row],[Quadratic Trend]]</f>
        <v>1.0495380294444523E-2</v>
      </c>
      <c r="K4" s="4"/>
      <c r="L4" s="4"/>
      <c r="M4" s="4">
        <f>AVERAGEIF(lco2data[Month],lco2data[Month],lco2data[High Frequency])</f>
        <v>8.9785579737426228E-3</v>
      </c>
      <c r="N4" s="4">
        <f>lco2data[[#This Row],[S0]]-AVERAGE($M$2:$M$13)</f>
        <v>8.9802690069993359E-3</v>
      </c>
      <c r="O4" s="4">
        <f>lco2data[[#This Row],[Log Co2]]-lco2data[[#This Row],[Seasonal]]</f>
        <v>5.7514975493257472</v>
      </c>
      <c r="R4" s="12" t="s">
        <v>29</v>
      </c>
      <c r="S4" s="12">
        <v>0.99675805422069474</v>
      </c>
    </row>
    <row r="5" spans="1:26" x14ac:dyDescent="0.3">
      <c r="A5" s="1">
        <v>1958</v>
      </c>
      <c r="B5" s="1">
        <v>6</v>
      </c>
      <c r="C5" s="6">
        <v>1958.4583333333335</v>
      </c>
      <c r="D5" s="6">
        <f>co2data[[#This Row],[DecDate]]^2</f>
        <v>3835559.0434027785</v>
      </c>
      <c r="E5" s="2">
        <f>DATE(co2data[[#This Row],[Year]],co2data[[#This Row],[Month]],15)</f>
        <v>21351</v>
      </c>
      <c r="F5" s="1">
        <v>317.10000000000002</v>
      </c>
      <c r="G5" s="1">
        <f>LN(lco2data[[#This Row],[Co2]])</f>
        <v>5.7592171815443018</v>
      </c>
      <c r="H5" s="4">
        <f>$S$37+$S$38*lco2data[[#This Row],[DecDate]]</f>
        <v>5.7340723696682261</v>
      </c>
      <c r="I5" s="4">
        <f>$S$17+$S$18*lco2data[[#This Row],[DecDate]]+$S$19*lco2data[[#This Row],[DecDate2]]</f>
        <v>5.7502130328036714</v>
      </c>
      <c r="J5" s="4">
        <f>lco2data[[#This Row],[Log Co2]]-lco2data[[#This Row],[Quadratic Trend]]</f>
        <v>9.004148740630491E-3</v>
      </c>
      <c r="K5" s="4"/>
      <c r="L5" s="4"/>
      <c r="M5" s="4">
        <f>AVERAGEIF(lco2data[Month],lco2data[Month],lco2data[High Frequency])</f>
        <v>6.745219975955884E-3</v>
      </c>
      <c r="N5" s="4">
        <f>lco2data[[#This Row],[S0]]-AVERAGE($M$2:$M$13)</f>
        <v>6.746931009212598E-3</v>
      </c>
      <c r="O5" s="4">
        <f>lco2data[[#This Row],[Log Co2]]-lco2data[[#This Row],[Seasonal]]</f>
        <v>5.7524702505350893</v>
      </c>
      <c r="R5" s="12" t="s">
        <v>30</v>
      </c>
      <c r="S5" s="12">
        <v>0.99352661865382552</v>
      </c>
    </row>
    <row r="6" spans="1:26" x14ac:dyDescent="0.3">
      <c r="A6" s="1">
        <v>1958</v>
      </c>
      <c r="B6" s="1">
        <v>7</v>
      </c>
      <c r="C6" s="6">
        <v>1958.5416666666667</v>
      </c>
      <c r="D6" s="6">
        <f>co2data[[#This Row],[DecDate]]^2</f>
        <v>3835885.460069445</v>
      </c>
      <c r="E6" s="2">
        <f>DATE(co2data[[#This Row],[Year]],co2data[[#This Row],[Month]],15)</f>
        <v>21381</v>
      </c>
      <c r="F6" s="1">
        <v>315.86</v>
      </c>
      <c r="G6" s="1">
        <f>LN(lco2data[[#This Row],[Co2]])</f>
        <v>5.7552990774419088</v>
      </c>
      <c r="H6" s="4">
        <f>$S$37+$S$38*lco2data[[#This Row],[DecDate]]</f>
        <v>5.7344374740599982</v>
      </c>
      <c r="I6" s="4">
        <f>$S$17+$S$18*lco2data[[#This Row],[DecDate]]+$S$19*lco2data[[#This Row],[DecDate2]]</f>
        <v>5.7504439965940719</v>
      </c>
      <c r="J6" s="4">
        <f>lco2data[[#This Row],[Log Co2]]-lco2data[[#This Row],[Quadratic Trend]]</f>
        <v>4.8550808478369234E-3</v>
      </c>
      <c r="K6" s="4"/>
      <c r="L6" s="4"/>
      <c r="M6" s="4">
        <f>AVERAGEIF(lco2data[Month],lco2data[Month],lco2data[High Frequency])</f>
        <v>1.982712511199824E-3</v>
      </c>
      <c r="N6" s="4">
        <f>lco2data[[#This Row],[S0]]-AVERAGE($M$2:$M$13)</f>
        <v>1.9844235444565379E-3</v>
      </c>
      <c r="O6" s="4">
        <f>lco2data[[#This Row],[Log Co2]]-lco2data[[#This Row],[Seasonal]]</f>
        <v>5.7533146538974522</v>
      </c>
      <c r="R6" s="12" t="s">
        <v>31</v>
      </c>
      <c r="S6" s="12">
        <v>0.99350893181954636</v>
      </c>
    </row>
    <row r="7" spans="1:26" x14ac:dyDescent="0.3">
      <c r="A7" s="1">
        <v>1958</v>
      </c>
      <c r="B7" s="1">
        <v>8</v>
      </c>
      <c r="C7" s="6">
        <v>1958.625</v>
      </c>
      <c r="D7" s="6">
        <f>co2data[[#This Row],[DecDate]]^2</f>
        <v>3836211.890625</v>
      </c>
      <c r="E7" s="2">
        <f>DATE(co2data[[#This Row],[Year]],co2data[[#This Row],[Month]],15)</f>
        <v>21412</v>
      </c>
      <c r="F7" s="1">
        <v>314.93</v>
      </c>
      <c r="G7" s="1">
        <f>LN(lco2data[[#This Row],[Co2]])</f>
        <v>5.7523503919083945</v>
      </c>
      <c r="H7" s="4">
        <f>$S$37+$S$38*lco2data[[#This Row],[DecDate]]</f>
        <v>5.7348025784517702</v>
      </c>
      <c r="I7" s="4">
        <f>$S$17+$S$18*lco2data[[#This Row],[DecDate]]+$S$19*lco2data[[#This Row],[DecDate2]]</f>
        <v>5.7506753294095176</v>
      </c>
      <c r="J7" s="4">
        <f>lco2data[[#This Row],[Log Co2]]-lco2data[[#This Row],[Quadratic Trend]]</f>
        <v>1.6750624988768337E-3</v>
      </c>
      <c r="K7" s="4"/>
      <c r="L7" s="4"/>
      <c r="M7" s="4">
        <f>AVERAGEIF(lco2data[Month],lco2data[Month],lco2data[High Frequency])</f>
        <v>-4.2841947074596992E-3</v>
      </c>
      <c r="N7" s="4">
        <f>lco2data[[#This Row],[S0]]-AVERAGE($M$2:$M$13)</f>
        <v>-4.2824836742029852E-3</v>
      </c>
      <c r="O7" s="4">
        <f>lco2data[[#This Row],[Log Co2]]-lco2data[[#This Row],[Seasonal]]</f>
        <v>5.7566328755825973</v>
      </c>
      <c r="R7" s="12" t="s">
        <v>32</v>
      </c>
      <c r="S7" s="12">
        <v>6.2945625417075513E-3</v>
      </c>
    </row>
    <row r="8" spans="1:26" ht="15" thickBot="1" x14ac:dyDescent="0.35">
      <c r="A8" s="1">
        <v>1958</v>
      </c>
      <c r="B8" s="1">
        <v>9</v>
      </c>
      <c r="C8" s="6">
        <v>1958.7083333333335</v>
      </c>
      <c r="D8" s="6">
        <f>co2data[[#This Row],[DecDate]]^2</f>
        <v>3836538.335069445</v>
      </c>
      <c r="E8" s="2">
        <f>DATE(co2data[[#This Row],[Year]],co2data[[#This Row],[Month]],15)</f>
        <v>21443</v>
      </c>
      <c r="F8" s="1">
        <v>313.2</v>
      </c>
      <c r="G8" s="1">
        <f>LN(lco2data[[#This Row],[Co2]])</f>
        <v>5.7468419641166477</v>
      </c>
      <c r="H8" s="4">
        <f>$S$37+$S$38*lco2data[[#This Row],[DecDate]]</f>
        <v>5.7351676828435441</v>
      </c>
      <c r="I8" s="4">
        <f>$S$17+$S$18*lco2data[[#This Row],[DecDate]]+$S$19*lco2data[[#This Row],[DecDate2]]</f>
        <v>5.7509070312499944</v>
      </c>
      <c r="J8" s="4">
        <f>lco2data[[#This Row],[Log Co2]]-lco2data[[#This Row],[Quadratic Trend]]</f>
        <v>-4.0650671333466448E-3</v>
      </c>
      <c r="K8" s="4">
        <f>AVERAGE(J2:J14)</f>
        <v>3.1440853021694492E-3</v>
      </c>
      <c r="L8" s="4">
        <f>lco2data[[#This Row],[Detrended]]-lco2data[[#This Row],[Cycle]]</f>
        <v>-7.2091524355160936E-3</v>
      </c>
      <c r="M8" s="4">
        <f>AVERAGEIF(lco2data[Month],lco2data[Month],lco2data[High Frequency])</f>
        <v>-9.2552748452772796E-3</v>
      </c>
      <c r="N8" s="4">
        <f>lco2data[[#This Row],[S0]]-AVERAGE($M$2:$M$13)</f>
        <v>-9.2535638120205665E-3</v>
      </c>
      <c r="O8" s="4">
        <f>lco2data[[#This Row],[Log Co2]]-lco2data[[#This Row],[Seasonal]]</f>
        <v>5.7560955279286681</v>
      </c>
      <c r="R8" s="13" t="s">
        <v>33</v>
      </c>
      <c r="S8" s="13">
        <v>735</v>
      </c>
    </row>
    <row r="9" spans="1:26" x14ac:dyDescent="0.3">
      <c r="A9" s="1">
        <v>1958</v>
      </c>
      <c r="B9" s="1">
        <v>10</v>
      </c>
      <c r="C9" s="6">
        <v>1958.7916666666667</v>
      </c>
      <c r="D9" s="6">
        <f>co2data[[#This Row],[DecDate]]^2</f>
        <v>3836864.793402778</v>
      </c>
      <c r="E9" s="2">
        <f>DATE(co2data[[#This Row],[Year]],co2data[[#This Row],[Month]],15)</f>
        <v>21473</v>
      </c>
      <c r="F9" s="1">
        <v>312.66000000000003</v>
      </c>
      <c r="G9" s="1">
        <f>LN(lco2data[[#This Row],[Co2]])</f>
        <v>5.7451163381491783</v>
      </c>
      <c r="H9" s="4">
        <f>$S$37+$S$38*lco2data[[#This Row],[DecDate]]</f>
        <v>5.7355327872353161</v>
      </c>
      <c r="I9" s="4">
        <f>$S$17+$S$18*lco2data[[#This Row],[DecDate]]+$S$19*lco2data[[#This Row],[DecDate2]]</f>
        <v>5.7511391021155163</v>
      </c>
      <c r="J9" s="4">
        <f>lco2data[[#This Row],[Log Co2]]-lco2data[[#This Row],[Quadratic Trend]]</f>
        <v>-6.0227639663379406E-3</v>
      </c>
      <c r="K9" s="4">
        <f t="shared" ref="K9:K72" si="0">AVERAGE(J3:J15)</f>
        <v>3.4002006721268485E-3</v>
      </c>
      <c r="L9" s="4">
        <f>lco2data[[#This Row],[Detrended]]-lco2data[[#This Row],[Cycle]]</f>
        <v>-9.4229646384647887E-3</v>
      </c>
      <c r="M9" s="4">
        <f>AVERAGEIF(lco2data[Month],lco2data[Month],lco2data[High Frequency])</f>
        <v>-9.7900795346398048E-3</v>
      </c>
      <c r="N9" s="4">
        <f>lco2data[[#This Row],[S0]]-AVERAGE($M$2:$M$13)</f>
        <v>-9.7883685013830917E-3</v>
      </c>
      <c r="O9" s="4">
        <f>lco2data[[#This Row],[Log Co2]]-lco2data[[#This Row],[Seasonal]]</f>
        <v>5.754904706650561</v>
      </c>
    </row>
    <row r="10" spans="1:26" ht="15" thickBot="1" x14ac:dyDescent="0.35">
      <c r="A10" s="1">
        <v>1958</v>
      </c>
      <c r="B10" s="1">
        <v>11</v>
      </c>
      <c r="C10" s="6">
        <v>1958.875</v>
      </c>
      <c r="D10" s="6">
        <f>co2data[[#This Row],[DecDate]]^2</f>
        <v>3837191.265625</v>
      </c>
      <c r="E10" s="2">
        <f>DATE(co2data[[#This Row],[Year]],co2data[[#This Row],[Month]],15)</f>
        <v>21504</v>
      </c>
      <c r="F10" s="1">
        <v>313.33</v>
      </c>
      <c r="G10" s="1">
        <f>LN(lco2data[[#This Row],[Co2]])</f>
        <v>5.7472569482414801</v>
      </c>
      <c r="H10" s="4">
        <f>$S$37+$S$38*lco2data[[#This Row],[DecDate]]</f>
        <v>5.7358978916270882</v>
      </c>
      <c r="I10" s="4">
        <f>$S$17+$S$18*lco2data[[#This Row],[DecDate]]+$S$19*lco2data[[#This Row],[DecDate2]]</f>
        <v>5.7513715420060691</v>
      </c>
      <c r="J10" s="4">
        <f>lco2data[[#This Row],[Log Co2]]-lco2data[[#This Row],[Quadratic Trend]]</f>
        <v>-4.1145937645890029E-3</v>
      </c>
      <c r="K10" s="4">
        <f t="shared" si="0"/>
        <v>3.3710370335521354E-3</v>
      </c>
      <c r="L10" s="4">
        <f>lco2data[[#This Row],[Detrended]]-lco2data[[#This Row],[Cycle]]</f>
        <v>-7.4856307981411383E-3</v>
      </c>
      <c r="M10" s="4">
        <f>AVERAGEIF(lco2data[Month],lco2data[Month],lco2data[High Frequency])</f>
        <v>-6.4734271169104929E-3</v>
      </c>
      <c r="N10" s="4">
        <f>lco2data[[#This Row],[S0]]-AVERAGE($M$2:$M$13)</f>
        <v>-6.471716083653779E-3</v>
      </c>
      <c r="O10" s="4">
        <f>lco2data[[#This Row],[Log Co2]]-lco2data[[#This Row],[Seasonal]]</f>
        <v>5.7537286643251342</v>
      </c>
      <c r="R10" t="s">
        <v>34</v>
      </c>
    </row>
    <row r="11" spans="1:26" x14ac:dyDescent="0.3">
      <c r="A11" s="1">
        <v>1958</v>
      </c>
      <c r="B11" s="1">
        <v>12</v>
      </c>
      <c r="C11" s="6">
        <v>1958.9583333333335</v>
      </c>
      <c r="D11" s="6">
        <f>co2data[[#This Row],[DecDate]]^2</f>
        <v>3837517.7517361115</v>
      </c>
      <c r="E11" s="2">
        <f>DATE(co2data[[#This Row],[Year]],co2data[[#This Row],[Month]],15)</f>
        <v>21534</v>
      </c>
      <c r="F11" s="1">
        <v>314.67</v>
      </c>
      <c r="G11" s="1">
        <f>LN(lco2data[[#This Row],[Co2]])</f>
        <v>5.7515244706416224</v>
      </c>
      <c r="H11" s="4">
        <f>$S$37+$S$38*lco2data[[#This Row],[DecDate]]</f>
        <v>5.7362629960188602</v>
      </c>
      <c r="I11" s="4">
        <f>$S$17+$S$18*lco2data[[#This Row],[DecDate]]+$S$19*lco2data[[#This Row],[DecDate2]]</f>
        <v>5.751604350921653</v>
      </c>
      <c r="J11" s="4">
        <f>lco2data[[#This Row],[Log Co2]]-lco2data[[#This Row],[Quadratic Trend]]</f>
        <v>-7.9880280030586448E-5</v>
      </c>
      <c r="K11" s="4">
        <f t="shared" si="0"/>
        <v>3.2955474522692405E-3</v>
      </c>
      <c r="L11" s="4">
        <f>lco2data[[#This Row],[Detrended]]-lco2data[[#This Row],[Cycle]]</f>
        <v>-3.375427732299827E-3</v>
      </c>
      <c r="M11" s="4">
        <f>AVERAGEIF(lco2data[Month],lco2data[Month],lco2data[High Frequency])</f>
        <v>-2.9999829855875035E-3</v>
      </c>
      <c r="N11" s="4">
        <f>lco2data[[#This Row],[S0]]-AVERAGE($M$2:$M$13)</f>
        <v>-2.9982719523307896E-3</v>
      </c>
      <c r="O11" s="4">
        <f>lco2data[[#This Row],[Log Co2]]-lco2data[[#This Row],[Seasonal]]</f>
        <v>5.7545227425939531</v>
      </c>
      <c r="R11" s="14"/>
      <c r="S11" s="14" t="s">
        <v>39</v>
      </c>
      <c r="T11" s="14" t="s">
        <v>40</v>
      </c>
      <c r="U11" s="14" t="s">
        <v>41</v>
      </c>
      <c r="V11" s="14" t="s">
        <v>42</v>
      </c>
      <c r="W11" s="14" t="s">
        <v>43</v>
      </c>
    </row>
    <row r="12" spans="1:26" x14ac:dyDescent="0.3">
      <c r="A12" s="1">
        <v>1959</v>
      </c>
      <c r="B12" s="1">
        <v>1</v>
      </c>
      <c r="C12" s="6">
        <v>1959.0416666666667</v>
      </c>
      <c r="D12" s="6">
        <f>co2data[[#This Row],[DecDate]]^2</f>
        <v>3837844.2517361115</v>
      </c>
      <c r="E12" s="2">
        <f>DATE(co2data[[#This Row],[Year]],co2data[[#This Row],[Month]],15)</f>
        <v>21565</v>
      </c>
      <c r="F12" s="1">
        <v>315.62</v>
      </c>
      <c r="G12" s="1">
        <f>LN(lco2data[[#This Row],[Co2]])</f>
        <v>5.7545389583199871</v>
      </c>
      <c r="H12" s="4">
        <f>$S$37+$S$38*lco2data[[#This Row],[DecDate]]</f>
        <v>5.7366281004106323</v>
      </c>
      <c r="I12" s="4">
        <f>$S$17+$S$18*lco2data[[#This Row],[DecDate]]+$S$19*lco2data[[#This Row],[DecDate2]]</f>
        <v>5.7518375288622963</v>
      </c>
      <c r="J12" s="4">
        <f>lco2data[[#This Row],[Log Co2]]-lco2data[[#This Row],[Quadratic Trend]]</f>
        <v>2.7014294576908071E-3</v>
      </c>
      <c r="K12" s="4">
        <f t="shared" si="0"/>
        <v>2.9264029240088428E-3</v>
      </c>
      <c r="L12" s="4">
        <f>lco2data[[#This Row],[Detrended]]-lco2data[[#This Row],[Cycle]]</f>
        <v>-2.2497346631803567E-4</v>
      </c>
      <c r="M12" s="4">
        <f>AVERAGEIF(lco2data[Month],lco2data[Month],lco2data[High Frequency])</f>
        <v>8.874201147523954E-6</v>
      </c>
      <c r="N12" s="4">
        <f>lco2data[[#This Row],[S0]]-AVERAGE($M$2:$M$13)</f>
        <v>1.0585234404237831E-5</v>
      </c>
      <c r="O12" s="4">
        <f>lco2data[[#This Row],[Log Co2]]-lco2data[[#This Row],[Seasonal]]</f>
        <v>5.7545283730855825</v>
      </c>
      <c r="R12" s="12" t="s">
        <v>35</v>
      </c>
      <c r="S12" s="12">
        <v>2</v>
      </c>
      <c r="T12" s="12">
        <v>4.4513372802904811</v>
      </c>
      <c r="U12" s="12">
        <v>2.2256686401452406</v>
      </c>
      <c r="V12" s="12">
        <v>56173.230492930939</v>
      </c>
      <c r="W12" s="12">
        <v>0</v>
      </c>
    </row>
    <row r="13" spans="1:26" x14ac:dyDescent="0.3">
      <c r="A13" s="1">
        <v>1959</v>
      </c>
      <c r="B13" s="1">
        <v>2</v>
      </c>
      <c r="C13" s="6">
        <v>1959.125</v>
      </c>
      <c r="D13" s="6">
        <f>co2data[[#This Row],[DecDate]]^2</f>
        <v>3838170.765625</v>
      </c>
      <c r="E13" s="2">
        <f>DATE(co2data[[#This Row],[Year]],co2data[[#This Row],[Month]],15)</f>
        <v>21596</v>
      </c>
      <c r="F13" s="1">
        <v>316.38</v>
      </c>
      <c r="G13" s="1">
        <f>LN(lco2data[[#This Row],[Co2]])</f>
        <v>5.7569440227704334</v>
      </c>
      <c r="H13" s="4">
        <f>$S$37+$S$38*lco2data[[#This Row],[DecDate]]</f>
        <v>5.7369932048024062</v>
      </c>
      <c r="I13" s="4">
        <f>$S$17+$S$18*lco2data[[#This Row],[DecDate]]+$S$19*lco2data[[#This Row],[DecDate2]]</f>
        <v>5.7520710758279705</v>
      </c>
      <c r="J13" s="4">
        <f>lco2data[[#This Row],[Log Co2]]-lco2data[[#This Row],[Quadratic Trend]]</f>
        <v>4.8729469424628746E-3</v>
      </c>
      <c r="K13" s="4">
        <f t="shared" si="0"/>
        <v>2.4342743507496868E-3</v>
      </c>
      <c r="L13" s="4">
        <f>lco2data[[#This Row],[Detrended]]-lco2data[[#This Row],[Cycle]]</f>
        <v>2.4386725917131878E-3</v>
      </c>
      <c r="M13" s="4">
        <f>AVERAGEIF(lco2data[Month],lco2data[Month],lco2data[High Frequency])</f>
        <v>2.2711043136650279E-3</v>
      </c>
      <c r="N13" s="4">
        <f>lco2data[[#This Row],[S0]]-AVERAGE($M$2:$M$13)</f>
        <v>2.2728153469217418E-3</v>
      </c>
      <c r="O13" s="4">
        <f>lco2data[[#This Row],[Log Co2]]-lco2data[[#This Row],[Seasonal]]</f>
        <v>5.7546712074235113</v>
      </c>
      <c r="R13" s="12" t="s">
        <v>36</v>
      </c>
      <c r="S13" s="12">
        <v>732</v>
      </c>
      <c r="T13" s="12">
        <v>2.9002950876954453E-2</v>
      </c>
      <c r="U13" s="12">
        <v>3.9621517591467833E-5</v>
      </c>
      <c r="V13" s="12"/>
      <c r="W13" s="12"/>
    </row>
    <row r="14" spans="1:26" ht="15" thickBot="1" x14ac:dyDescent="0.35">
      <c r="A14" s="1">
        <v>1959</v>
      </c>
      <c r="B14" s="1">
        <v>3</v>
      </c>
      <c r="C14" s="6">
        <v>1959.2083333333335</v>
      </c>
      <c r="D14" s="6">
        <f>co2data[[#This Row],[DecDate]]^2</f>
        <v>3838497.2934027785</v>
      </c>
      <c r="E14" s="2">
        <f>DATE(co2data[[#This Row],[Year]],co2data[[#This Row],[Month]],15)</f>
        <v>21624</v>
      </c>
      <c r="F14" s="1">
        <v>316.70999999999998</v>
      </c>
      <c r="G14" s="1">
        <f>LN(lco2data[[#This Row],[Co2]])</f>
        <v>5.7579865286697132</v>
      </c>
      <c r="H14" s="4">
        <f>$S$37+$S$38*lco2data[[#This Row],[DecDate]]</f>
        <v>5.7373583091941782</v>
      </c>
      <c r="I14" s="4">
        <f>$S$17+$S$18*lco2data[[#This Row],[DecDate]]+$S$19*lco2data[[#This Row],[DecDate2]]</f>
        <v>5.7523049918186757</v>
      </c>
      <c r="J14" s="4">
        <f>lco2data[[#This Row],[Log Co2]]-lco2data[[#This Row],[Quadratic Trend]]</f>
        <v>5.6815368510374498E-3</v>
      </c>
      <c r="K14" s="4">
        <f t="shared" si="0"/>
        <v>1.9336591287281925E-3</v>
      </c>
      <c r="L14" s="4">
        <f>lco2data[[#This Row],[Detrended]]-lco2data[[#This Row],[Cycle]]</f>
        <v>3.7478777223092573E-3</v>
      </c>
      <c r="M14" s="4">
        <f>AVERAGEIF(lco2data[Month],lco2data[Month],lco2data[High Frequency])</f>
        <v>4.7909439645069168E-3</v>
      </c>
      <c r="N14" s="4">
        <f>lco2data[[#This Row],[S0]]-AVERAGE($M$2:$M$13)</f>
        <v>4.7926549977636308E-3</v>
      </c>
      <c r="O14" s="4">
        <f>lco2data[[#This Row],[Log Co2]]-lco2data[[#This Row],[Seasonal]]</f>
        <v>5.7531938736719495</v>
      </c>
      <c r="R14" s="13" t="s">
        <v>37</v>
      </c>
      <c r="S14" s="13">
        <v>734</v>
      </c>
      <c r="T14" s="13">
        <v>4.4803402311674354</v>
      </c>
      <c r="U14" s="13"/>
      <c r="V14" s="13"/>
      <c r="W14" s="13"/>
    </row>
    <row r="15" spans="1:26" x14ac:dyDescent="0.3">
      <c r="A15" s="1">
        <v>1959</v>
      </c>
      <c r="B15" s="1">
        <v>4</v>
      </c>
      <c r="C15" s="6">
        <v>1959.2916666666667</v>
      </c>
      <c r="D15" s="6">
        <f>co2data[[#This Row],[DecDate]]^2</f>
        <v>3838823.835069445</v>
      </c>
      <c r="E15" s="2">
        <f>DATE(co2data[[#This Row],[Year]],co2data[[#This Row],[Month]],15)</f>
        <v>21655</v>
      </c>
      <c r="F15" s="1">
        <v>317.72000000000003</v>
      </c>
      <c r="G15" s="1">
        <f>LN(lco2data[[#This Row],[Co2]])</f>
        <v>5.7611704917649318</v>
      </c>
      <c r="H15" s="4">
        <f>$S$37+$S$38*lco2data[[#This Row],[DecDate]]</f>
        <v>5.7377234135859503</v>
      </c>
      <c r="I15" s="4">
        <f>$S$17+$S$18*lco2data[[#This Row],[DecDate]]+$S$19*lco2data[[#This Row],[DecDate2]]</f>
        <v>5.7525392768344403</v>
      </c>
      <c r="J15" s="4">
        <f>lco2data[[#This Row],[Log Co2]]-lco2data[[#This Row],[Quadratic Trend]]</f>
        <v>8.6312149304914598E-3</v>
      </c>
      <c r="K15" s="4">
        <f t="shared" si="0"/>
        <v>1.7141089232797395E-3</v>
      </c>
      <c r="L15" s="4">
        <f>lco2data[[#This Row],[Detrended]]-lco2data[[#This Row],[Cycle]]</f>
        <v>6.9171060072117201E-3</v>
      </c>
      <c r="M15" s="4">
        <f>AVERAGEIF(lco2data[Month],lco2data[Month],lco2data[High Frequency])</f>
        <v>8.0050138505764184E-3</v>
      </c>
      <c r="N15" s="4">
        <f>lco2data[[#This Row],[S0]]-AVERAGE($M$2:$M$13)</f>
        <v>8.0067248838331315E-3</v>
      </c>
      <c r="O15" s="4">
        <f>lco2data[[#This Row],[Log Co2]]-lco2data[[#This Row],[Seasonal]]</f>
        <v>5.7531637668810989</v>
      </c>
    </row>
    <row r="16" spans="1:26" x14ac:dyDescent="0.3">
      <c r="A16" s="1">
        <v>1959</v>
      </c>
      <c r="B16" s="1">
        <v>5</v>
      </c>
      <c r="C16" s="6">
        <v>1959.375</v>
      </c>
      <c r="D16" s="6">
        <f>co2data[[#This Row],[DecDate]]^2</f>
        <v>3839150.390625</v>
      </c>
      <c r="E16" s="2">
        <f>DATE(co2data[[#This Row],[Year]],co2data[[#This Row],[Month]],15)</f>
        <v>21685</v>
      </c>
      <c r="F16" s="1">
        <v>318.29000000000002</v>
      </c>
      <c r="G16" s="1">
        <f>LN(lco2data[[#This Row],[Co2]])</f>
        <v>5.7629629168922323</v>
      </c>
      <c r="H16" s="4">
        <f>$S$37+$S$38*lco2data[[#This Row],[DecDate]]</f>
        <v>5.7380885179777223</v>
      </c>
      <c r="I16" s="4">
        <f>$S$17+$S$18*lco2data[[#This Row],[DecDate]]+$S$19*lco2data[[#This Row],[DecDate2]]</f>
        <v>5.7527739308752217</v>
      </c>
      <c r="J16" s="4">
        <f>lco2data[[#This Row],[Log Co2]]-lco2data[[#This Row],[Quadratic Trend]]</f>
        <v>1.0188986017010571E-2</v>
      </c>
      <c r="K16" s="4">
        <f t="shared" si="0"/>
        <v>2.0041609128092284E-3</v>
      </c>
      <c r="L16" s="4">
        <f>lco2data[[#This Row],[Detrended]]-lco2data[[#This Row],[Cycle]]</f>
        <v>8.1848251042013417E-3</v>
      </c>
      <c r="M16" s="4">
        <f>AVERAGEIF(lco2data[Month],lco2data[Month],lco2data[High Frequency])</f>
        <v>8.9785579737426228E-3</v>
      </c>
      <c r="N16" s="4">
        <f>lco2data[[#This Row],[S0]]-AVERAGE($M$2:$M$13)</f>
        <v>8.9802690069993359E-3</v>
      </c>
      <c r="O16" s="4">
        <f>lco2data[[#This Row],[Log Co2]]-lco2data[[#This Row],[Seasonal]]</f>
        <v>5.7539826478852332</v>
      </c>
      <c r="S16" t="s">
        <v>44</v>
      </c>
      <c r="T16" t="s">
        <v>32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s">
        <v>50</v>
      </c>
    </row>
    <row r="17" spans="1:26" x14ac:dyDescent="0.3">
      <c r="A17" s="1">
        <v>1959</v>
      </c>
      <c r="B17" s="1">
        <v>6</v>
      </c>
      <c r="C17" s="6">
        <v>1959.4583333333335</v>
      </c>
      <c r="D17" s="6">
        <f>co2data[[#This Row],[DecDate]]^2</f>
        <v>3839476.960069445</v>
      </c>
      <c r="E17" s="2">
        <f>DATE(co2data[[#This Row],[Year]],co2data[[#This Row],[Month]],15)</f>
        <v>21716</v>
      </c>
      <c r="F17" s="1">
        <v>318.14999999999998</v>
      </c>
      <c r="G17" s="1">
        <f>LN(lco2data[[#This Row],[Co2]])</f>
        <v>5.762522969678801</v>
      </c>
      <c r="H17" s="4">
        <f>$S$37+$S$38*lco2data[[#This Row],[DecDate]]</f>
        <v>5.7384536223694962</v>
      </c>
      <c r="I17" s="4">
        <f>$S$17+$S$18*lco2data[[#This Row],[DecDate]]+$S$19*lco2data[[#This Row],[DecDate2]]</f>
        <v>5.7530089539410341</v>
      </c>
      <c r="J17" s="4">
        <f>lco2data[[#This Row],[Log Co2]]-lco2data[[#This Row],[Quadratic Trend]]</f>
        <v>9.5140157377668899E-3</v>
      </c>
      <c r="K17" s="4">
        <f t="shared" si="0"/>
        <v>2.3195430289903495E-3</v>
      </c>
      <c r="L17" s="4">
        <f>lco2data[[#This Row],[Detrended]]-lco2data[[#This Row],[Cycle]]</f>
        <v>7.1944727087765404E-3</v>
      </c>
      <c r="M17" s="4">
        <f>AVERAGEIF(lco2data[Month],lco2data[Month],lco2data[High Frequency])</f>
        <v>6.745219975955884E-3</v>
      </c>
      <c r="N17" s="4">
        <f>lco2data[[#This Row],[S0]]-AVERAGE($M$2:$M$13)</f>
        <v>6.746931009212598E-3</v>
      </c>
      <c r="O17" s="4">
        <f>lco2data[[#This Row],[Log Co2]]-lco2data[[#This Row],[Seasonal]]</f>
        <v>5.7557760386695884</v>
      </c>
      <c r="R17" t="s">
        <v>38</v>
      </c>
      <c r="S17">
        <v>102.23660104216708</v>
      </c>
      <c r="T17">
        <v>3.2840211692681502</v>
      </c>
      <c r="U17">
        <v>31.131529235833362</v>
      </c>
      <c r="V17">
        <v>3.5355629679134735E-136</v>
      </c>
      <c r="W17">
        <v>95.789377624589932</v>
      </c>
      <c r="X17">
        <v>108.68382445974423</v>
      </c>
      <c r="Y17">
        <v>95.789377624589932</v>
      </c>
      <c r="Z17">
        <v>108.68382445974423</v>
      </c>
    </row>
    <row r="18" spans="1:26" x14ac:dyDescent="0.3">
      <c r="A18" s="1">
        <v>1959</v>
      </c>
      <c r="B18" s="1">
        <v>7</v>
      </c>
      <c r="C18" s="6">
        <v>1959.5416666666667</v>
      </c>
      <c r="D18" s="6">
        <f>co2data[[#This Row],[DecDate]]^2</f>
        <v>3839803.543402778</v>
      </c>
      <c r="E18" s="2">
        <f>DATE(co2data[[#This Row],[Year]],co2data[[#This Row],[Month]],15)</f>
        <v>21746</v>
      </c>
      <c r="F18" s="1">
        <v>316.54000000000002</v>
      </c>
      <c r="G18" s="1">
        <f>LN(lco2data[[#This Row],[Co2]])</f>
        <v>5.7574496159051369</v>
      </c>
      <c r="H18" s="4">
        <f>$S$37+$S$38*lco2data[[#This Row],[DecDate]]</f>
        <v>5.7388187267612683</v>
      </c>
      <c r="I18" s="4">
        <f>$S$17+$S$18*lco2data[[#This Row],[DecDate]]+$S$19*lco2data[[#This Row],[DecDate2]]</f>
        <v>5.7532443460318916</v>
      </c>
      <c r="J18" s="4">
        <f>lco2data[[#This Row],[Log Co2]]-lco2data[[#This Row],[Quadratic Trend]]</f>
        <v>4.2052698732453209E-3</v>
      </c>
      <c r="K18" s="4">
        <f t="shared" si="0"/>
        <v>2.5131953569588706E-3</v>
      </c>
      <c r="L18" s="4">
        <f>lco2data[[#This Row],[Detrended]]-lco2data[[#This Row],[Cycle]]</f>
        <v>1.6920745162864502E-3</v>
      </c>
      <c r="M18" s="4">
        <f>AVERAGEIF(lco2data[Month],lco2data[Month],lco2data[High Frequency])</f>
        <v>1.982712511199824E-3</v>
      </c>
      <c r="N18" s="4">
        <f>lco2data[[#This Row],[S0]]-AVERAGE($M$2:$M$13)</f>
        <v>1.9844235444565379E-3</v>
      </c>
      <c r="O18" s="4">
        <f>lco2data[[#This Row],[Log Co2]]-lco2data[[#This Row],[Seasonal]]</f>
        <v>5.7554651923606803</v>
      </c>
      <c r="R18" t="s">
        <v>51</v>
      </c>
      <c r="S18">
        <v>-0.10130235187604766</v>
      </c>
      <c r="T18">
        <v>3.3027118111396492E-3</v>
      </c>
      <c r="U18">
        <v>-30.67247694284649</v>
      </c>
      <c r="V18">
        <v>1.6769292480683054E-133</v>
      </c>
      <c r="W18">
        <v>-0.10778626894989328</v>
      </c>
      <c r="X18">
        <v>-9.4818434802202048E-2</v>
      </c>
      <c r="Y18">
        <v>-0.10778626894989328</v>
      </c>
      <c r="Z18">
        <v>-9.4818434802202048E-2</v>
      </c>
    </row>
    <row r="19" spans="1:26" x14ac:dyDescent="0.3">
      <c r="A19" s="1">
        <v>1959</v>
      </c>
      <c r="B19" s="1">
        <v>8</v>
      </c>
      <c r="C19" s="6">
        <v>1959.625</v>
      </c>
      <c r="D19" s="6">
        <f>co2data[[#This Row],[DecDate]]^2</f>
        <v>3840130.140625</v>
      </c>
      <c r="E19" s="2">
        <f>DATE(co2data[[#This Row],[Year]],co2data[[#This Row],[Month]],15)</f>
        <v>21777</v>
      </c>
      <c r="F19" s="1">
        <v>314.8</v>
      </c>
      <c r="G19" s="1">
        <f>LN(lco2data[[#This Row],[Co2]])</f>
        <v>5.751937516543248</v>
      </c>
      <c r="H19" s="4">
        <f>$S$37+$S$38*lco2data[[#This Row],[DecDate]]</f>
        <v>5.7391838311530403</v>
      </c>
      <c r="I19" s="4">
        <f>$S$17+$S$18*lco2data[[#This Row],[DecDate]]+$S$19*lco2data[[#This Row],[DecDate2]]</f>
        <v>5.7534801071477801</v>
      </c>
      <c r="J19" s="4">
        <f>lco2data[[#This Row],[Log Co2]]-lco2data[[#This Row],[Quadratic Trend]]</f>
        <v>-1.5425906045321014E-3</v>
      </c>
      <c r="K19" s="4">
        <f t="shared" si="0"/>
        <v>2.605755306824711E-3</v>
      </c>
      <c r="L19" s="4">
        <f>lco2data[[#This Row],[Detrended]]-lco2data[[#This Row],[Cycle]]</f>
        <v>-4.1483459113568124E-3</v>
      </c>
      <c r="M19" s="4">
        <f>AVERAGEIF(lco2data[Month],lco2data[Month],lco2data[High Frequency])</f>
        <v>-4.2841947074596992E-3</v>
      </c>
      <c r="N19" s="4">
        <f>lco2data[[#This Row],[S0]]-AVERAGE($M$2:$M$13)</f>
        <v>-4.2824836742029852E-3</v>
      </c>
      <c r="O19" s="4">
        <f>lco2data[[#This Row],[Log Co2]]-lco2data[[#This Row],[Seasonal]]</f>
        <v>5.7562200002174508</v>
      </c>
      <c r="R19" t="s">
        <v>54</v>
      </c>
      <c r="S19">
        <v>2.6569802747225249E-5</v>
      </c>
      <c r="T19">
        <v>8.3032470470314942E-7</v>
      </c>
      <c r="U19">
        <v>31.99929208022813</v>
      </c>
      <c r="V19">
        <v>3.2019614947620514E-141</v>
      </c>
      <c r="W19">
        <v>2.4939700928622184E-5</v>
      </c>
      <c r="X19">
        <v>2.8199904565828314E-5</v>
      </c>
      <c r="Y19">
        <v>2.4939700928622184E-5</v>
      </c>
      <c r="Z19">
        <v>2.8199904565828314E-5</v>
      </c>
    </row>
    <row r="20" spans="1:26" x14ac:dyDescent="0.3">
      <c r="A20" s="1">
        <v>1959</v>
      </c>
      <c r="B20" s="1">
        <v>9</v>
      </c>
      <c r="C20" s="6">
        <v>1959.7083333333335</v>
      </c>
      <c r="D20" s="6">
        <f>co2data[[#This Row],[DecDate]]^2</f>
        <v>3840456.7517361115</v>
      </c>
      <c r="E20" s="2">
        <f>DATE(co2data[[#This Row],[Year]],co2data[[#This Row],[Month]],15)</f>
        <v>21808</v>
      </c>
      <c r="F20" s="1">
        <v>313.83999999999997</v>
      </c>
      <c r="G20" s="1">
        <f>LN(lco2data[[#This Row],[Co2]])</f>
        <v>5.748883301901297</v>
      </c>
      <c r="H20" s="4">
        <f>$S$37+$S$38*lco2data[[#This Row],[DecDate]]</f>
        <v>5.7395489355448142</v>
      </c>
      <c r="I20" s="4">
        <f>$S$17+$S$18*lco2data[[#This Row],[DecDate]]+$S$19*lco2data[[#This Row],[DecDate2]]</f>
        <v>5.7537162372886996</v>
      </c>
      <c r="J20" s="4">
        <f>lco2data[[#This Row],[Log Co2]]-lco2data[[#This Row],[Quadratic Trend]]</f>
        <v>-4.8329353874025927E-3</v>
      </c>
      <c r="K20" s="4">
        <f t="shared" si="0"/>
        <v>2.6608353449286181E-3</v>
      </c>
      <c r="L20" s="4">
        <f>lco2data[[#This Row],[Detrended]]-lco2data[[#This Row],[Cycle]]</f>
        <v>-7.4937707323312107E-3</v>
      </c>
      <c r="M20" s="4">
        <f>AVERAGEIF(lco2data[Month],lco2data[Month],lco2data[High Frequency])</f>
        <v>-9.2552748452772796E-3</v>
      </c>
      <c r="N20" s="4">
        <f>lco2data[[#This Row],[S0]]-AVERAGE($M$2:$M$13)</f>
        <v>-9.2535638120205665E-3</v>
      </c>
      <c r="O20" s="4">
        <f>lco2data[[#This Row],[Log Co2]]-lco2data[[#This Row],[Seasonal]]</f>
        <v>5.7581368657133174</v>
      </c>
    </row>
    <row r="21" spans="1:26" x14ac:dyDescent="0.3">
      <c r="A21" s="1">
        <v>1959</v>
      </c>
      <c r="B21" s="1">
        <v>10</v>
      </c>
      <c r="C21" s="6">
        <v>1959.7916666666667</v>
      </c>
      <c r="D21" s="6">
        <f>co2data[[#This Row],[DecDate]]^2</f>
        <v>3840783.3767361115</v>
      </c>
      <c r="E21" s="2">
        <f>DATE(co2data[[#This Row],[Year]],co2data[[#This Row],[Month]],15)</f>
        <v>21838</v>
      </c>
      <c r="F21" s="1">
        <v>313.26</v>
      </c>
      <c r="G21" s="1">
        <f>LN(lco2data[[#This Row],[Co2]])</f>
        <v>5.7470335166505162</v>
      </c>
      <c r="H21" s="4">
        <f>$S$37+$S$38*lco2data[[#This Row],[DecDate]]</f>
        <v>5.7399140399365862</v>
      </c>
      <c r="I21" s="4">
        <f>$S$17+$S$18*lco2data[[#This Row],[DecDate]]+$S$19*lco2data[[#This Row],[DecDate2]]</f>
        <v>5.7539527364546927</v>
      </c>
      <c r="J21" s="4">
        <f>lco2data[[#This Row],[Log Co2]]-lco2data[[#This Row],[Quadratic Trend]]</f>
        <v>-6.9192198041765351E-3</v>
      </c>
      <c r="K21" s="4">
        <f t="shared" si="0"/>
        <v>2.9833568000763142E-3</v>
      </c>
      <c r="L21" s="4">
        <f>lco2data[[#This Row],[Detrended]]-lco2data[[#This Row],[Cycle]]</f>
        <v>-9.9025766042528489E-3</v>
      </c>
      <c r="M21" s="4">
        <f>AVERAGEIF(lco2data[Month],lco2data[Month],lco2data[High Frequency])</f>
        <v>-9.7900795346398048E-3</v>
      </c>
      <c r="N21" s="4">
        <f>lco2data[[#This Row],[S0]]-AVERAGE($M$2:$M$13)</f>
        <v>-9.7883685013830917E-3</v>
      </c>
      <c r="O21" s="4">
        <f>lco2data[[#This Row],[Log Co2]]-lco2data[[#This Row],[Seasonal]]</f>
        <v>5.7568218851518989</v>
      </c>
      <c r="R21" t="s">
        <v>27</v>
      </c>
    </row>
    <row r="22" spans="1:26" ht="15" thickBot="1" x14ac:dyDescent="0.35">
      <c r="A22" s="1">
        <v>1959</v>
      </c>
      <c r="B22" s="1">
        <v>11</v>
      </c>
      <c r="C22" s="6">
        <v>1959.875</v>
      </c>
      <c r="D22" s="6">
        <f>co2data[[#This Row],[DecDate]]^2</f>
        <v>3841110.015625</v>
      </c>
      <c r="E22" s="2">
        <f>DATE(co2data[[#This Row],[Year]],co2data[[#This Row],[Month]],15)</f>
        <v>21869</v>
      </c>
      <c r="F22" s="1">
        <v>314.8</v>
      </c>
      <c r="G22" s="1">
        <f>LN(lco2data[[#This Row],[Co2]])</f>
        <v>5.751937516543248</v>
      </c>
      <c r="H22" s="4">
        <f>$S$37+$S$38*lco2data[[#This Row],[DecDate]]</f>
        <v>5.7402791443283583</v>
      </c>
      <c r="I22" s="4">
        <f>$S$17+$S$18*lco2data[[#This Row],[DecDate]]+$S$19*lco2data[[#This Row],[DecDate2]]</f>
        <v>5.7541896046457026</v>
      </c>
      <c r="J22" s="4">
        <f>lco2data[[#This Row],[Log Co2]]-lco2data[[#This Row],[Quadratic Trend]]</f>
        <v>-2.2520881024545858E-3</v>
      </c>
      <c r="K22" s="4">
        <f t="shared" si="0"/>
        <v>3.3037385809553399E-3</v>
      </c>
      <c r="L22" s="4">
        <f>lco2data[[#This Row],[Detrended]]-lco2data[[#This Row],[Cycle]]</f>
        <v>-5.5558266834099257E-3</v>
      </c>
      <c r="M22" s="4">
        <f>AVERAGEIF(lco2data[Month],lco2data[Month],lco2data[High Frequency])</f>
        <v>-6.4734271169104929E-3</v>
      </c>
      <c r="N22" s="4">
        <f>lco2data[[#This Row],[S0]]-AVERAGE($M$2:$M$13)</f>
        <v>-6.471716083653779E-3</v>
      </c>
      <c r="O22" s="4">
        <f>lco2data[[#This Row],[Log Co2]]-lco2data[[#This Row],[Seasonal]]</f>
        <v>5.7584092326269021</v>
      </c>
    </row>
    <row r="23" spans="1:26" x14ac:dyDescent="0.3">
      <c r="A23" s="1">
        <v>1959</v>
      </c>
      <c r="B23" s="1">
        <v>12</v>
      </c>
      <c r="C23" s="6">
        <v>1959.9583333333335</v>
      </c>
      <c r="D23" s="6">
        <f>co2data[[#This Row],[DecDate]]^2</f>
        <v>3841436.6684027785</v>
      </c>
      <c r="E23" s="2">
        <f>DATE(co2data[[#This Row],[Year]],co2data[[#This Row],[Month]],15)</f>
        <v>21899</v>
      </c>
      <c r="F23" s="1">
        <v>315.58</v>
      </c>
      <c r="G23" s="1">
        <f>LN(lco2data[[#This Row],[Co2]])</f>
        <v>5.7544122156075233</v>
      </c>
      <c r="H23" s="4">
        <f>$S$37+$S$38*lco2data[[#This Row],[DecDate]]</f>
        <v>5.7406442487201303</v>
      </c>
      <c r="I23" s="4">
        <f>$S$17+$S$18*lco2data[[#This Row],[DecDate]]+$S$19*lco2data[[#This Row],[DecDate2]]</f>
        <v>5.7544268418617577</v>
      </c>
      <c r="J23" s="4">
        <f>lco2data[[#This Row],[Log Co2]]-lco2data[[#This Row],[Quadratic Trend]]</f>
        <v>-1.462625423442887E-5</v>
      </c>
      <c r="K23" s="4">
        <f t="shared" si="0"/>
        <v>3.380040395596755E-3</v>
      </c>
      <c r="L23" s="4">
        <f>lco2data[[#This Row],[Detrended]]-lco2data[[#This Row],[Cycle]]</f>
        <v>-3.3946666498311838E-3</v>
      </c>
      <c r="M23" s="4">
        <f>AVERAGEIF(lco2data[Month],lco2data[Month],lco2data[High Frequency])</f>
        <v>-2.9999829855875035E-3</v>
      </c>
      <c r="N23" s="4">
        <f>lco2data[[#This Row],[S0]]-AVERAGE($M$2:$M$13)</f>
        <v>-2.9982719523307896E-3</v>
      </c>
      <c r="O23" s="4">
        <f>lco2data[[#This Row],[Log Co2]]-lco2data[[#This Row],[Seasonal]]</f>
        <v>5.757410487559854</v>
      </c>
      <c r="R23" s="15" t="s">
        <v>28</v>
      </c>
      <c r="S23" s="15"/>
    </row>
    <row r="24" spans="1:26" x14ac:dyDescent="0.3">
      <c r="A24" s="1">
        <v>1960</v>
      </c>
      <c r="B24" s="1">
        <v>1</v>
      </c>
      <c r="C24" s="6">
        <v>1960.0416666666667</v>
      </c>
      <c r="D24" s="6">
        <f>co2data[[#This Row],[DecDate]]^2</f>
        <v>3841763.335069445</v>
      </c>
      <c r="E24" s="2">
        <f>DATE(co2data[[#This Row],[Year]],co2data[[#This Row],[Month]],15)</f>
        <v>21930</v>
      </c>
      <c r="F24" s="1">
        <v>316.43</v>
      </c>
      <c r="G24" s="1">
        <f>LN(lco2data[[#This Row],[Co2]])</f>
        <v>5.7571020480864181</v>
      </c>
      <c r="H24" s="4">
        <f>$S$37+$S$38*lco2data[[#This Row],[DecDate]]</f>
        <v>5.7410093531119024</v>
      </c>
      <c r="I24" s="4">
        <f>$S$17+$S$18*lco2data[[#This Row],[DecDate]]+$S$19*lco2data[[#This Row],[DecDate2]]</f>
        <v>5.7546644481028579</v>
      </c>
      <c r="J24" s="4">
        <f>lco2data[[#This Row],[Log Co2]]-lco2data[[#This Row],[Quadratic Trend]]</f>
        <v>2.4375999835601903E-3</v>
      </c>
      <c r="K24" s="4">
        <f t="shared" si="0"/>
        <v>3.1496872851453426E-3</v>
      </c>
      <c r="L24" s="4">
        <f>lco2data[[#This Row],[Detrended]]-lco2data[[#This Row],[Cycle]]</f>
        <v>-7.1208730158515239E-4</v>
      </c>
      <c r="M24" s="4">
        <f>AVERAGEIF(lco2data[Month],lco2data[Month],lco2data[High Frequency])</f>
        <v>8.874201147523954E-6</v>
      </c>
      <c r="N24" s="4">
        <f>lco2data[[#This Row],[S0]]-AVERAGE($M$2:$M$13)</f>
        <v>1.0585234404237831E-5</v>
      </c>
      <c r="O24" s="4">
        <f>lco2data[[#This Row],[Log Co2]]-lco2data[[#This Row],[Seasonal]]</f>
        <v>5.7570914628520136</v>
      </c>
      <c r="R24" s="12" t="s">
        <v>29</v>
      </c>
      <c r="S24" s="12">
        <v>0.99220530142000907</v>
      </c>
    </row>
    <row r="25" spans="1:26" x14ac:dyDescent="0.3">
      <c r="A25" s="1">
        <v>1960</v>
      </c>
      <c r="B25" s="1">
        <v>2</v>
      </c>
      <c r="C25" s="6">
        <v>1960.125</v>
      </c>
      <c r="D25" s="6">
        <f>co2data[[#This Row],[DecDate]]^2</f>
        <v>3842090.015625</v>
      </c>
      <c r="E25" s="2">
        <f>DATE(co2data[[#This Row],[Year]],co2data[[#This Row],[Month]],15)</f>
        <v>21961</v>
      </c>
      <c r="F25" s="1">
        <v>316.97000000000003</v>
      </c>
      <c r="G25" s="1">
        <f>LN(lco2data[[#This Row],[Co2]])</f>
        <v>5.7588071321749217</v>
      </c>
      <c r="H25" s="4">
        <f>$S$37+$S$38*lco2data[[#This Row],[DecDate]]</f>
        <v>5.7413744575036745</v>
      </c>
      <c r="I25" s="4">
        <f>$S$17+$S$18*lco2data[[#This Row],[DecDate]]+$S$19*lco2data[[#This Row],[DecDate2]]</f>
        <v>5.754902423368975</v>
      </c>
      <c r="J25" s="4">
        <f>lco2data[[#This Row],[Log Co2]]-lco2data[[#This Row],[Quadratic Trend]]</f>
        <v>3.9047088059467328E-3</v>
      </c>
      <c r="K25" s="4">
        <f t="shared" si="0"/>
        <v>2.7584617874086238E-3</v>
      </c>
      <c r="L25" s="4">
        <f>lco2data[[#This Row],[Detrended]]-lco2data[[#This Row],[Cycle]]</f>
        <v>1.146247018538109E-3</v>
      </c>
      <c r="M25" s="4">
        <f>AVERAGEIF(lco2data[Month],lco2data[Month],lco2data[High Frequency])</f>
        <v>2.2711043136650279E-3</v>
      </c>
      <c r="N25" s="4">
        <f>lco2data[[#This Row],[S0]]-AVERAGE($M$2:$M$13)</f>
        <v>2.2728153469217418E-3</v>
      </c>
      <c r="O25" s="4">
        <f>lco2data[[#This Row],[Log Co2]]-lco2data[[#This Row],[Seasonal]]</f>
        <v>5.7565343168279997</v>
      </c>
      <c r="R25" s="12" t="s">
        <v>30</v>
      </c>
      <c r="S25" s="12">
        <v>0.98447136016597103</v>
      </c>
    </row>
    <row r="26" spans="1:26" x14ac:dyDescent="0.3">
      <c r="A26" s="1">
        <v>1960</v>
      </c>
      <c r="B26" s="1">
        <v>3</v>
      </c>
      <c r="C26" s="6">
        <v>1960.2083333333335</v>
      </c>
      <c r="D26" s="6">
        <f>co2data[[#This Row],[DecDate]]^2</f>
        <v>3842416.710069445</v>
      </c>
      <c r="E26" s="2">
        <f>DATE(co2data[[#This Row],[Year]],co2data[[#This Row],[Month]],15)</f>
        <v>21990</v>
      </c>
      <c r="F26" s="1">
        <v>317.58</v>
      </c>
      <c r="G26" s="1">
        <f>LN(lco2data[[#This Row],[Co2]])</f>
        <v>5.7607297550979508</v>
      </c>
      <c r="H26" s="4">
        <f>$S$37+$S$38*lco2data[[#This Row],[DecDate]]</f>
        <v>5.7417395618954483</v>
      </c>
      <c r="I26" s="4">
        <f>$S$17+$S$18*lco2data[[#This Row],[DecDate]]+$S$19*lco2data[[#This Row],[DecDate2]]</f>
        <v>5.7551407676601372</v>
      </c>
      <c r="J26" s="4">
        <f>lco2data[[#This Row],[Log Co2]]-lco2data[[#This Row],[Quadratic Trend]]</f>
        <v>5.5889874378136639E-3</v>
      </c>
      <c r="K26" s="4">
        <f t="shared" si="0"/>
        <v>2.3635708598194792E-3</v>
      </c>
      <c r="L26" s="4">
        <f>lco2data[[#This Row],[Detrended]]-lco2data[[#This Row],[Cycle]]</f>
        <v>3.2254165779941847E-3</v>
      </c>
      <c r="M26" s="4">
        <f>AVERAGEIF(lco2data[Month],lco2data[Month],lco2data[High Frequency])</f>
        <v>4.7909439645069168E-3</v>
      </c>
      <c r="N26" s="4">
        <f>lco2data[[#This Row],[S0]]-AVERAGE($M$2:$M$13)</f>
        <v>4.7926549977636308E-3</v>
      </c>
      <c r="O26" s="4">
        <f>lco2data[[#This Row],[Log Co2]]-lco2data[[#This Row],[Seasonal]]</f>
        <v>5.7559371001001871</v>
      </c>
      <c r="R26" s="12" t="s">
        <v>31</v>
      </c>
      <c r="S26" s="12">
        <v>0.98445017511844846</v>
      </c>
    </row>
    <row r="27" spans="1:26" x14ac:dyDescent="0.3">
      <c r="A27" s="1">
        <v>1960</v>
      </c>
      <c r="B27" s="1">
        <v>4</v>
      </c>
      <c r="C27" s="6">
        <v>1960.2916666666667</v>
      </c>
      <c r="D27" s="6">
        <f>co2data[[#This Row],[DecDate]]^2</f>
        <v>3842743.418402778</v>
      </c>
      <c r="E27" s="2">
        <f>DATE(co2data[[#This Row],[Year]],co2data[[#This Row],[Month]],15)</f>
        <v>22021</v>
      </c>
      <c r="F27" s="1">
        <v>319.02</v>
      </c>
      <c r="G27" s="1">
        <f>LN(lco2data[[#This Row],[Co2]])</f>
        <v>5.7652537967443021</v>
      </c>
      <c r="H27" s="4">
        <f>$S$37+$S$38*lco2data[[#This Row],[DecDate]]</f>
        <v>5.7421046662872204</v>
      </c>
      <c r="I27" s="4">
        <f>$S$17+$S$18*lco2data[[#This Row],[DecDate]]+$S$19*lco2data[[#This Row],[DecDate2]]</f>
        <v>5.7553794809763446</v>
      </c>
      <c r="J27" s="4">
        <f>lco2data[[#This Row],[Log Co2]]-lco2data[[#This Row],[Quadratic Trend]]</f>
        <v>9.8743157679574978E-3</v>
      </c>
      <c r="K27" s="4">
        <f t="shared" si="0"/>
        <v>2.1224064761107106E-3</v>
      </c>
      <c r="L27" s="4">
        <f>lco2data[[#This Row],[Detrended]]-lco2data[[#This Row],[Cycle]]</f>
        <v>7.7519092918467876E-3</v>
      </c>
      <c r="M27" s="4">
        <f>AVERAGEIF(lco2data[Month],lco2data[Month],lco2data[High Frequency])</f>
        <v>8.0050138505764184E-3</v>
      </c>
      <c r="N27" s="4">
        <f>lco2data[[#This Row],[S0]]-AVERAGE($M$2:$M$13)</f>
        <v>8.0067248838331315E-3</v>
      </c>
      <c r="O27" s="4">
        <f>lco2data[[#This Row],[Log Co2]]-lco2data[[#This Row],[Seasonal]]</f>
        <v>5.7572470718604691</v>
      </c>
      <c r="R27" s="12" t="s">
        <v>32</v>
      </c>
      <c r="S27" s="12">
        <v>9.7424956101849966E-3</v>
      </c>
    </row>
    <row r="28" spans="1:26" ht="15" thickBot="1" x14ac:dyDescent="0.35">
      <c r="A28" s="1">
        <v>1960</v>
      </c>
      <c r="B28" s="1">
        <v>5</v>
      </c>
      <c r="C28" s="6">
        <v>1960.375</v>
      </c>
      <c r="D28" s="6">
        <f>co2data[[#This Row],[DecDate]]^2</f>
        <v>3843070.140625</v>
      </c>
      <c r="E28" s="2">
        <f>DATE(co2data[[#This Row],[Year]],co2data[[#This Row],[Month]],15)</f>
        <v>22051</v>
      </c>
      <c r="F28" s="1">
        <v>320.02999999999997</v>
      </c>
      <c r="G28" s="1">
        <f>LN(lco2data[[#This Row],[Co2]])</f>
        <v>5.7684147413995159</v>
      </c>
      <c r="H28" s="4">
        <f>$S$37+$S$38*lco2data[[#This Row],[DecDate]]</f>
        <v>5.7424697706789924</v>
      </c>
      <c r="I28" s="4">
        <f>$S$17+$S$18*lco2data[[#This Row],[DecDate]]+$S$19*lco2data[[#This Row],[DecDate2]]</f>
        <v>5.7556185633175971</v>
      </c>
      <c r="J28" s="4">
        <f>lco2data[[#This Row],[Log Co2]]-lco2data[[#This Row],[Quadratic Trend]]</f>
        <v>1.2796178081918796E-2</v>
      </c>
      <c r="K28" s="4">
        <f t="shared" si="0"/>
        <v>2.3094104560297088E-3</v>
      </c>
      <c r="L28" s="4">
        <f>lco2data[[#This Row],[Detrended]]-lco2data[[#This Row],[Cycle]]</f>
        <v>1.0486767625889088E-2</v>
      </c>
      <c r="M28" s="4">
        <f>AVERAGEIF(lco2data[Month],lco2data[Month],lco2data[High Frequency])</f>
        <v>8.9785579737426228E-3</v>
      </c>
      <c r="N28" s="4">
        <f>lco2data[[#This Row],[S0]]-AVERAGE($M$2:$M$13)</f>
        <v>8.9802690069993359E-3</v>
      </c>
      <c r="O28" s="4">
        <f>lco2data[[#This Row],[Log Co2]]-lco2data[[#This Row],[Seasonal]]</f>
        <v>5.7594344723925168</v>
      </c>
      <c r="R28" s="13" t="s">
        <v>33</v>
      </c>
      <c r="S28" s="13">
        <v>735</v>
      </c>
    </row>
    <row r="29" spans="1:26" x14ac:dyDescent="0.3">
      <c r="A29" s="1">
        <v>1960</v>
      </c>
      <c r="B29" s="1">
        <v>6</v>
      </c>
      <c r="C29" s="6">
        <v>1960.4583333333335</v>
      </c>
      <c r="D29" s="6">
        <f>co2data[[#This Row],[DecDate]]^2</f>
        <v>3843396.8767361115</v>
      </c>
      <c r="E29" s="2">
        <f>DATE(co2data[[#This Row],[Year]],co2data[[#This Row],[Month]],15)</f>
        <v>22082</v>
      </c>
      <c r="F29" s="1">
        <v>319.58999999999997</v>
      </c>
      <c r="G29" s="1">
        <f>LN(lco2data[[#This Row],[Co2]])</f>
        <v>5.7670389242912155</v>
      </c>
      <c r="H29" s="4">
        <f>$S$37+$S$38*lco2data[[#This Row],[DecDate]]</f>
        <v>5.7428348750707663</v>
      </c>
      <c r="I29" s="4">
        <f>$S$17+$S$18*lco2data[[#This Row],[DecDate]]+$S$19*lco2data[[#This Row],[DecDate2]]</f>
        <v>5.7558580146838665</v>
      </c>
      <c r="J29" s="4">
        <f>lco2data[[#This Row],[Log Co2]]-lco2data[[#This Row],[Quadratic Trend]]</f>
        <v>1.1180909607348966E-2</v>
      </c>
      <c r="K29" s="4">
        <f t="shared" si="0"/>
        <v>2.4088654111774207E-3</v>
      </c>
      <c r="L29" s="4">
        <f>lco2data[[#This Row],[Detrended]]-lco2data[[#This Row],[Cycle]]</f>
        <v>8.772044196171544E-3</v>
      </c>
      <c r="M29" s="4">
        <f>AVERAGEIF(lco2data[Month],lco2data[Month],lco2data[High Frequency])</f>
        <v>6.745219975955884E-3</v>
      </c>
      <c r="N29" s="4">
        <f>lco2data[[#This Row],[S0]]-AVERAGE($M$2:$M$13)</f>
        <v>6.746931009212598E-3</v>
      </c>
      <c r="O29" s="4">
        <f>lco2data[[#This Row],[Log Co2]]-lco2data[[#This Row],[Seasonal]]</f>
        <v>5.7602919932820029</v>
      </c>
    </row>
    <row r="30" spans="1:26" ht="15" thickBot="1" x14ac:dyDescent="0.35">
      <c r="A30" s="1">
        <v>1960</v>
      </c>
      <c r="B30" s="1">
        <v>7</v>
      </c>
      <c r="C30" s="6">
        <v>1960.5416666666667</v>
      </c>
      <c r="D30" s="6">
        <f>co2data[[#This Row],[DecDate]]^2</f>
        <v>3843723.6267361115</v>
      </c>
      <c r="E30" s="2">
        <f>DATE(co2data[[#This Row],[Year]],co2data[[#This Row],[Month]],15)</f>
        <v>22112</v>
      </c>
      <c r="F30" s="1">
        <v>318.18</v>
      </c>
      <c r="G30" s="1">
        <f>LN(lco2data[[#This Row],[Co2]])</f>
        <v>5.7626172603770938</v>
      </c>
      <c r="H30" s="4">
        <f>$S$37+$S$38*lco2data[[#This Row],[DecDate]]</f>
        <v>5.7431999794625384</v>
      </c>
      <c r="I30" s="4">
        <f>$S$17+$S$18*lco2data[[#This Row],[DecDate]]+$S$19*lco2data[[#This Row],[DecDate2]]</f>
        <v>5.7560978350751952</v>
      </c>
      <c r="J30" s="4">
        <f>lco2data[[#This Row],[Log Co2]]-lco2data[[#This Row],[Quadratic Trend]]</f>
        <v>6.5194253018985293E-3</v>
      </c>
      <c r="K30" s="4">
        <f t="shared" si="0"/>
        <v>2.4974076118662826E-3</v>
      </c>
      <c r="L30" s="4">
        <f>lco2data[[#This Row],[Detrended]]-lco2data[[#This Row],[Cycle]]</f>
        <v>4.0220176900322467E-3</v>
      </c>
      <c r="M30" s="4">
        <f>AVERAGEIF(lco2data[Month],lco2data[Month],lco2data[High Frequency])</f>
        <v>1.982712511199824E-3</v>
      </c>
      <c r="N30" s="4">
        <f>lco2data[[#This Row],[S0]]-AVERAGE($M$2:$M$13)</f>
        <v>1.9844235444565379E-3</v>
      </c>
      <c r="O30" s="4">
        <f>lco2data[[#This Row],[Log Co2]]-lco2data[[#This Row],[Seasonal]]</f>
        <v>5.7606328368326372</v>
      </c>
      <c r="R30" t="s">
        <v>34</v>
      </c>
    </row>
    <row r="31" spans="1:26" x14ac:dyDescent="0.3">
      <c r="A31" s="1">
        <v>1960</v>
      </c>
      <c r="B31" s="1">
        <v>8</v>
      </c>
      <c r="C31" s="6">
        <v>1960.625</v>
      </c>
      <c r="D31" s="6">
        <f>co2data[[#This Row],[DecDate]]^2</f>
        <v>3844050.390625</v>
      </c>
      <c r="E31" s="2">
        <f>DATE(co2data[[#This Row],[Year]],co2data[[#This Row],[Month]],15)</f>
        <v>22143</v>
      </c>
      <c r="F31" s="1">
        <v>315.91000000000003</v>
      </c>
      <c r="G31" s="1">
        <f>LN(lco2data[[#This Row],[Co2]])</f>
        <v>5.7554573628942229</v>
      </c>
      <c r="H31" s="4">
        <f>$S$37+$S$38*lco2data[[#This Row],[DecDate]]</f>
        <v>5.7435650838543104</v>
      </c>
      <c r="I31" s="4">
        <f>$S$17+$S$18*lco2data[[#This Row],[DecDate]]+$S$19*lco2data[[#This Row],[DecDate2]]</f>
        <v>5.756338024491555</v>
      </c>
      <c r="J31" s="4">
        <f>lco2data[[#This Row],[Log Co2]]-lco2data[[#This Row],[Quadratic Trend]]</f>
        <v>-8.8066159733202198E-4</v>
      </c>
      <c r="K31" s="4">
        <f t="shared" si="0"/>
        <v>2.5653330562072771E-3</v>
      </c>
      <c r="L31" s="4">
        <f>lco2data[[#This Row],[Detrended]]-lco2data[[#This Row],[Cycle]]</f>
        <v>-3.445994653539299E-3</v>
      </c>
      <c r="M31" s="4">
        <f>AVERAGEIF(lco2data[Month],lco2data[Month],lco2data[High Frequency])</f>
        <v>-4.2841947074596992E-3</v>
      </c>
      <c r="N31" s="4">
        <f>lco2data[[#This Row],[S0]]-AVERAGE($M$2:$M$13)</f>
        <v>-4.2824836742029852E-3</v>
      </c>
      <c r="O31" s="4">
        <f>lco2data[[#This Row],[Log Co2]]-lco2data[[#This Row],[Seasonal]]</f>
        <v>5.7597398465684257</v>
      </c>
      <c r="R31" s="14"/>
      <c r="S31" s="14" t="s">
        <v>39</v>
      </c>
      <c r="T31" s="14" t="s">
        <v>40</v>
      </c>
      <c r="U31" s="14" t="s">
        <v>41</v>
      </c>
      <c r="V31" s="14" t="s">
        <v>42</v>
      </c>
      <c r="W31" s="14" t="s">
        <v>43</v>
      </c>
    </row>
    <row r="32" spans="1:26" x14ac:dyDescent="0.3">
      <c r="A32" s="1">
        <v>1960</v>
      </c>
      <c r="B32" s="1">
        <v>9</v>
      </c>
      <c r="C32" s="6">
        <v>1960.7083333333335</v>
      </c>
      <c r="D32" s="6">
        <f>co2data[[#This Row],[DecDate]]^2</f>
        <v>3844377.1684027785</v>
      </c>
      <c r="E32" s="2">
        <f>DATE(co2data[[#This Row],[Year]],co2data[[#This Row],[Month]],15)</f>
        <v>22174</v>
      </c>
      <c r="F32" s="1">
        <v>314.16000000000003</v>
      </c>
      <c r="G32" s="1">
        <f>LN(lco2data[[#This Row],[Co2]])</f>
        <v>5.7499024102697547</v>
      </c>
      <c r="H32" s="4">
        <f>$S$37+$S$38*lco2data[[#This Row],[DecDate]]</f>
        <v>5.7439301882460825</v>
      </c>
      <c r="I32" s="4">
        <f>$S$17+$S$18*lco2data[[#This Row],[DecDate]]+$S$19*lco2data[[#This Row],[DecDate2]]</f>
        <v>5.7565785829329457</v>
      </c>
      <c r="J32" s="4">
        <f>lco2data[[#This Row],[Log Co2]]-lco2data[[#This Row],[Quadratic Trend]]</f>
        <v>-6.6761726631909823E-3</v>
      </c>
      <c r="K32" s="4">
        <f t="shared" si="0"/>
        <v>2.7048456647143291E-3</v>
      </c>
      <c r="L32" s="4">
        <f>lco2data[[#This Row],[Detrended]]-lco2data[[#This Row],[Cycle]]</f>
        <v>-9.3810183279053119E-3</v>
      </c>
      <c r="M32" s="4">
        <f>AVERAGEIF(lco2data[Month],lco2data[Month],lco2data[High Frequency])</f>
        <v>-9.2552748452772796E-3</v>
      </c>
      <c r="N32" s="4">
        <f>lco2data[[#This Row],[S0]]-AVERAGE($M$2:$M$13)</f>
        <v>-9.2535638120205665E-3</v>
      </c>
      <c r="O32" s="4">
        <f>lco2data[[#This Row],[Log Co2]]-lco2data[[#This Row],[Seasonal]]</f>
        <v>5.759155974081775</v>
      </c>
      <c r="R32" s="12" t="s">
        <v>35</v>
      </c>
      <c r="S32" s="12">
        <v>1</v>
      </c>
      <c r="T32" s="12">
        <v>4.4107666413837263</v>
      </c>
      <c r="U32" s="12">
        <v>4.4107666413837263</v>
      </c>
      <c r="V32" s="12">
        <v>46470.10393146766</v>
      </c>
      <c r="W32" s="12">
        <v>0</v>
      </c>
    </row>
    <row r="33" spans="1:26" x14ac:dyDescent="0.3">
      <c r="A33" s="1">
        <v>1960</v>
      </c>
      <c r="B33" s="1">
        <v>10</v>
      </c>
      <c r="C33" s="6">
        <v>1960.7916666666667</v>
      </c>
      <c r="D33" s="6">
        <f>co2data[[#This Row],[DecDate]]^2</f>
        <v>3844703.960069445</v>
      </c>
      <c r="E33" s="2">
        <f>DATE(co2data[[#This Row],[Year]],co2data[[#This Row],[Month]],15)</f>
        <v>22204</v>
      </c>
      <c r="F33" s="1">
        <v>313.83</v>
      </c>
      <c r="G33" s="1">
        <f>LN(lco2data[[#This Row],[Co2]])</f>
        <v>5.7488514380237792</v>
      </c>
      <c r="H33" s="4">
        <f>$S$37+$S$38*lco2data[[#This Row],[DecDate]]</f>
        <v>5.7442952926378545</v>
      </c>
      <c r="I33" s="4">
        <f>$S$17+$S$18*lco2data[[#This Row],[DecDate]]+$S$19*lco2data[[#This Row],[DecDate2]]</f>
        <v>5.7568195103993958</v>
      </c>
      <c r="J33" s="4">
        <f>lco2data[[#This Row],[Log Co2]]-lco2data[[#This Row],[Quadratic Trend]]</f>
        <v>-7.9680723756165861E-3</v>
      </c>
      <c r="K33" s="4">
        <f t="shared" si="0"/>
        <v>2.9227581176076711E-3</v>
      </c>
      <c r="L33" s="4">
        <f>lco2data[[#This Row],[Detrended]]-lco2data[[#This Row],[Cycle]]</f>
        <v>-1.0890830493224257E-2</v>
      </c>
      <c r="M33" s="4">
        <f>AVERAGEIF(lco2data[Month],lco2data[Month],lco2data[High Frequency])</f>
        <v>-9.7900795346398048E-3</v>
      </c>
      <c r="N33" s="4">
        <f>lco2data[[#This Row],[S0]]-AVERAGE($M$2:$M$13)</f>
        <v>-9.7883685013830917E-3</v>
      </c>
      <c r="O33" s="4">
        <f>lco2data[[#This Row],[Log Co2]]-lco2data[[#This Row],[Seasonal]]</f>
        <v>5.7586398065251618</v>
      </c>
      <c r="R33" s="12" t="s">
        <v>36</v>
      </c>
      <c r="S33" s="12">
        <v>733</v>
      </c>
      <c r="T33" s="12">
        <v>6.957358978370938E-2</v>
      </c>
      <c r="U33" s="12">
        <v>9.4916220714473916E-5</v>
      </c>
      <c r="V33" s="12"/>
      <c r="W33" s="12"/>
    </row>
    <row r="34" spans="1:26" ht="15" thickBot="1" x14ac:dyDescent="0.35">
      <c r="A34" s="1">
        <v>1960</v>
      </c>
      <c r="B34" s="1">
        <v>11</v>
      </c>
      <c r="C34" s="6">
        <v>1960.875</v>
      </c>
      <c r="D34" s="6">
        <f>co2data[[#This Row],[DecDate]]^2</f>
        <v>3845030.765625</v>
      </c>
      <c r="E34" s="2">
        <f>DATE(co2data[[#This Row],[Year]],co2data[[#This Row],[Month]],15)</f>
        <v>22235</v>
      </c>
      <c r="F34" s="1">
        <v>315</v>
      </c>
      <c r="G34" s="1">
        <f>LN(lco2data[[#This Row],[Co2]])</f>
        <v>5.7525726388256331</v>
      </c>
      <c r="H34" s="4">
        <f>$S$37+$S$38*lco2data[[#This Row],[DecDate]]</f>
        <v>5.7446603970296266</v>
      </c>
      <c r="I34" s="4">
        <f>$S$17+$S$18*lco2data[[#This Row],[DecDate]]+$S$19*lco2data[[#This Row],[DecDate2]]</f>
        <v>5.7570608068908626</v>
      </c>
      <c r="J34" s="4">
        <f>lco2data[[#This Row],[Log Co2]]-lco2data[[#This Row],[Quadratic Trend]]</f>
        <v>-4.4881680652295586E-3</v>
      </c>
      <c r="K34" s="4">
        <f t="shared" si="0"/>
        <v>3.0566968917851156E-3</v>
      </c>
      <c r="L34" s="4">
        <f>lco2data[[#This Row],[Detrended]]-lco2data[[#This Row],[Cycle]]</f>
        <v>-7.5448649570146742E-3</v>
      </c>
      <c r="M34" s="4">
        <f>AVERAGEIF(lco2data[Month],lco2data[Month],lco2data[High Frequency])</f>
        <v>-6.4734271169104929E-3</v>
      </c>
      <c r="N34" s="4">
        <f>lco2data[[#This Row],[S0]]-AVERAGE($M$2:$M$13)</f>
        <v>-6.471716083653779E-3</v>
      </c>
      <c r="O34" s="4">
        <f>lco2data[[#This Row],[Log Co2]]-lco2data[[#This Row],[Seasonal]]</f>
        <v>5.7590443549092871</v>
      </c>
      <c r="R34" s="13" t="s">
        <v>37</v>
      </c>
      <c r="S34" s="13">
        <v>734</v>
      </c>
      <c r="T34" s="13">
        <v>4.4803402311674354</v>
      </c>
      <c r="U34" s="13"/>
      <c r="V34" s="13"/>
      <c r="W34" s="13"/>
    </row>
    <row r="35" spans="1:26" ht="15" thickBot="1" x14ac:dyDescent="0.35">
      <c r="A35" s="1">
        <v>1960</v>
      </c>
      <c r="B35" s="1">
        <v>12</v>
      </c>
      <c r="C35" s="6">
        <v>1960.9583333333335</v>
      </c>
      <c r="D35" s="6">
        <f>co2data[[#This Row],[DecDate]]^2</f>
        <v>3845357.585069445</v>
      </c>
      <c r="E35" s="2">
        <f>DATE(co2data[[#This Row],[Year]],co2data[[#This Row],[Month]],15)</f>
        <v>22265</v>
      </c>
      <c r="F35" s="1">
        <v>316.19</v>
      </c>
      <c r="G35" s="1">
        <f>LN(lco2data[[#This Row],[Co2]])</f>
        <v>5.7563432987218262</v>
      </c>
      <c r="H35" s="4">
        <f>$S$37+$S$38*lco2data[[#This Row],[DecDate]]</f>
        <v>5.7450255014214004</v>
      </c>
      <c r="I35" s="4">
        <f>$S$17+$S$18*lco2data[[#This Row],[DecDate]]+$S$19*lco2data[[#This Row],[DecDate2]]</f>
        <v>5.7573024724073605</v>
      </c>
      <c r="J35" s="4">
        <f>lco2data[[#This Row],[Log Co2]]-lco2data[[#This Row],[Quadratic Trend]]</f>
        <v>-9.5917368553433136E-4</v>
      </c>
      <c r="K35" s="4">
        <f t="shared" si="0"/>
        <v>2.7525118344793663E-3</v>
      </c>
      <c r="L35" s="4">
        <f>lco2data[[#This Row],[Detrended]]-lco2data[[#This Row],[Cycle]]</f>
        <v>-3.7116855200136976E-3</v>
      </c>
      <c r="M35" s="4">
        <f>AVERAGEIF(lco2data[Month],lco2data[Month],lco2data[High Frequency])</f>
        <v>-2.9999829855875035E-3</v>
      </c>
      <c r="N35" s="4">
        <f>lco2data[[#This Row],[S0]]-AVERAGE($M$2:$M$13)</f>
        <v>-2.9982719523307896E-3</v>
      </c>
      <c r="O35" s="4">
        <f>lco2data[[#This Row],[Log Co2]]-lco2data[[#This Row],[Seasonal]]</f>
        <v>5.7593415706741569</v>
      </c>
    </row>
    <row r="36" spans="1:26" x14ac:dyDescent="0.3">
      <c r="A36" s="1">
        <v>1961</v>
      </c>
      <c r="B36" s="1">
        <v>1</v>
      </c>
      <c r="C36" s="6">
        <v>1961.0416666666667</v>
      </c>
      <c r="D36" s="6">
        <f>co2data[[#This Row],[DecDate]]^2</f>
        <v>3845684.418402778</v>
      </c>
      <c r="E36" s="2">
        <f>DATE(co2data[[#This Row],[Year]],co2data[[#This Row],[Month]],15)</f>
        <v>22296</v>
      </c>
      <c r="F36" s="1">
        <v>316.93</v>
      </c>
      <c r="G36" s="1">
        <f>LN(lco2data[[#This Row],[Co2]])</f>
        <v>5.7586809293036385</v>
      </c>
      <c r="H36" s="4">
        <f>$S$37+$S$38*lco2data[[#This Row],[DecDate]]</f>
        <v>5.7453906058131725</v>
      </c>
      <c r="I36" s="4">
        <f>$S$17+$S$18*lco2data[[#This Row],[DecDate]]+$S$19*lco2data[[#This Row],[DecDate2]]</f>
        <v>5.7575445069489177</v>
      </c>
      <c r="J36" s="4">
        <f>lco2data[[#This Row],[Log Co2]]-lco2data[[#This Row],[Quadratic Trend]]</f>
        <v>1.1364223547207786E-3</v>
      </c>
      <c r="K36" s="4">
        <f t="shared" si="0"/>
        <v>2.2645778154433481E-3</v>
      </c>
      <c r="L36" s="4">
        <f>lco2data[[#This Row],[Detrended]]-lco2data[[#This Row],[Cycle]]</f>
        <v>-1.1281554607225695E-3</v>
      </c>
      <c r="M36" s="4">
        <f>AVERAGEIF(lco2data[Month],lco2data[Month],lco2data[High Frequency])</f>
        <v>8.874201147523954E-6</v>
      </c>
      <c r="N36" s="4">
        <f>lco2data[[#This Row],[S0]]-AVERAGE($M$2:$M$13)</f>
        <v>1.0585234404237831E-5</v>
      </c>
      <c r="O36" s="4">
        <f>lco2data[[#This Row],[Log Co2]]-lco2data[[#This Row],[Seasonal]]</f>
        <v>5.7586703440692339</v>
      </c>
      <c r="R36" s="14"/>
      <c r="S36" s="14" t="s">
        <v>44</v>
      </c>
      <c r="T36" s="14" t="s">
        <v>32</v>
      </c>
      <c r="U36" s="14" t="s">
        <v>45</v>
      </c>
      <c r="V36" s="14" t="s">
        <v>46</v>
      </c>
      <c r="W36" s="14" t="s">
        <v>47</v>
      </c>
      <c r="X36" s="14" t="s">
        <v>48</v>
      </c>
      <c r="Y36" s="14" t="s">
        <v>49</v>
      </c>
      <c r="Z36" s="14" t="s">
        <v>50</v>
      </c>
    </row>
    <row r="37" spans="1:26" x14ac:dyDescent="0.3">
      <c r="A37" s="1">
        <v>1961</v>
      </c>
      <c r="B37" s="1">
        <v>2</v>
      </c>
      <c r="C37" s="6">
        <v>1961.125</v>
      </c>
      <c r="D37" s="6">
        <f>co2data[[#This Row],[DecDate]]^2</f>
        <v>3846011.265625</v>
      </c>
      <c r="E37" s="2">
        <f>DATE(co2data[[#This Row],[Year]],co2data[[#This Row],[Month]],15)</f>
        <v>22327</v>
      </c>
      <c r="F37" s="1">
        <v>317.7</v>
      </c>
      <c r="G37" s="1">
        <f>LN(lco2data[[#This Row],[Co2]])</f>
        <v>5.7611075412754706</v>
      </c>
      <c r="H37" s="4">
        <f>$S$37+$S$38*lco2data[[#This Row],[DecDate]]</f>
        <v>5.7457557102049446</v>
      </c>
      <c r="I37" s="4">
        <f>$S$17+$S$18*lco2data[[#This Row],[DecDate]]+$S$19*lco2data[[#This Row],[DecDate2]]</f>
        <v>5.7577869105154775</v>
      </c>
      <c r="J37" s="4">
        <f>lco2data[[#This Row],[Log Co2]]-lco2data[[#This Row],[Quadratic Trend]]</f>
        <v>3.3206307599931151E-3</v>
      </c>
      <c r="K37" s="4">
        <f t="shared" si="0"/>
        <v>1.6853922033511172E-3</v>
      </c>
      <c r="L37" s="4">
        <f>lco2data[[#This Row],[Detrended]]-lco2data[[#This Row],[Cycle]]</f>
        <v>1.6352385566419979E-3</v>
      </c>
      <c r="M37" s="4">
        <f>AVERAGEIF(lco2data[Month],lco2data[Month],lco2data[High Frequency])</f>
        <v>2.2711043136650279E-3</v>
      </c>
      <c r="N37" s="4">
        <f>lco2data[[#This Row],[S0]]-AVERAGE($M$2:$M$13)</f>
        <v>2.2728153469217418E-3</v>
      </c>
      <c r="O37" s="4">
        <f>lco2data[[#This Row],[Log Co2]]-lco2data[[#This Row],[Seasonal]]</f>
        <v>5.7588347259285486</v>
      </c>
      <c r="R37" s="12" t="s">
        <v>38</v>
      </c>
      <c r="S37" s="12">
        <v>-2.8464284935725903</v>
      </c>
      <c r="T37" s="12">
        <v>4.0422012826667596E-2</v>
      </c>
      <c r="U37" s="12">
        <v>-70.417782156922115</v>
      </c>
      <c r="V37" s="12">
        <v>0</v>
      </c>
      <c r="W37" s="12">
        <v>-2.9257852167563696</v>
      </c>
      <c r="X37" s="12">
        <v>-2.767071770388811</v>
      </c>
      <c r="Y37" s="12">
        <v>-2.9257852167563696</v>
      </c>
      <c r="Z37" s="12">
        <v>-2.767071770388811</v>
      </c>
    </row>
    <row r="38" spans="1:26" ht="15" thickBot="1" x14ac:dyDescent="0.35">
      <c r="A38" s="1">
        <v>1961</v>
      </c>
      <c r="B38" s="1">
        <v>3</v>
      </c>
      <c r="C38" s="6">
        <v>1961.2083333333335</v>
      </c>
      <c r="D38" s="6">
        <f>co2data[[#This Row],[DecDate]]^2</f>
        <v>3846338.1267361115</v>
      </c>
      <c r="E38" s="2">
        <f>DATE(co2data[[#This Row],[Year]],co2data[[#This Row],[Month]],15)</f>
        <v>22355</v>
      </c>
      <c r="F38" s="1">
        <v>318.54000000000002</v>
      </c>
      <c r="G38" s="1">
        <f>LN(lco2data[[#This Row],[Co2]])</f>
        <v>5.7637480558236351</v>
      </c>
      <c r="H38" s="4">
        <f>$S$37+$S$38*lco2data[[#This Row],[DecDate]]</f>
        <v>5.7461208145967184</v>
      </c>
      <c r="I38" s="4">
        <f>$S$17+$S$18*lco2data[[#This Row],[DecDate]]+$S$19*lco2data[[#This Row],[DecDate2]]</f>
        <v>5.7580296831070967</v>
      </c>
      <c r="J38" s="4">
        <f>lco2data[[#This Row],[Log Co2]]-lco2data[[#This Row],[Quadratic Trend]]</f>
        <v>5.7183727165384113E-3</v>
      </c>
      <c r="K38" s="4">
        <f t="shared" si="0"/>
        <v>1.171862200115183E-3</v>
      </c>
      <c r="L38" s="4">
        <f>lco2data[[#This Row],[Detrended]]-lco2data[[#This Row],[Cycle]]</f>
        <v>4.5465105164232281E-3</v>
      </c>
      <c r="M38" s="4">
        <f>AVERAGEIF(lco2data[Month],lco2data[Month],lco2data[High Frequency])</f>
        <v>4.7909439645069168E-3</v>
      </c>
      <c r="N38" s="4">
        <f>lco2data[[#This Row],[S0]]-AVERAGE($M$2:$M$13)</f>
        <v>4.7926549977636308E-3</v>
      </c>
      <c r="O38" s="4">
        <f>lco2data[[#This Row],[Log Co2]]-lco2data[[#This Row],[Seasonal]]</f>
        <v>5.7589554008258714</v>
      </c>
      <c r="R38" s="13" t="s">
        <v>51</v>
      </c>
      <c r="S38" s="13">
        <v>4.3812527012696972E-3</v>
      </c>
      <c r="T38" s="13">
        <v>2.0324107398419812E-5</v>
      </c>
      <c r="U38" s="13">
        <v>215.56925553396442</v>
      </c>
      <c r="V38" s="13">
        <v>0</v>
      </c>
      <c r="W38" s="13">
        <v>4.3413522991870542E-3</v>
      </c>
      <c r="X38" s="13">
        <v>4.4211531033523403E-3</v>
      </c>
      <c r="Y38" s="13">
        <v>4.3413522991870542E-3</v>
      </c>
      <c r="Z38" s="13">
        <v>4.4211531033523403E-3</v>
      </c>
    </row>
    <row r="39" spans="1:26" x14ac:dyDescent="0.3">
      <c r="A39" s="1">
        <v>1961</v>
      </c>
      <c r="B39" s="1">
        <v>4</v>
      </c>
      <c r="C39" s="6">
        <v>1961.2916666666667</v>
      </c>
      <c r="D39" s="6">
        <f>co2data[[#This Row],[DecDate]]^2</f>
        <v>3846665.0017361115</v>
      </c>
      <c r="E39" s="2">
        <f>DATE(co2data[[#This Row],[Year]],co2data[[#This Row],[Month]],15)</f>
        <v>22386</v>
      </c>
      <c r="F39" s="1">
        <v>319.48</v>
      </c>
      <c r="G39" s="1">
        <f>LN(lco2data[[#This Row],[Co2]])</f>
        <v>5.7666946740491882</v>
      </c>
      <c r="H39" s="4">
        <f>$S$37+$S$38*lco2data[[#This Row],[DecDate]]</f>
        <v>5.7464859189884905</v>
      </c>
      <c r="I39" s="4">
        <f>$S$17+$S$18*lco2data[[#This Row],[DecDate]]+$S$19*lco2data[[#This Row],[DecDate2]]</f>
        <v>5.7582728247237611</v>
      </c>
      <c r="J39" s="4">
        <f>lco2data[[#This Row],[Log Co2]]-lco2data[[#This Row],[Quadratic Trend]]</f>
        <v>8.421849325427111E-3</v>
      </c>
      <c r="K39" s="4">
        <f t="shared" si="0"/>
        <v>1.2268629455837944E-3</v>
      </c>
      <c r="L39" s="4">
        <f>lco2data[[#This Row],[Detrended]]-lco2data[[#This Row],[Cycle]]</f>
        <v>7.194986379843317E-3</v>
      </c>
      <c r="M39" s="4">
        <f>AVERAGEIF(lco2data[Month],lco2data[Month],lco2data[High Frequency])</f>
        <v>8.0050138505764184E-3</v>
      </c>
      <c r="N39" s="4">
        <f>lco2data[[#This Row],[S0]]-AVERAGE($M$2:$M$13)</f>
        <v>8.0067248838331315E-3</v>
      </c>
      <c r="O39" s="4">
        <f>lco2data[[#This Row],[Log Co2]]-lco2data[[#This Row],[Seasonal]]</f>
        <v>5.7586879491653553</v>
      </c>
    </row>
    <row r="40" spans="1:26" x14ac:dyDescent="0.3">
      <c r="A40" s="1">
        <v>1961</v>
      </c>
      <c r="B40" s="1">
        <v>5</v>
      </c>
      <c r="C40" s="6">
        <v>1961.375</v>
      </c>
      <c r="D40" s="6">
        <f>co2data[[#This Row],[DecDate]]^2</f>
        <v>3846991.890625</v>
      </c>
      <c r="E40" s="2">
        <f>DATE(co2data[[#This Row],[Year]],co2data[[#This Row],[Month]],15)</f>
        <v>22416</v>
      </c>
      <c r="F40" s="1">
        <v>320.58</v>
      </c>
      <c r="G40" s="1">
        <f>LN(lco2data[[#This Row],[Co2]])</f>
        <v>5.770131855197735</v>
      </c>
      <c r="H40" s="4">
        <f>$S$37+$S$38*lco2data[[#This Row],[DecDate]]</f>
        <v>5.7468510233802625</v>
      </c>
      <c r="I40" s="4">
        <f>$S$17+$S$18*lco2data[[#This Row],[DecDate]]+$S$19*lco2data[[#This Row],[DecDate2]]</f>
        <v>5.7585163353654707</v>
      </c>
      <c r="J40" s="4">
        <f>lco2data[[#This Row],[Log Co2]]-lco2data[[#This Row],[Quadratic Trend]]</f>
        <v>1.1615519832264276E-2</v>
      </c>
      <c r="K40" s="4">
        <f t="shared" si="0"/>
        <v>1.5377508575615305E-3</v>
      </c>
      <c r="L40" s="4">
        <f>lco2data[[#This Row],[Detrended]]-lco2data[[#This Row],[Cycle]]</f>
        <v>1.0077768974702746E-2</v>
      </c>
      <c r="M40" s="4">
        <f>AVERAGEIF(lco2data[Month],lco2data[Month],lco2data[High Frequency])</f>
        <v>8.9785579737426228E-3</v>
      </c>
      <c r="N40" s="4">
        <f>lco2data[[#This Row],[S0]]-AVERAGE($M$2:$M$13)</f>
        <v>8.9802690069993359E-3</v>
      </c>
      <c r="O40" s="4">
        <f>lco2data[[#This Row],[Log Co2]]-lco2data[[#This Row],[Seasonal]]</f>
        <v>5.7611515861907359</v>
      </c>
    </row>
    <row r="41" spans="1:26" x14ac:dyDescent="0.3">
      <c r="A41" s="1">
        <v>1961</v>
      </c>
      <c r="B41" s="1">
        <v>6</v>
      </c>
      <c r="C41" s="6">
        <v>1961.4583333333335</v>
      </c>
      <c r="D41" s="6">
        <f>co2data[[#This Row],[DecDate]]^2</f>
        <v>3847318.7934027785</v>
      </c>
      <c r="E41" s="2">
        <f>DATE(co2data[[#This Row],[Year]],co2data[[#This Row],[Month]],15)</f>
        <v>22447</v>
      </c>
      <c r="F41" s="1">
        <v>319.77</v>
      </c>
      <c r="G41" s="1">
        <f>LN(lco2data[[#This Row],[Co2]])</f>
        <v>5.7676019873691553</v>
      </c>
      <c r="H41" s="4">
        <f>$S$37+$S$38*lco2data[[#This Row],[DecDate]]</f>
        <v>5.7472161277720346</v>
      </c>
      <c r="I41" s="4">
        <f>$S$17+$S$18*lco2data[[#This Row],[DecDate]]+$S$19*lco2data[[#This Row],[DecDate2]]</f>
        <v>5.7587602150322112</v>
      </c>
      <c r="J41" s="4">
        <f>lco2data[[#This Row],[Log Co2]]-lco2data[[#This Row],[Quadratic Trend]]</f>
        <v>8.8417723369440537E-3</v>
      </c>
      <c r="K41" s="4">
        <f t="shared" si="0"/>
        <v>1.7831542904727616E-3</v>
      </c>
      <c r="L41" s="4">
        <f>lco2data[[#This Row],[Detrended]]-lco2data[[#This Row],[Cycle]]</f>
        <v>7.0586180464712921E-3</v>
      </c>
      <c r="M41" s="4">
        <f>AVERAGEIF(lco2data[Month],lco2data[Month],lco2data[High Frequency])</f>
        <v>6.745219975955884E-3</v>
      </c>
      <c r="N41" s="4">
        <f>lco2data[[#This Row],[S0]]-AVERAGE($M$2:$M$13)</f>
        <v>6.746931009212598E-3</v>
      </c>
      <c r="O41" s="4">
        <f>lco2data[[#This Row],[Log Co2]]-lco2data[[#This Row],[Seasonal]]</f>
        <v>5.7608550563599428</v>
      </c>
    </row>
    <row r="42" spans="1:26" x14ac:dyDescent="0.3">
      <c r="A42" s="1">
        <v>1961</v>
      </c>
      <c r="B42" s="1">
        <v>7</v>
      </c>
      <c r="C42" s="6">
        <v>1961.5416666666667</v>
      </c>
      <c r="D42" s="6">
        <f>co2data[[#This Row],[DecDate]]^2</f>
        <v>3847645.710069445</v>
      </c>
      <c r="E42" s="2">
        <f>DATE(co2data[[#This Row],[Year]],co2data[[#This Row],[Month]],15)</f>
        <v>22477</v>
      </c>
      <c r="F42" s="1">
        <v>318.57</v>
      </c>
      <c r="G42" s="1">
        <f>LN(lco2data[[#This Row],[Co2]])</f>
        <v>5.7638422310838635</v>
      </c>
      <c r="H42" s="4">
        <f>$S$37+$S$38*lco2data[[#This Row],[DecDate]]</f>
        <v>5.7475812321638067</v>
      </c>
      <c r="I42" s="4">
        <f>$S$17+$S$18*lco2data[[#This Row],[DecDate]]+$S$19*lco2data[[#This Row],[DecDate2]]</f>
        <v>5.7590044637239828</v>
      </c>
      <c r="J42" s="4">
        <f>lco2data[[#This Row],[Log Co2]]-lco2data[[#This Row],[Quadratic Trend]]</f>
        <v>4.8377673598807291E-3</v>
      </c>
      <c r="K42" s="4">
        <f t="shared" si="0"/>
        <v>1.9634738303045021E-3</v>
      </c>
      <c r="L42" s="4">
        <f>lco2data[[#This Row],[Detrended]]-lco2data[[#This Row],[Cycle]]</f>
        <v>2.874293529576227E-3</v>
      </c>
      <c r="M42" s="4">
        <f>AVERAGEIF(lco2data[Month],lco2data[Month],lco2data[High Frequency])</f>
        <v>1.982712511199824E-3</v>
      </c>
      <c r="N42" s="4">
        <f>lco2data[[#This Row],[S0]]-AVERAGE($M$2:$M$13)</f>
        <v>1.9844235444565379E-3</v>
      </c>
      <c r="O42" s="4">
        <f>lco2data[[#This Row],[Log Co2]]-lco2data[[#This Row],[Seasonal]]</f>
        <v>5.7618578075394069</v>
      </c>
    </row>
    <row r="43" spans="1:26" x14ac:dyDescent="0.3">
      <c r="A43" s="1">
        <v>1961</v>
      </c>
      <c r="B43" s="1">
        <v>8</v>
      </c>
      <c r="C43" s="6">
        <v>1961.625</v>
      </c>
      <c r="D43" s="6">
        <f>co2data[[#This Row],[DecDate]]^2</f>
        <v>3847972.640625</v>
      </c>
      <c r="E43" s="2">
        <f>DATE(co2data[[#This Row],[Year]],co2data[[#This Row],[Month]],15)</f>
        <v>22508</v>
      </c>
      <c r="F43" s="1">
        <v>316.79000000000002</v>
      </c>
      <c r="G43" s="1">
        <f>LN(lco2data[[#This Row],[Co2]])</f>
        <v>5.758239093785499</v>
      </c>
      <c r="H43" s="4">
        <f>$S$37+$S$38*lco2data[[#This Row],[DecDate]]</f>
        <v>5.7479463365555787</v>
      </c>
      <c r="I43" s="4">
        <f>$S$17+$S$18*lco2data[[#This Row],[DecDate]]+$S$19*lco2data[[#This Row],[DecDate2]]</f>
        <v>5.7592490814407995</v>
      </c>
      <c r="J43" s="4">
        <f>lco2data[[#This Row],[Log Co2]]-lco2data[[#This Row],[Quadratic Trend]]</f>
        <v>-1.0099876553004705E-3</v>
      </c>
      <c r="K43" s="4">
        <f t="shared" si="0"/>
        <v>2.1134646528947563E-3</v>
      </c>
      <c r="L43" s="4">
        <f>lco2data[[#This Row],[Detrended]]-lco2data[[#This Row],[Cycle]]</f>
        <v>-3.1234523081952268E-3</v>
      </c>
      <c r="M43" s="4">
        <f>AVERAGEIF(lco2data[Month],lco2data[Month],lco2data[High Frequency])</f>
        <v>-4.2841947074596992E-3</v>
      </c>
      <c r="N43" s="4">
        <f>lco2data[[#This Row],[S0]]-AVERAGE($M$2:$M$13)</f>
        <v>-4.2824836742029852E-3</v>
      </c>
      <c r="O43" s="4">
        <f>lco2data[[#This Row],[Log Co2]]-lco2data[[#This Row],[Seasonal]]</f>
        <v>5.7625215774597018</v>
      </c>
    </row>
    <row r="44" spans="1:26" x14ac:dyDescent="0.3">
      <c r="A44" s="1">
        <v>1961</v>
      </c>
      <c r="B44" s="1">
        <v>9</v>
      </c>
      <c r="C44" s="6">
        <v>1961.7083333333335</v>
      </c>
      <c r="D44" s="6">
        <f>co2data[[#This Row],[DecDate]]^2</f>
        <v>3848299.585069445</v>
      </c>
      <c r="E44" s="2">
        <f>DATE(co2data[[#This Row],[Year]],co2data[[#This Row],[Month]],15)</f>
        <v>22539</v>
      </c>
      <c r="F44" s="1">
        <v>314.8</v>
      </c>
      <c r="G44" s="1">
        <f>LN(lco2data[[#This Row],[Co2]])</f>
        <v>5.751937516543248</v>
      </c>
      <c r="H44" s="4">
        <f>$S$37+$S$38*lco2data[[#This Row],[DecDate]]</f>
        <v>5.7483114409473526</v>
      </c>
      <c r="I44" s="4">
        <f>$S$17+$S$18*lco2data[[#This Row],[DecDate]]+$S$19*lco2data[[#This Row],[DecDate2]]</f>
        <v>5.7594940681826472</v>
      </c>
      <c r="J44" s="4">
        <f>lco2data[[#This Row],[Log Co2]]-lco2data[[#This Row],[Quadratic Trend]]</f>
        <v>-7.5565516393991672E-3</v>
      </c>
      <c r="K44" s="4">
        <f t="shared" si="0"/>
        <v>2.3463974637111507E-3</v>
      </c>
      <c r="L44" s="4">
        <f>lco2data[[#This Row],[Detrended]]-lco2data[[#This Row],[Cycle]]</f>
        <v>-9.9029491031103183E-3</v>
      </c>
      <c r="M44" s="4">
        <f>AVERAGEIF(lco2data[Month],lco2data[Month],lco2data[High Frequency])</f>
        <v>-9.2552748452772796E-3</v>
      </c>
      <c r="N44" s="4">
        <f>lco2data[[#This Row],[S0]]-AVERAGE($M$2:$M$13)</f>
        <v>-9.2535638120205665E-3</v>
      </c>
      <c r="O44" s="4">
        <f>lco2data[[#This Row],[Log Co2]]-lco2data[[#This Row],[Seasonal]]</f>
        <v>5.7611910803552684</v>
      </c>
    </row>
    <row r="45" spans="1:26" x14ac:dyDescent="0.3">
      <c r="A45" s="1">
        <v>1961</v>
      </c>
      <c r="B45" s="1">
        <v>10</v>
      </c>
      <c r="C45" s="6">
        <v>1961.7916666666667</v>
      </c>
      <c r="D45" s="6">
        <f>co2data[[#This Row],[DecDate]]^2</f>
        <v>3848626.543402778</v>
      </c>
      <c r="E45" s="2">
        <f>DATE(co2data[[#This Row],[Year]],co2data[[#This Row],[Month]],15)</f>
        <v>22569</v>
      </c>
      <c r="F45" s="1">
        <v>315.38</v>
      </c>
      <c r="G45" s="1">
        <f>LN(lco2data[[#This Row],[Co2]])</f>
        <v>5.7537782609774411</v>
      </c>
      <c r="H45" s="4">
        <f>$S$37+$S$38*lco2data[[#This Row],[DecDate]]</f>
        <v>5.7486765453391246</v>
      </c>
      <c r="I45" s="4">
        <f>$S$17+$S$18*lco2data[[#This Row],[DecDate]]+$S$19*lco2data[[#This Row],[DecDate2]]</f>
        <v>5.7597394239495401</v>
      </c>
      <c r="J45" s="4">
        <f>lco2data[[#This Row],[Log Co2]]-lco2data[[#This Row],[Quadratic Trend]]</f>
        <v>-5.9611629720990322E-3</v>
      </c>
      <c r="K45" s="4">
        <f t="shared" si="0"/>
        <v>2.6040997369502195E-3</v>
      </c>
      <c r="L45" s="4">
        <f>lco2data[[#This Row],[Detrended]]-lco2data[[#This Row],[Cycle]]</f>
        <v>-8.5652627090492522E-3</v>
      </c>
      <c r="M45" s="4">
        <f>AVERAGEIF(lco2data[Month],lco2data[Month],lco2data[High Frequency])</f>
        <v>-9.7900795346398048E-3</v>
      </c>
      <c r="N45" s="4">
        <f>lco2data[[#This Row],[S0]]-AVERAGE($M$2:$M$13)</f>
        <v>-9.7883685013830917E-3</v>
      </c>
      <c r="O45" s="4">
        <f>lco2data[[#This Row],[Log Co2]]-lco2data[[#This Row],[Seasonal]]</f>
        <v>5.7635666294788237</v>
      </c>
    </row>
    <row r="46" spans="1:26" x14ac:dyDescent="0.3">
      <c r="A46" s="1">
        <v>1961</v>
      </c>
      <c r="B46" s="1">
        <v>11</v>
      </c>
      <c r="C46" s="6">
        <v>1961.875</v>
      </c>
      <c r="D46" s="6">
        <f>co2data[[#This Row],[DecDate]]^2</f>
        <v>3848953.515625</v>
      </c>
      <c r="E46" s="2">
        <f>DATE(co2data[[#This Row],[Year]],co2data[[#This Row],[Month]],15)</f>
        <v>22600</v>
      </c>
      <c r="F46" s="1">
        <v>316.10000000000002</v>
      </c>
      <c r="G46" s="1">
        <f>LN(lco2data[[#This Row],[Co2]])</f>
        <v>5.7560586192215721</v>
      </c>
      <c r="H46" s="4">
        <f>$S$37+$S$38*lco2data[[#This Row],[DecDate]]</f>
        <v>5.7490416497308967</v>
      </c>
      <c r="I46" s="4">
        <f>$S$17+$S$18*lco2data[[#This Row],[DecDate]]+$S$19*lco2data[[#This Row],[DecDate2]]</f>
        <v>5.7599851487414782</v>
      </c>
      <c r="J46" s="4">
        <f>lco2data[[#This Row],[Log Co2]]-lco2data[[#This Row],[Quadratic Trend]]</f>
        <v>-3.9265295199060191E-3</v>
      </c>
      <c r="K46" s="4">
        <f t="shared" si="0"/>
        <v>2.7258827329866755E-3</v>
      </c>
      <c r="L46" s="4">
        <f>lco2data[[#This Row],[Detrended]]-lco2data[[#This Row],[Cycle]]</f>
        <v>-6.6524122528926945E-3</v>
      </c>
      <c r="M46" s="4">
        <f>AVERAGEIF(lco2data[Month],lco2data[Month],lco2data[High Frequency])</f>
        <v>-6.4734271169104929E-3</v>
      </c>
      <c r="N46" s="4">
        <f>lco2data[[#This Row],[S0]]-AVERAGE($M$2:$M$13)</f>
        <v>-6.471716083653779E-3</v>
      </c>
      <c r="O46" s="4">
        <f>lco2data[[#This Row],[Log Co2]]-lco2data[[#This Row],[Seasonal]]</f>
        <v>5.7625303353052262</v>
      </c>
    </row>
    <row r="47" spans="1:26" x14ac:dyDescent="0.3">
      <c r="A47" s="1">
        <v>1961</v>
      </c>
      <c r="B47" s="1">
        <v>12</v>
      </c>
      <c r="C47" s="6">
        <v>1961.9583333333335</v>
      </c>
      <c r="D47" s="6">
        <f>co2data[[#This Row],[DecDate]]^2</f>
        <v>3849280.5017361115</v>
      </c>
      <c r="E47" s="2">
        <f>DATE(co2data[[#This Row],[Year]],co2data[[#This Row],[Month]],15)</f>
        <v>22630</v>
      </c>
      <c r="F47" s="1">
        <v>317.01</v>
      </c>
      <c r="G47" s="1">
        <f>LN(lco2data[[#This Row],[Co2]])</f>
        <v>5.7589333191210494</v>
      </c>
      <c r="H47" s="4">
        <f>$S$37+$S$38*lco2data[[#This Row],[DecDate]]</f>
        <v>5.7494067541226705</v>
      </c>
      <c r="I47" s="4">
        <f>$S$17+$S$18*lco2data[[#This Row],[DecDate]]+$S$19*lco2data[[#This Row],[DecDate2]]</f>
        <v>5.760231242558433</v>
      </c>
      <c r="J47" s="4">
        <f>lco2data[[#This Row],[Log Co2]]-lco2data[[#This Row],[Quadratic Trend]]</f>
        <v>-1.2979234373835524E-3</v>
      </c>
      <c r="K47" s="4">
        <f t="shared" si="0"/>
        <v>2.4725900879826778E-3</v>
      </c>
      <c r="L47" s="4">
        <f>lco2data[[#This Row],[Detrended]]-lco2data[[#This Row],[Cycle]]</f>
        <v>-3.7705135253662302E-3</v>
      </c>
      <c r="M47" s="4">
        <f>AVERAGEIF(lco2data[Month],lco2data[Month],lco2data[High Frequency])</f>
        <v>-2.9999829855875035E-3</v>
      </c>
      <c r="N47" s="4">
        <f>lco2data[[#This Row],[S0]]-AVERAGE($M$2:$M$13)</f>
        <v>-2.9982719523307896E-3</v>
      </c>
      <c r="O47" s="4">
        <f>lco2data[[#This Row],[Log Co2]]-lco2data[[#This Row],[Seasonal]]</f>
        <v>5.7619315910733802</v>
      </c>
    </row>
    <row r="48" spans="1:26" x14ac:dyDescent="0.3">
      <c r="A48" s="1">
        <v>1962</v>
      </c>
      <c r="B48" s="1">
        <v>1</v>
      </c>
      <c r="C48" s="6">
        <v>1962.0416666666667</v>
      </c>
      <c r="D48" s="6">
        <f>co2data[[#This Row],[DecDate]]^2</f>
        <v>3849607.5017361115</v>
      </c>
      <c r="E48" s="2">
        <f>DATE(co2data[[#This Row],[Year]],co2data[[#This Row],[Month]],15)</f>
        <v>22661</v>
      </c>
      <c r="F48" s="1">
        <v>317.94</v>
      </c>
      <c r="G48" s="1">
        <f>LN(lco2data[[#This Row],[Co2]])</f>
        <v>5.7618626857327255</v>
      </c>
      <c r="H48" s="4">
        <f>$S$37+$S$38*lco2data[[#This Row],[DecDate]]</f>
        <v>5.7497718585144426</v>
      </c>
      <c r="I48" s="4">
        <f>$S$17+$S$18*lco2data[[#This Row],[DecDate]]+$S$19*lco2data[[#This Row],[DecDate2]]</f>
        <v>5.7604777054004472</v>
      </c>
      <c r="J48" s="4">
        <f>lco2data[[#This Row],[Log Co2]]-lco2data[[#This Row],[Quadratic Trend]]</f>
        <v>1.3849803322782961E-3</v>
      </c>
      <c r="K48" s="4">
        <f t="shared" si="0"/>
        <v>2.1804077338289244E-3</v>
      </c>
      <c r="L48" s="4">
        <f>lco2data[[#This Row],[Detrended]]-lco2data[[#This Row],[Cycle]]</f>
        <v>-7.9542740155062828E-4</v>
      </c>
      <c r="M48" s="4">
        <f>AVERAGEIF(lco2data[Month],lco2data[Month],lco2data[High Frequency])</f>
        <v>8.874201147523954E-6</v>
      </c>
      <c r="N48" s="4">
        <f>lco2data[[#This Row],[S0]]-AVERAGE($M$2:$M$13)</f>
        <v>1.0585234404237831E-5</v>
      </c>
      <c r="O48" s="4">
        <f>lco2data[[#This Row],[Log Co2]]-lco2data[[#This Row],[Seasonal]]</f>
        <v>5.761852100498321</v>
      </c>
    </row>
    <row r="49" spans="1:15" x14ac:dyDescent="0.3">
      <c r="A49" s="1">
        <v>1962</v>
      </c>
      <c r="B49" s="1">
        <v>2</v>
      </c>
      <c r="C49" s="6">
        <v>1962.125</v>
      </c>
      <c r="D49" s="6">
        <f>co2data[[#This Row],[DecDate]]^2</f>
        <v>3849934.515625</v>
      </c>
      <c r="E49" s="2">
        <f>DATE(co2data[[#This Row],[Year]],co2data[[#This Row],[Month]],15)</f>
        <v>22692</v>
      </c>
      <c r="F49" s="1">
        <v>318.56</v>
      </c>
      <c r="G49" s="1">
        <f>LN(lco2data[[#This Row],[Co2]])</f>
        <v>5.7638108403158865</v>
      </c>
      <c r="H49" s="4">
        <f>$S$37+$S$38*lco2data[[#This Row],[DecDate]]</f>
        <v>5.7501369629062147</v>
      </c>
      <c r="I49" s="4">
        <f>$S$17+$S$18*lco2data[[#This Row],[DecDate]]+$S$19*lco2data[[#This Row],[DecDate2]]</f>
        <v>5.7607245372674925</v>
      </c>
      <c r="J49" s="4">
        <f>lco2data[[#This Row],[Log Co2]]-lco2data[[#This Row],[Quadratic Trend]]</f>
        <v>3.086303048394079E-3</v>
      </c>
      <c r="K49" s="4">
        <f t="shared" si="0"/>
        <v>1.6505433289739978E-3</v>
      </c>
      <c r="L49" s="4">
        <f>lco2data[[#This Row],[Detrended]]-lco2data[[#This Row],[Cycle]]</f>
        <v>1.4357597194200812E-3</v>
      </c>
      <c r="M49" s="4">
        <f>AVERAGEIF(lco2data[Month],lco2data[Month],lco2data[High Frequency])</f>
        <v>2.2711043136650279E-3</v>
      </c>
      <c r="N49" s="4">
        <f>lco2data[[#This Row],[S0]]-AVERAGE($M$2:$M$13)</f>
        <v>2.2728153469217418E-3</v>
      </c>
      <c r="O49" s="4">
        <f>lco2data[[#This Row],[Log Co2]]-lco2data[[#This Row],[Seasonal]]</f>
        <v>5.7615380249689645</v>
      </c>
    </row>
    <row r="50" spans="1:15" x14ac:dyDescent="0.3">
      <c r="A50" s="1">
        <v>1962</v>
      </c>
      <c r="B50" s="1">
        <v>3</v>
      </c>
      <c r="C50" s="6">
        <v>1962.2083333333335</v>
      </c>
      <c r="D50" s="6">
        <f>co2data[[#This Row],[DecDate]]^2</f>
        <v>3850261.5434027785</v>
      </c>
      <c r="E50" s="2">
        <f>DATE(co2data[[#This Row],[Year]],co2data[[#This Row],[Month]],15)</f>
        <v>22720</v>
      </c>
      <c r="F50" s="1">
        <v>319.68</v>
      </c>
      <c r="G50" s="1">
        <f>LN(lco2data[[#This Row],[Co2]])</f>
        <v>5.7673204954601891</v>
      </c>
      <c r="H50" s="4">
        <f>$S$37+$S$38*lco2data[[#This Row],[DecDate]]</f>
        <v>5.7505020672979867</v>
      </c>
      <c r="I50" s="4">
        <f>$S$17+$S$18*lco2data[[#This Row],[DecDate]]+$S$19*lco2data[[#This Row],[DecDate2]]</f>
        <v>5.7609717381595829</v>
      </c>
      <c r="J50" s="4">
        <f>lco2data[[#This Row],[Log Co2]]-lco2data[[#This Row],[Quadratic Trend]]</f>
        <v>6.3487573006062448E-3</v>
      </c>
      <c r="K50" s="4">
        <f t="shared" si="0"/>
        <v>1.2745398453264218E-3</v>
      </c>
      <c r="L50" s="4">
        <f>lco2data[[#This Row],[Detrended]]-lco2data[[#This Row],[Cycle]]</f>
        <v>5.0742174552798232E-3</v>
      </c>
      <c r="M50" s="4">
        <f>AVERAGEIF(lco2data[Month],lco2data[Month],lco2data[High Frequency])</f>
        <v>4.7909439645069168E-3</v>
      </c>
      <c r="N50" s="4">
        <f>lco2data[[#This Row],[S0]]-AVERAGE($M$2:$M$13)</f>
        <v>4.7926549977636308E-3</v>
      </c>
      <c r="O50" s="4">
        <f>lco2data[[#This Row],[Log Co2]]-lco2data[[#This Row],[Seasonal]]</f>
        <v>5.7625278404624254</v>
      </c>
    </row>
    <row r="51" spans="1:15" x14ac:dyDescent="0.3">
      <c r="A51" s="1">
        <v>1962</v>
      </c>
      <c r="B51" s="1">
        <v>4</v>
      </c>
      <c r="C51" s="6">
        <v>1962.2916666666667</v>
      </c>
      <c r="D51" s="6">
        <f>co2data[[#This Row],[DecDate]]^2</f>
        <v>3850588.585069445</v>
      </c>
      <c r="E51" s="2">
        <f>DATE(co2data[[#This Row],[Year]],co2data[[#This Row],[Month]],15)</f>
        <v>22751</v>
      </c>
      <c r="F51" s="1">
        <v>320.63</v>
      </c>
      <c r="G51" s="1">
        <f>LN(lco2data[[#This Row],[Co2]])</f>
        <v>5.7702878103453505</v>
      </c>
      <c r="H51" s="4">
        <f>$S$37+$S$38*lco2data[[#This Row],[DecDate]]</f>
        <v>5.7508671716897588</v>
      </c>
      <c r="I51" s="4">
        <f>$S$17+$S$18*lco2data[[#This Row],[DecDate]]+$S$19*lco2data[[#This Row],[DecDate2]]</f>
        <v>5.7612193080767042</v>
      </c>
      <c r="J51" s="4">
        <f>lco2data[[#This Row],[Log Co2]]-lco2data[[#This Row],[Quadratic Trend]]</f>
        <v>9.0685022686463057E-3</v>
      </c>
      <c r="K51" s="4">
        <f t="shared" si="0"/>
        <v>1.1783212756033214E-3</v>
      </c>
      <c r="L51" s="4">
        <f>lco2data[[#This Row],[Detrended]]-lco2data[[#This Row],[Cycle]]</f>
        <v>7.8901809930429848E-3</v>
      </c>
      <c r="M51" s="4">
        <f>AVERAGEIF(lco2data[Month],lco2data[Month],lco2data[High Frequency])</f>
        <v>8.0050138505764184E-3</v>
      </c>
      <c r="N51" s="4">
        <f>lco2data[[#This Row],[S0]]-AVERAGE($M$2:$M$13)</f>
        <v>8.0067248838331315E-3</v>
      </c>
      <c r="O51" s="4">
        <f>lco2data[[#This Row],[Log Co2]]-lco2data[[#This Row],[Seasonal]]</f>
        <v>5.7622810854615176</v>
      </c>
    </row>
    <row r="52" spans="1:15" x14ac:dyDescent="0.3">
      <c r="A52" s="1">
        <v>1962</v>
      </c>
      <c r="B52" s="1">
        <v>5</v>
      </c>
      <c r="C52" s="6">
        <v>1962.375</v>
      </c>
      <c r="D52" s="6">
        <f>co2data[[#This Row],[DecDate]]^2</f>
        <v>3850915.640625</v>
      </c>
      <c r="E52" s="2">
        <f>DATE(co2data[[#This Row],[Year]],co2data[[#This Row],[Month]],15)</f>
        <v>22781</v>
      </c>
      <c r="F52" s="1">
        <v>321.01</v>
      </c>
      <c r="G52" s="1">
        <f>LN(lco2data[[#This Row],[Co2]])</f>
        <v>5.7714722752927576</v>
      </c>
      <c r="H52" s="4">
        <f>$S$37+$S$38*lco2data[[#This Row],[DecDate]]</f>
        <v>5.7512322760815326</v>
      </c>
      <c r="I52" s="4">
        <f>$S$17+$S$18*lco2data[[#This Row],[DecDate]]+$S$19*lco2data[[#This Row],[DecDate2]]</f>
        <v>5.7614672470188566</v>
      </c>
      <c r="J52" s="4">
        <f>lco2data[[#This Row],[Log Co2]]-lco2data[[#This Row],[Quadratic Trend]]</f>
        <v>1.000502827390104E-2</v>
      </c>
      <c r="K52" s="4">
        <f t="shared" si="0"/>
        <v>1.2492374446004134E-3</v>
      </c>
      <c r="L52" s="4">
        <f>lco2data[[#This Row],[Detrended]]-lco2data[[#This Row],[Cycle]]</f>
        <v>8.7557908293006258E-3</v>
      </c>
      <c r="M52" s="4">
        <f>AVERAGEIF(lco2data[Month],lco2data[Month],lco2data[High Frequency])</f>
        <v>8.9785579737426228E-3</v>
      </c>
      <c r="N52" s="4">
        <f>lco2data[[#This Row],[S0]]-AVERAGE($M$2:$M$13)</f>
        <v>8.9802690069993359E-3</v>
      </c>
      <c r="O52" s="4">
        <f>lco2data[[#This Row],[Log Co2]]-lco2data[[#This Row],[Seasonal]]</f>
        <v>5.7624920062857585</v>
      </c>
    </row>
    <row r="53" spans="1:15" x14ac:dyDescent="0.3">
      <c r="A53" s="1">
        <v>1962</v>
      </c>
      <c r="B53" s="1">
        <v>6</v>
      </c>
      <c r="C53" s="6">
        <v>1962.4583333333335</v>
      </c>
      <c r="D53" s="6">
        <f>co2data[[#This Row],[DecDate]]^2</f>
        <v>3851242.710069445</v>
      </c>
      <c r="E53" s="2">
        <f>DATE(co2data[[#This Row],[Year]],co2data[[#This Row],[Month]],15)</f>
        <v>22812</v>
      </c>
      <c r="F53" s="1">
        <v>320.55</v>
      </c>
      <c r="G53" s="1">
        <f>LN(lco2data[[#This Row],[Co2]])</f>
        <v>5.7700382704332664</v>
      </c>
      <c r="H53" s="4">
        <f>$S$37+$S$38*lco2data[[#This Row],[DecDate]]</f>
        <v>5.7515973804733047</v>
      </c>
      <c r="I53" s="4">
        <f>$S$17+$S$18*lco2data[[#This Row],[DecDate]]+$S$19*lco2data[[#This Row],[DecDate2]]</f>
        <v>5.7617155549860541</v>
      </c>
      <c r="J53" s="4">
        <f>lco2data[[#This Row],[Log Co2]]-lco2data[[#This Row],[Quadratic Trend]]</f>
        <v>8.3227154472123033E-3</v>
      </c>
      <c r="K53" s="4">
        <f t="shared" si="0"/>
        <v>1.3868868099487979E-3</v>
      </c>
      <c r="L53" s="4">
        <f>lco2data[[#This Row],[Detrended]]-lco2data[[#This Row],[Cycle]]</f>
        <v>6.9358286372635056E-3</v>
      </c>
      <c r="M53" s="4">
        <f>AVERAGEIF(lco2data[Month],lco2data[Month],lco2data[High Frequency])</f>
        <v>6.745219975955884E-3</v>
      </c>
      <c r="N53" s="4">
        <f>lco2data[[#This Row],[S0]]-AVERAGE($M$2:$M$13)</f>
        <v>6.746931009212598E-3</v>
      </c>
      <c r="O53" s="4">
        <f>lco2data[[#This Row],[Log Co2]]-lco2data[[#This Row],[Seasonal]]</f>
        <v>5.7632913394240539</v>
      </c>
    </row>
    <row r="54" spans="1:15" x14ac:dyDescent="0.3">
      <c r="A54" s="1">
        <v>1962</v>
      </c>
      <c r="B54" s="1">
        <v>7</v>
      </c>
      <c r="C54" s="6">
        <v>1962.5416666666667</v>
      </c>
      <c r="D54" s="6">
        <f>co2data[[#This Row],[DecDate]]^2</f>
        <v>3851569.793402778</v>
      </c>
      <c r="E54" s="2">
        <f>DATE(co2data[[#This Row],[Year]],co2data[[#This Row],[Month]],15)</f>
        <v>22842</v>
      </c>
      <c r="F54" s="1">
        <v>319.58</v>
      </c>
      <c r="G54" s="1">
        <f>LN(lco2data[[#This Row],[Co2]])</f>
        <v>5.7670076337112421</v>
      </c>
      <c r="H54" s="4">
        <f>$S$37+$S$38*lco2data[[#This Row],[DecDate]]</f>
        <v>5.7519624848650768</v>
      </c>
      <c r="I54" s="4">
        <f>$S$17+$S$18*lco2data[[#This Row],[DecDate]]+$S$19*lco2data[[#This Row],[DecDate2]]</f>
        <v>5.7619642319782969</v>
      </c>
      <c r="J54" s="4">
        <f>lco2data[[#This Row],[Log Co2]]-lco2data[[#This Row],[Quadratic Trend]]</f>
        <v>5.0434017329452629E-3</v>
      </c>
      <c r="K54" s="4">
        <f t="shared" si="0"/>
        <v>1.5568563031320192E-3</v>
      </c>
      <c r="L54" s="4">
        <f>lco2data[[#This Row],[Detrended]]-lco2data[[#This Row],[Cycle]]</f>
        <v>3.4865454298132438E-3</v>
      </c>
      <c r="M54" s="4">
        <f>AVERAGEIF(lco2data[Month],lco2data[Month],lco2data[High Frequency])</f>
        <v>1.982712511199824E-3</v>
      </c>
      <c r="N54" s="4">
        <f>lco2data[[#This Row],[S0]]-AVERAGE($M$2:$M$13)</f>
        <v>1.9844235444565379E-3</v>
      </c>
      <c r="O54" s="4">
        <f>lco2data[[#This Row],[Log Co2]]-lco2data[[#This Row],[Seasonal]]</f>
        <v>5.7650232101667855</v>
      </c>
    </row>
    <row r="55" spans="1:15" x14ac:dyDescent="0.3">
      <c r="A55" s="1">
        <v>1962</v>
      </c>
      <c r="B55" s="1">
        <v>8</v>
      </c>
      <c r="C55" s="6">
        <v>1962.625</v>
      </c>
      <c r="D55" s="6">
        <f>co2data[[#This Row],[DecDate]]^2</f>
        <v>3851896.890625</v>
      </c>
      <c r="E55" s="2">
        <f>DATE(co2data[[#This Row],[Year]],co2data[[#This Row],[Month]],15)</f>
        <v>22873</v>
      </c>
      <c r="F55" s="1">
        <v>317.39999999999998</v>
      </c>
      <c r="G55" s="1">
        <f>LN(lco2data[[#This Row],[Co2]])</f>
        <v>5.7601628080923089</v>
      </c>
      <c r="H55" s="4">
        <f>$S$37+$S$38*lco2data[[#This Row],[DecDate]]</f>
        <v>5.7523275892568488</v>
      </c>
      <c r="I55" s="4">
        <f>$S$17+$S$18*lco2data[[#This Row],[DecDate]]+$S$19*lco2data[[#This Row],[DecDate2]]</f>
        <v>5.7622132779955422</v>
      </c>
      <c r="J55" s="4">
        <f>lco2data[[#This Row],[Log Co2]]-lco2data[[#This Row],[Quadratic Trend]]</f>
        <v>-2.0504699032333207E-3</v>
      </c>
      <c r="K55" s="4">
        <f t="shared" si="0"/>
        <v>1.5831310020288925E-3</v>
      </c>
      <c r="L55" s="4">
        <f>lco2data[[#This Row],[Detrended]]-lco2data[[#This Row],[Cycle]]</f>
        <v>-3.6336009052622131E-3</v>
      </c>
      <c r="M55" s="4">
        <f>AVERAGEIF(lco2data[Month],lco2data[Month],lco2data[High Frequency])</f>
        <v>-4.2841947074596992E-3</v>
      </c>
      <c r="N55" s="4">
        <f>lco2data[[#This Row],[S0]]-AVERAGE($M$2:$M$13)</f>
        <v>-4.2824836742029852E-3</v>
      </c>
      <c r="O55" s="4">
        <f>lco2data[[#This Row],[Log Co2]]-lco2data[[#This Row],[Seasonal]]</f>
        <v>5.7644452917665117</v>
      </c>
    </row>
    <row r="56" spans="1:15" x14ac:dyDescent="0.3">
      <c r="A56" s="1">
        <v>1962</v>
      </c>
      <c r="B56" s="1">
        <v>9</v>
      </c>
      <c r="C56" s="6">
        <v>1962.7083333333335</v>
      </c>
      <c r="D56" s="6">
        <f>co2data[[#This Row],[DecDate]]^2</f>
        <v>3852224.0017361119</v>
      </c>
      <c r="E56" s="2">
        <f>DATE(co2data[[#This Row],[Year]],co2data[[#This Row],[Month]],15)</f>
        <v>22904</v>
      </c>
      <c r="F56" s="1">
        <v>316.26</v>
      </c>
      <c r="G56" s="1">
        <f>LN(lco2data[[#This Row],[Co2]])</f>
        <v>5.7565646600951705</v>
      </c>
      <c r="H56" s="4">
        <f>$S$37+$S$38*lco2data[[#This Row],[DecDate]]</f>
        <v>5.7526926936486227</v>
      </c>
      <c r="I56" s="4">
        <f>$S$17+$S$18*lco2data[[#This Row],[DecDate]]+$S$19*lco2data[[#This Row],[DecDate2]]</f>
        <v>5.7624626930378895</v>
      </c>
      <c r="J56" s="4">
        <f>lco2data[[#This Row],[Log Co2]]-lco2data[[#This Row],[Quadratic Trend]]</f>
        <v>-5.898032942718956E-3</v>
      </c>
      <c r="K56" s="4">
        <f t="shared" si="0"/>
        <v>1.6469897863985877E-3</v>
      </c>
      <c r="L56" s="4">
        <f>lco2data[[#This Row],[Detrended]]-lco2data[[#This Row],[Cycle]]</f>
        <v>-7.5450227291175434E-3</v>
      </c>
      <c r="M56" s="4">
        <f>AVERAGEIF(lco2data[Month],lco2data[Month],lco2data[High Frequency])</f>
        <v>-9.2552748452772796E-3</v>
      </c>
      <c r="N56" s="4">
        <f>lco2data[[#This Row],[S0]]-AVERAGE($M$2:$M$13)</f>
        <v>-9.2535638120205665E-3</v>
      </c>
      <c r="O56" s="4">
        <f>lco2data[[#This Row],[Log Co2]]-lco2data[[#This Row],[Seasonal]]</f>
        <v>5.7658182239071909</v>
      </c>
    </row>
    <row r="57" spans="1:15" x14ac:dyDescent="0.3">
      <c r="A57" s="1">
        <v>1962</v>
      </c>
      <c r="B57" s="1">
        <v>10</v>
      </c>
      <c r="C57" s="6">
        <v>1962.7916666666667</v>
      </c>
      <c r="D57" s="6">
        <f>co2data[[#This Row],[DecDate]]^2</f>
        <v>3852551.1267361115</v>
      </c>
      <c r="E57" s="2">
        <f>DATE(co2data[[#This Row],[Year]],co2data[[#This Row],[Month]],15)</f>
        <v>22934</v>
      </c>
      <c r="F57" s="1">
        <v>315.42</v>
      </c>
      <c r="G57" s="1">
        <f>LN(lco2data[[#This Row],[Co2]])</f>
        <v>5.7539050840594115</v>
      </c>
      <c r="H57" s="4">
        <f>$S$37+$S$38*lco2data[[#This Row],[DecDate]]</f>
        <v>5.7530577980403947</v>
      </c>
      <c r="I57" s="4">
        <f>$S$17+$S$18*lco2data[[#This Row],[DecDate]]+$S$19*lco2data[[#This Row],[DecDate2]]</f>
        <v>5.762712477105211</v>
      </c>
      <c r="J57" s="4">
        <f>lco2data[[#This Row],[Log Co2]]-lco2data[[#This Row],[Quadratic Trend]]</f>
        <v>-8.807393045799472E-3</v>
      </c>
      <c r="K57" s="4">
        <f t="shared" si="0"/>
        <v>1.80757829461916E-3</v>
      </c>
      <c r="L57" s="4">
        <f>lco2data[[#This Row],[Detrended]]-lco2data[[#This Row],[Cycle]]</f>
        <v>-1.0614971340418632E-2</v>
      </c>
      <c r="M57" s="4">
        <f>AVERAGEIF(lco2data[Month],lco2data[Month],lco2data[High Frequency])</f>
        <v>-9.7900795346398048E-3</v>
      </c>
      <c r="N57" s="4">
        <f>lco2data[[#This Row],[S0]]-AVERAGE($M$2:$M$13)</f>
        <v>-9.7883685013830917E-3</v>
      </c>
      <c r="O57" s="4">
        <f>lco2data[[#This Row],[Log Co2]]-lco2data[[#This Row],[Seasonal]]</f>
        <v>5.7636934525607941</v>
      </c>
    </row>
    <row r="58" spans="1:15" x14ac:dyDescent="0.3">
      <c r="A58" s="1">
        <v>1962</v>
      </c>
      <c r="B58" s="1">
        <v>11</v>
      </c>
      <c r="C58" s="6">
        <v>1962.875</v>
      </c>
      <c r="D58" s="6">
        <f>co2data[[#This Row],[DecDate]]^2</f>
        <v>3852878.265625</v>
      </c>
      <c r="E58" s="2">
        <f>DATE(co2data[[#This Row],[Year]],co2data[[#This Row],[Month]],15)</f>
        <v>22965</v>
      </c>
      <c r="F58" s="1">
        <v>316.69</v>
      </c>
      <c r="G58" s="1">
        <f>LN(lco2data[[#This Row],[Co2]])</f>
        <v>5.757923377422455</v>
      </c>
      <c r="H58" s="4">
        <f>$S$37+$S$38*lco2data[[#This Row],[DecDate]]</f>
        <v>5.7534229024321668</v>
      </c>
      <c r="I58" s="4">
        <f>$S$17+$S$18*lco2data[[#This Row],[DecDate]]+$S$19*lco2data[[#This Row],[DecDate2]]</f>
        <v>5.7629626301975918</v>
      </c>
      <c r="J58" s="4">
        <f>lco2data[[#This Row],[Log Co2]]-lco2data[[#This Row],[Quadratic Trend]]</f>
        <v>-5.0392527751368377E-3</v>
      </c>
      <c r="K58" s="4">
        <f t="shared" si="0"/>
        <v>1.9451045463825768E-3</v>
      </c>
      <c r="L58" s="4">
        <f>lco2data[[#This Row],[Detrended]]-lco2data[[#This Row],[Cycle]]</f>
        <v>-6.9843573215194145E-3</v>
      </c>
      <c r="M58" s="4">
        <f>AVERAGEIF(lco2data[Month],lco2data[Month],lco2data[High Frequency])</f>
        <v>-6.4734271169104929E-3</v>
      </c>
      <c r="N58" s="4">
        <f>lco2data[[#This Row],[S0]]-AVERAGE($M$2:$M$13)</f>
        <v>-6.471716083653779E-3</v>
      </c>
      <c r="O58" s="4">
        <f>lco2data[[#This Row],[Log Co2]]-lco2data[[#This Row],[Seasonal]]</f>
        <v>5.764395093506109</v>
      </c>
    </row>
    <row r="59" spans="1:15" x14ac:dyDescent="0.3">
      <c r="A59" s="1">
        <v>1962</v>
      </c>
      <c r="B59" s="1">
        <v>12</v>
      </c>
      <c r="C59" s="6">
        <v>1962.9583333333335</v>
      </c>
      <c r="D59" s="6">
        <f>co2data[[#This Row],[DecDate]]^2</f>
        <v>3853205.4184027785</v>
      </c>
      <c r="E59" s="2">
        <f>DATE(co2data[[#This Row],[Year]],co2data[[#This Row],[Month]],15)</f>
        <v>22995</v>
      </c>
      <c r="F59" s="1">
        <v>317.69</v>
      </c>
      <c r="G59" s="1">
        <f>LN(lco2data[[#This Row],[Co2]])</f>
        <v>5.7610760645446408</v>
      </c>
      <c r="H59" s="4">
        <f>$S$37+$S$38*lco2data[[#This Row],[DecDate]]</f>
        <v>5.7537880068239406</v>
      </c>
      <c r="I59" s="4">
        <f>$S$17+$S$18*lco2data[[#This Row],[DecDate]]+$S$19*lco2data[[#This Row],[DecDate2]]</f>
        <v>5.7632131523150179</v>
      </c>
      <c r="J59" s="4">
        <f>lco2data[[#This Row],[Log Co2]]-lco2data[[#This Row],[Quadratic Trend]]</f>
        <v>-2.1370877703770219E-3</v>
      </c>
      <c r="K59" s="4">
        <f t="shared" si="0"/>
        <v>1.8047325392518067E-3</v>
      </c>
      <c r="L59" s="4">
        <f>lco2data[[#This Row],[Detrended]]-lco2data[[#This Row],[Cycle]]</f>
        <v>-3.9418203096288282E-3</v>
      </c>
      <c r="M59" s="4">
        <f>AVERAGEIF(lco2data[Month],lco2data[Month],lco2data[High Frequency])</f>
        <v>-2.9999829855875035E-3</v>
      </c>
      <c r="N59" s="4">
        <f>lco2data[[#This Row],[S0]]-AVERAGE($M$2:$M$13)</f>
        <v>-2.9982719523307896E-3</v>
      </c>
      <c r="O59" s="4">
        <f>lco2data[[#This Row],[Log Co2]]-lco2data[[#This Row],[Seasonal]]</f>
        <v>5.7640743364969715</v>
      </c>
    </row>
    <row r="60" spans="1:15" x14ac:dyDescent="0.3">
      <c r="A60" s="1">
        <v>1963</v>
      </c>
      <c r="B60" s="1">
        <v>1</v>
      </c>
      <c r="C60" s="6">
        <v>1963.0416666666667</v>
      </c>
      <c r="D60" s="6">
        <f>co2data[[#This Row],[DecDate]]^2</f>
        <v>3853532.585069445</v>
      </c>
      <c r="E60" s="2">
        <f>DATE(co2data[[#This Row],[Year]],co2data[[#This Row],[Month]],15)</f>
        <v>23026</v>
      </c>
      <c r="F60" s="1">
        <v>318.74</v>
      </c>
      <c r="G60" s="1">
        <f>LN(lco2data[[#This Row],[Co2]])</f>
        <v>5.7643757234314874</v>
      </c>
      <c r="H60" s="4">
        <f>$S$37+$S$38*lco2data[[#This Row],[DecDate]]</f>
        <v>5.7541531112157127</v>
      </c>
      <c r="I60" s="4">
        <f>$S$17+$S$18*lco2data[[#This Row],[DecDate]]+$S$19*lco2data[[#This Row],[DecDate2]]</f>
        <v>5.7634640434574891</v>
      </c>
      <c r="J60" s="4">
        <f>lco2data[[#This Row],[Log Co2]]-lco2data[[#This Row],[Quadratic Trend]]</f>
        <v>9.1167997399832501E-4</v>
      </c>
      <c r="K60" s="4">
        <f t="shared" si="0"/>
        <v>1.3592179432096922E-3</v>
      </c>
      <c r="L60" s="4">
        <f>lco2data[[#This Row],[Detrended]]-lco2data[[#This Row],[Cycle]]</f>
        <v>-4.4753796921136722E-4</v>
      </c>
      <c r="M60" s="4">
        <f>AVERAGEIF(lco2data[Month],lco2data[Month],lco2data[High Frequency])</f>
        <v>8.874201147523954E-6</v>
      </c>
      <c r="N60" s="4">
        <f>lco2data[[#This Row],[S0]]-AVERAGE($M$2:$M$13)</f>
        <v>1.0585234404237831E-5</v>
      </c>
      <c r="O60" s="4">
        <f>lco2data[[#This Row],[Log Co2]]-lco2data[[#This Row],[Seasonal]]</f>
        <v>5.7643651381970828</v>
      </c>
    </row>
    <row r="61" spans="1:15" x14ac:dyDescent="0.3">
      <c r="A61" s="1">
        <v>1963</v>
      </c>
      <c r="B61" s="1">
        <v>2</v>
      </c>
      <c r="C61" s="6">
        <v>1963.125</v>
      </c>
      <c r="D61" s="6">
        <f>co2data[[#This Row],[DecDate]]^2</f>
        <v>3853859.765625</v>
      </c>
      <c r="E61" s="2">
        <f>DATE(co2data[[#This Row],[Year]],co2data[[#This Row],[Month]],15)</f>
        <v>23057</v>
      </c>
      <c r="F61" s="1">
        <v>319.08</v>
      </c>
      <c r="G61" s="1">
        <f>LN(lco2data[[#This Row],[Co2]])</f>
        <v>5.7654418550429289</v>
      </c>
      <c r="H61" s="4">
        <f>$S$37+$S$38*lco2data[[#This Row],[DecDate]]</f>
        <v>5.7545182156074848</v>
      </c>
      <c r="I61" s="4">
        <f>$S$17+$S$18*lco2data[[#This Row],[DecDate]]+$S$19*lco2data[[#This Row],[DecDate2]]</f>
        <v>5.7637153036249913</v>
      </c>
      <c r="J61" s="4">
        <f>lco2data[[#This Row],[Log Co2]]-lco2data[[#This Row],[Quadratic Trend]]</f>
        <v>1.7265514179376495E-3</v>
      </c>
      <c r="K61" s="4">
        <f t="shared" si="0"/>
        <v>6.7105138666475521E-4</v>
      </c>
      <c r="L61" s="4">
        <f>lco2data[[#This Row],[Detrended]]-lco2data[[#This Row],[Cycle]]</f>
        <v>1.0555000312728944E-3</v>
      </c>
      <c r="M61" s="4">
        <f>AVERAGEIF(lco2data[Month],lco2data[Month],lco2data[High Frequency])</f>
        <v>2.2711043136650279E-3</v>
      </c>
      <c r="N61" s="4">
        <f>lco2data[[#This Row],[S0]]-AVERAGE($M$2:$M$13)</f>
        <v>2.2728153469217418E-3</v>
      </c>
      <c r="O61" s="4">
        <f>lco2data[[#This Row],[Log Co2]]-lco2data[[#This Row],[Seasonal]]</f>
        <v>5.7631690396960069</v>
      </c>
    </row>
    <row r="62" spans="1:15" x14ac:dyDescent="0.3">
      <c r="A62" s="1">
        <v>1963</v>
      </c>
      <c r="B62" s="1">
        <v>3</v>
      </c>
      <c r="C62" s="6">
        <v>1963.2083333333335</v>
      </c>
      <c r="D62" s="6">
        <f>co2data[[#This Row],[DecDate]]^2</f>
        <v>3854186.960069445</v>
      </c>
      <c r="E62" s="2">
        <f>DATE(co2data[[#This Row],[Year]],co2data[[#This Row],[Month]],15)</f>
        <v>23085</v>
      </c>
      <c r="F62" s="1">
        <v>319.86</v>
      </c>
      <c r="G62" s="1">
        <f>LN(lco2data[[#This Row],[Co2]])</f>
        <v>5.7678834000627246</v>
      </c>
      <c r="H62" s="4">
        <f>$S$37+$S$38*lco2data[[#This Row],[DecDate]]</f>
        <v>5.7548833199992568</v>
      </c>
      <c r="I62" s="4">
        <f>$S$17+$S$18*lco2data[[#This Row],[DecDate]]+$S$19*lco2data[[#This Row],[DecDate2]]</f>
        <v>5.7639669328175245</v>
      </c>
      <c r="J62" s="4">
        <f>lco2data[[#This Row],[Log Co2]]-lco2data[[#This Row],[Quadratic Trend]]</f>
        <v>3.916467245200117E-3</v>
      </c>
      <c r="K62" s="4">
        <f t="shared" si="0"/>
        <v>1.3047925077260312E-4</v>
      </c>
      <c r="L62" s="4">
        <f>lco2data[[#This Row],[Detrended]]-lco2data[[#This Row],[Cycle]]</f>
        <v>3.7859879944275141E-3</v>
      </c>
      <c r="M62" s="4">
        <f>AVERAGEIF(lco2data[Month],lco2data[Month],lco2data[High Frequency])</f>
        <v>4.7909439645069168E-3</v>
      </c>
      <c r="N62" s="4">
        <f>lco2data[[#This Row],[S0]]-AVERAGE($M$2:$M$13)</f>
        <v>4.7926549977636308E-3</v>
      </c>
      <c r="O62" s="4">
        <f>lco2data[[#This Row],[Log Co2]]-lco2data[[#This Row],[Seasonal]]</f>
        <v>5.7630907450649609</v>
      </c>
    </row>
    <row r="63" spans="1:15" x14ac:dyDescent="0.3">
      <c r="A63" s="1">
        <v>1963</v>
      </c>
      <c r="B63" s="1">
        <v>4</v>
      </c>
      <c r="C63" s="6">
        <v>1963.2916666666667</v>
      </c>
      <c r="D63" s="6">
        <f>co2data[[#This Row],[DecDate]]^2</f>
        <v>3854514.168402778</v>
      </c>
      <c r="E63" s="2">
        <f>DATE(co2data[[#This Row],[Year]],co2data[[#This Row],[Month]],15)</f>
        <v>23116</v>
      </c>
      <c r="F63" s="1">
        <v>321.39</v>
      </c>
      <c r="G63" s="1">
        <f>LN(lco2data[[#This Row],[Co2]])</f>
        <v>5.7726553389425765</v>
      </c>
      <c r="H63" s="4">
        <f>$S$37+$S$38*lco2data[[#This Row],[DecDate]]</f>
        <v>5.7552484243910289</v>
      </c>
      <c r="I63" s="4">
        <f>$S$17+$S$18*lco2data[[#This Row],[DecDate]]+$S$19*lco2data[[#This Row],[DecDate2]]</f>
        <v>5.7642189310351029</v>
      </c>
      <c r="J63" s="4">
        <f>lco2data[[#This Row],[Log Co2]]-lco2data[[#This Row],[Quadratic Trend]]</f>
        <v>8.4364079074736864E-3</v>
      </c>
      <c r="K63" s="4">
        <f t="shared" si="0"/>
        <v>-1.8721839592852682E-4</v>
      </c>
      <c r="L63" s="4">
        <f>lco2data[[#This Row],[Detrended]]-lco2data[[#This Row],[Cycle]]</f>
        <v>8.6236263034022136E-3</v>
      </c>
      <c r="M63" s="4">
        <f>AVERAGEIF(lco2data[Month],lco2data[Month],lco2data[High Frequency])</f>
        <v>8.0050138505764184E-3</v>
      </c>
      <c r="N63" s="4">
        <f>lco2data[[#This Row],[S0]]-AVERAGE($M$2:$M$13)</f>
        <v>8.0067248838331315E-3</v>
      </c>
      <c r="O63" s="4">
        <f>lco2data[[#This Row],[Log Co2]]-lco2data[[#This Row],[Seasonal]]</f>
        <v>5.7646486140587436</v>
      </c>
    </row>
    <row r="64" spans="1:15" x14ac:dyDescent="0.3">
      <c r="A64" s="1">
        <v>1963</v>
      </c>
      <c r="B64" s="1">
        <v>5</v>
      </c>
      <c r="C64" s="6">
        <v>1963.375</v>
      </c>
      <c r="D64" s="6">
        <f>co2data[[#This Row],[DecDate]]^2</f>
        <v>3854841.390625</v>
      </c>
      <c r="E64" s="2">
        <f>DATE(co2data[[#This Row],[Year]],co2data[[#This Row],[Month]],15)</f>
        <v>23146</v>
      </c>
      <c r="F64" s="1">
        <v>322.25</v>
      </c>
      <c r="G64" s="1">
        <f>LN(lco2data[[#This Row],[Co2]])</f>
        <v>5.7753276418192971</v>
      </c>
      <c r="H64" s="4">
        <f>$S$37+$S$38*lco2data[[#This Row],[DecDate]]</f>
        <v>5.755613528782801</v>
      </c>
      <c r="I64" s="4">
        <f>$S$17+$S$18*lco2data[[#This Row],[DecDate]]+$S$19*lco2data[[#This Row],[DecDate2]]</f>
        <v>5.7644712982777264</v>
      </c>
      <c r="J64" s="4">
        <f>lco2data[[#This Row],[Log Co2]]-lco2data[[#This Row],[Quadratic Trend]]</f>
        <v>1.0856343541570723E-2</v>
      </c>
      <c r="K64" s="4">
        <f t="shared" si="0"/>
        <v>-2.6111247606148863E-5</v>
      </c>
      <c r="L64" s="4">
        <f>lco2data[[#This Row],[Detrended]]-lco2data[[#This Row],[Cycle]]</f>
        <v>1.0882454789176873E-2</v>
      </c>
      <c r="M64" s="4">
        <f>AVERAGEIF(lco2data[Month],lco2data[Month],lco2data[High Frequency])</f>
        <v>8.9785579737426228E-3</v>
      </c>
      <c r="N64" s="4">
        <f>lco2data[[#This Row],[S0]]-AVERAGE($M$2:$M$13)</f>
        <v>8.9802690069993359E-3</v>
      </c>
      <c r="O64" s="4">
        <f>lco2data[[#This Row],[Log Co2]]-lco2data[[#This Row],[Seasonal]]</f>
        <v>5.766347372812298</v>
      </c>
    </row>
    <row r="65" spans="1:15" x14ac:dyDescent="0.3">
      <c r="A65" s="1">
        <v>1963</v>
      </c>
      <c r="B65" s="1">
        <v>6</v>
      </c>
      <c r="C65" s="6">
        <v>1963.4583333333335</v>
      </c>
      <c r="D65" s="6">
        <f>co2data[[#This Row],[DecDate]]^2</f>
        <v>3855168.6267361119</v>
      </c>
      <c r="E65" s="2">
        <f>DATE(co2data[[#This Row],[Year]],co2data[[#This Row],[Month]],15)</f>
        <v>23177</v>
      </c>
      <c r="F65" s="1">
        <v>321.47000000000003</v>
      </c>
      <c r="G65" s="1">
        <f>LN(lco2data[[#This Row],[Co2]])</f>
        <v>5.772904226726582</v>
      </c>
      <c r="H65" s="4">
        <f>$S$37+$S$38*lco2data[[#This Row],[DecDate]]</f>
        <v>5.7559786331745748</v>
      </c>
      <c r="I65" s="4">
        <f>$S$17+$S$18*lco2data[[#This Row],[DecDate]]+$S$19*lco2data[[#This Row],[DecDate2]]</f>
        <v>5.764724034545381</v>
      </c>
      <c r="J65" s="4">
        <f>lco2data[[#This Row],[Log Co2]]-lco2data[[#This Row],[Quadratic Trend]]</f>
        <v>8.1801921812010292E-3</v>
      </c>
      <c r="K65" s="4">
        <f t="shared" si="0"/>
        <v>1.136427366139614E-4</v>
      </c>
      <c r="L65" s="4">
        <f>lco2data[[#This Row],[Detrended]]-lco2data[[#This Row],[Cycle]]</f>
        <v>8.0665494445870678E-3</v>
      </c>
      <c r="M65" s="4">
        <f>AVERAGEIF(lco2data[Month],lco2data[Month],lco2data[High Frequency])</f>
        <v>6.745219975955884E-3</v>
      </c>
      <c r="N65" s="4">
        <f>lco2data[[#This Row],[S0]]-AVERAGE($M$2:$M$13)</f>
        <v>6.746931009212598E-3</v>
      </c>
      <c r="O65" s="4">
        <f>lco2data[[#This Row],[Log Co2]]-lco2data[[#This Row],[Seasonal]]</f>
        <v>5.7661572957173695</v>
      </c>
    </row>
    <row r="66" spans="1:15" x14ac:dyDescent="0.3">
      <c r="A66" s="1">
        <v>1963</v>
      </c>
      <c r="B66" s="1">
        <v>7</v>
      </c>
      <c r="C66" s="6">
        <v>1963.5416666666667</v>
      </c>
      <c r="D66" s="6">
        <f>co2data[[#This Row],[DecDate]]^2</f>
        <v>3855495.8767361115</v>
      </c>
      <c r="E66" s="2">
        <f>DATE(co2data[[#This Row],[Year]],co2data[[#This Row],[Month]],15)</f>
        <v>23207</v>
      </c>
      <c r="F66" s="1">
        <v>319.74</v>
      </c>
      <c r="G66" s="1">
        <f>LN(lco2data[[#This Row],[Co2]])</f>
        <v>5.7675081655367455</v>
      </c>
      <c r="H66" s="4">
        <f>$S$37+$S$38*lco2data[[#This Row],[DecDate]]</f>
        <v>5.7563437375663469</v>
      </c>
      <c r="I66" s="4">
        <f>$S$17+$S$18*lco2data[[#This Row],[DecDate]]+$S$19*lco2data[[#This Row],[DecDate2]]</f>
        <v>5.7649771398380807</v>
      </c>
      <c r="J66" s="4">
        <f>lco2data[[#This Row],[Log Co2]]-lco2data[[#This Row],[Quadratic Trend]]</f>
        <v>2.5310256986648128E-3</v>
      </c>
      <c r="K66" s="4">
        <f t="shared" si="0"/>
        <v>3.1440495218982591E-4</v>
      </c>
      <c r="L66" s="4">
        <f>lco2data[[#This Row],[Detrended]]-lco2data[[#This Row],[Cycle]]</f>
        <v>2.2166207464749867E-3</v>
      </c>
      <c r="M66" s="4">
        <f>AVERAGEIF(lco2data[Month],lco2data[Month],lco2data[High Frequency])</f>
        <v>1.982712511199824E-3</v>
      </c>
      <c r="N66" s="4">
        <f>lco2data[[#This Row],[S0]]-AVERAGE($M$2:$M$13)</f>
        <v>1.9844235444565379E-3</v>
      </c>
      <c r="O66" s="4">
        <f>lco2data[[#This Row],[Log Co2]]-lco2data[[#This Row],[Seasonal]]</f>
        <v>5.7655237419922889</v>
      </c>
    </row>
    <row r="67" spans="1:15" x14ac:dyDescent="0.3">
      <c r="A67" s="1">
        <v>1963</v>
      </c>
      <c r="B67" s="1">
        <v>8</v>
      </c>
      <c r="C67" s="6">
        <v>1963.625</v>
      </c>
      <c r="D67" s="6">
        <f>co2data[[#This Row],[DecDate]]^2</f>
        <v>3855823.140625</v>
      </c>
      <c r="E67" s="2">
        <f>DATE(co2data[[#This Row],[Year]],co2data[[#This Row],[Month]],15)</f>
        <v>23238</v>
      </c>
      <c r="F67" s="1">
        <v>317.77</v>
      </c>
      <c r="G67" s="1">
        <f>LN(lco2data[[#This Row],[Co2]])</f>
        <v>5.7613278506536725</v>
      </c>
      <c r="H67" s="4">
        <f>$S$37+$S$38*lco2data[[#This Row],[DecDate]]</f>
        <v>5.7567088419581189</v>
      </c>
      <c r="I67" s="4">
        <f>$S$17+$S$18*lco2data[[#This Row],[DecDate]]+$S$19*lco2data[[#This Row],[DecDate2]]</f>
        <v>5.7652306141558114</v>
      </c>
      <c r="J67" s="4">
        <f>lco2data[[#This Row],[Log Co2]]-lco2data[[#This Row],[Quadratic Trend]]</f>
        <v>-3.9027635021389173E-3</v>
      </c>
      <c r="K67" s="4">
        <f t="shared" si="0"/>
        <v>3.8123820676730157E-4</v>
      </c>
      <c r="L67" s="4">
        <f>lco2data[[#This Row],[Detrended]]-lco2data[[#This Row],[Cycle]]</f>
        <v>-4.2840017089062193E-3</v>
      </c>
      <c r="M67" s="4">
        <f>AVERAGEIF(lco2data[Month],lco2data[Month],lco2data[High Frequency])</f>
        <v>-4.2841947074596992E-3</v>
      </c>
      <c r="N67" s="4">
        <f>lco2data[[#This Row],[S0]]-AVERAGE($M$2:$M$13)</f>
        <v>-4.2824836742029852E-3</v>
      </c>
      <c r="O67" s="4">
        <f>lco2data[[#This Row],[Log Co2]]-lco2data[[#This Row],[Seasonal]]</f>
        <v>5.7656103343278753</v>
      </c>
    </row>
    <row r="68" spans="1:15" x14ac:dyDescent="0.3">
      <c r="A68" s="1">
        <v>1963</v>
      </c>
      <c r="B68" s="1">
        <v>9</v>
      </c>
      <c r="C68" s="6">
        <v>1963.7083333333335</v>
      </c>
      <c r="D68" s="6">
        <f>co2data[[#This Row],[DecDate]]^2</f>
        <v>3856150.4184027785</v>
      </c>
      <c r="E68" s="2">
        <f>DATE(co2data[[#This Row],[Year]],co2data[[#This Row],[Month]],15)</f>
        <v>23269</v>
      </c>
      <c r="F68" s="1">
        <v>316.20999999999998</v>
      </c>
      <c r="G68" s="1">
        <f>LN(lco2data[[#This Row],[Co2]])</f>
        <v>5.7564065498287418</v>
      </c>
      <c r="H68" s="4">
        <f>$S$37+$S$38*lco2data[[#This Row],[DecDate]]</f>
        <v>5.7570739463498928</v>
      </c>
      <c r="I68" s="4">
        <f>$S$17+$S$18*lco2data[[#This Row],[DecDate]]+$S$19*lco2data[[#This Row],[DecDate2]]</f>
        <v>5.7654844574985731</v>
      </c>
      <c r="J68" s="4">
        <f>lco2data[[#This Row],[Log Co2]]-lco2data[[#This Row],[Quadratic Trend]]</f>
        <v>-9.0779076698312977E-3</v>
      </c>
      <c r="K68" s="4">
        <f t="shared" si="0"/>
        <v>5.2414814481252297E-4</v>
      </c>
      <c r="L68" s="4">
        <f>lco2data[[#This Row],[Detrended]]-lco2data[[#This Row],[Cycle]]</f>
        <v>-9.6020558146438211E-3</v>
      </c>
      <c r="M68" s="4">
        <f>AVERAGEIF(lco2data[Month],lco2data[Month],lco2data[High Frequency])</f>
        <v>-9.2552748452772796E-3</v>
      </c>
      <c r="N68" s="4">
        <f>lco2data[[#This Row],[S0]]-AVERAGE($M$2:$M$13)</f>
        <v>-9.2535638120205665E-3</v>
      </c>
      <c r="O68" s="4">
        <f>lco2data[[#This Row],[Log Co2]]-lco2data[[#This Row],[Seasonal]]</f>
        <v>5.7656601136407621</v>
      </c>
    </row>
    <row r="69" spans="1:15" x14ac:dyDescent="0.3">
      <c r="A69" s="1">
        <v>1963</v>
      </c>
      <c r="B69" s="1">
        <v>10</v>
      </c>
      <c r="C69" s="6">
        <v>1963.7916666666667</v>
      </c>
      <c r="D69" s="6">
        <f>co2data[[#This Row],[DecDate]]^2</f>
        <v>3856477.710069445</v>
      </c>
      <c r="E69" s="2">
        <f>DATE(co2data[[#This Row],[Year]],co2data[[#This Row],[Month]],15)</f>
        <v>23299</v>
      </c>
      <c r="F69" s="1">
        <v>315.99</v>
      </c>
      <c r="G69" s="1">
        <f>LN(lco2data[[#This Row],[Co2]])</f>
        <v>5.7557105675165605</v>
      </c>
      <c r="H69" s="4">
        <f>$S$37+$S$38*lco2data[[#This Row],[DecDate]]</f>
        <v>5.7574390507416648</v>
      </c>
      <c r="I69" s="4">
        <f>$S$17+$S$18*lco2data[[#This Row],[DecDate]]+$S$19*lco2data[[#This Row],[DecDate2]]</f>
        <v>5.7657386698663942</v>
      </c>
      <c r="J69" s="4">
        <f>lco2data[[#This Row],[Log Co2]]-lco2data[[#This Row],[Quadratic Trend]]</f>
        <v>-1.0028102349833645E-2</v>
      </c>
      <c r="K69" s="4">
        <f t="shared" si="0"/>
        <v>7.2790535730019674E-4</v>
      </c>
      <c r="L69" s="4">
        <f>lco2data[[#This Row],[Detrended]]-lco2data[[#This Row],[Cycle]]</f>
        <v>-1.0756007707133843E-2</v>
      </c>
      <c r="M69" s="4">
        <f>AVERAGEIF(lco2data[Month],lco2data[Month],lco2data[High Frequency])</f>
        <v>-9.7900795346398048E-3</v>
      </c>
      <c r="N69" s="4">
        <f>lco2data[[#This Row],[S0]]-AVERAGE($M$2:$M$13)</f>
        <v>-9.7883685013830917E-3</v>
      </c>
      <c r="O69" s="4">
        <f>lco2data[[#This Row],[Log Co2]]-lco2data[[#This Row],[Seasonal]]</f>
        <v>5.7654989360179432</v>
      </c>
    </row>
    <row r="70" spans="1:15" x14ac:dyDescent="0.3">
      <c r="A70" s="1">
        <v>1963</v>
      </c>
      <c r="B70" s="1">
        <v>11</v>
      </c>
      <c r="C70" s="6">
        <v>1963.875</v>
      </c>
      <c r="D70" s="6">
        <f>co2data[[#This Row],[DecDate]]^2</f>
        <v>3856805.015625</v>
      </c>
      <c r="E70" s="2">
        <f>DATE(co2data[[#This Row],[Year]],co2data[[#This Row],[Month]],15)</f>
        <v>23330</v>
      </c>
      <c r="F70" s="1">
        <v>317.12</v>
      </c>
      <c r="G70" s="1">
        <f>LN(lco2data[[#This Row],[Co2]])</f>
        <v>5.7592802511416235</v>
      </c>
      <c r="H70" s="4">
        <f>$S$37+$S$38*lco2data[[#This Row],[DecDate]]</f>
        <v>5.7578041551334369</v>
      </c>
      <c r="I70" s="4">
        <f>$S$17+$S$18*lco2data[[#This Row],[DecDate]]+$S$19*lco2data[[#This Row],[DecDate2]]</f>
        <v>5.765993251259232</v>
      </c>
      <c r="J70" s="4">
        <f>lco2data[[#This Row],[Log Co2]]-lco2data[[#This Row],[Quadratic Trend]]</f>
        <v>-6.7130001176085585E-3</v>
      </c>
      <c r="K70" s="4">
        <f t="shared" si="0"/>
        <v>6.7888572420352707E-4</v>
      </c>
      <c r="L70" s="4">
        <f>lco2data[[#This Row],[Detrended]]-lco2data[[#This Row],[Cycle]]</f>
        <v>-7.3918858418120853E-3</v>
      </c>
      <c r="M70" s="4">
        <f>AVERAGEIF(lco2data[Month],lco2data[Month],lco2data[High Frequency])</f>
        <v>-6.4734271169104929E-3</v>
      </c>
      <c r="N70" s="4">
        <f>lco2data[[#This Row],[S0]]-AVERAGE($M$2:$M$13)</f>
        <v>-6.471716083653779E-3</v>
      </c>
      <c r="O70" s="4">
        <f>lco2data[[#This Row],[Log Co2]]-lco2data[[#This Row],[Seasonal]]</f>
        <v>5.7657519672252775</v>
      </c>
    </row>
    <row r="71" spans="1:15" x14ac:dyDescent="0.3">
      <c r="A71" s="1">
        <v>1963</v>
      </c>
      <c r="B71" s="1">
        <v>12</v>
      </c>
      <c r="C71" s="6">
        <v>1963.9583333333335</v>
      </c>
      <c r="D71" s="6">
        <f>co2data[[#This Row],[DecDate]]^2</f>
        <v>3857132.335069445</v>
      </c>
      <c r="E71" s="2">
        <f>DATE(co2data[[#This Row],[Year]],co2data[[#This Row],[Month]],15)</f>
        <v>23360</v>
      </c>
      <c r="F71" s="1">
        <v>318.31</v>
      </c>
      <c r="G71" s="1">
        <f>LN(lco2data[[#This Row],[Co2]])</f>
        <v>5.7630257506968396</v>
      </c>
      <c r="H71" s="4">
        <f>$S$37+$S$38*lco2data[[#This Row],[DecDate]]</f>
        <v>5.758169259525209</v>
      </c>
      <c r="I71" s="4">
        <f>$S$17+$S$18*lco2data[[#This Row],[DecDate]]+$S$19*lco2data[[#This Row],[DecDate2]]</f>
        <v>5.766248201677115</v>
      </c>
      <c r="J71" s="4">
        <f>lco2data[[#This Row],[Log Co2]]-lco2data[[#This Row],[Quadratic Trend]]</f>
        <v>-3.2224509802754042E-3</v>
      </c>
      <c r="K71" s="4">
        <f t="shared" si="0"/>
        <v>3.3795303359962503E-4</v>
      </c>
      <c r="L71" s="4">
        <f>lco2data[[#This Row],[Detrended]]-lco2data[[#This Row],[Cycle]]</f>
        <v>-3.5604040138750292E-3</v>
      </c>
      <c r="M71" s="4">
        <f>AVERAGEIF(lco2data[Month],lco2data[Month],lco2data[High Frequency])</f>
        <v>-2.9999829855875035E-3</v>
      </c>
      <c r="N71" s="4">
        <f>lco2data[[#This Row],[S0]]-AVERAGE($M$2:$M$13)</f>
        <v>-2.9982719523307896E-3</v>
      </c>
      <c r="O71" s="4">
        <f>lco2data[[#This Row],[Log Co2]]-lco2data[[#This Row],[Seasonal]]</f>
        <v>5.7660240226491704</v>
      </c>
    </row>
    <row r="72" spans="1:15" x14ac:dyDescent="0.3">
      <c r="A72" s="1">
        <v>1964</v>
      </c>
      <c r="B72" s="1">
        <v>1</v>
      </c>
      <c r="C72" s="6">
        <v>1964.0416666666667</v>
      </c>
      <c r="D72" s="6">
        <f>co2data[[#This Row],[DecDate]]^2</f>
        <v>3857459.668402778</v>
      </c>
      <c r="E72" s="2">
        <f>DATE(co2data[[#This Row],[Year]],co2data[[#This Row],[Month]],15)</f>
        <v>23391</v>
      </c>
      <c r="F72" s="1">
        <v>319.57</v>
      </c>
      <c r="G72" s="1">
        <f>LN(lco2data[[#This Row],[Co2]])</f>
        <v>5.7669763421521383</v>
      </c>
      <c r="H72" s="4">
        <f>$S$37+$S$38*lco2data[[#This Row],[DecDate]]</f>
        <v>5.758534363916981</v>
      </c>
      <c r="I72" s="4">
        <f>$S$17+$S$18*lco2data[[#This Row],[DecDate]]+$S$19*lco2data[[#This Row],[DecDate2]]</f>
        <v>5.7665035211200291</v>
      </c>
      <c r="J72" s="4">
        <f>lco2data[[#This Row],[Log Co2]]-lco2data[[#This Row],[Quadratic Trend]]</f>
        <v>4.7282103210921633E-4</v>
      </c>
      <c r="K72" s="4">
        <f t="shared" si="0"/>
        <v>-1.6422605391066888E-4</v>
      </c>
      <c r="L72" s="4">
        <f>lco2data[[#This Row],[Detrended]]-lco2data[[#This Row],[Cycle]]</f>
        <v>6.3704708601988519E-4</v>
      </c>
      <c r="M72" s="4">
        <f>AVERAGEIF(lco2data[Month],lco2data[Month],lco2data[High Frequency])</f>
        <v>8.874201147523954E-6</v>
      </c>
      <c r="N72" s="4">
        <f>lco2data[[#This Row],[S0]]-AVERAGE($M$2:$M$13)</f>
        <v>1.0585234404237831E-5</v>
      </c>
      <c r="O72" s="4">
        <f>lco2data[[#This Row],[Log Co2]]-lco2data[[#This Row],[Seasonal]]</f>
        <v>5.7669657569177337</v>
      </c>
    </row>
    <row r="73" spans="1:15" x14ac:dyDescent="0.3">
      <c r="A73" s="1">
        <v>1964</v>
      </c>
      <c r="B73" s="1">
        <v>2</v>
      </c>
      <c r="C73" s="6">
        <v>1964.125</v>
      </c>
      <c r="D73" s="6">
        <f>co2data[[#This Row],[DecDate]]^2</f>
        <v>3857787.015625</v>
      </c>
      <c r="E73" s="2">
        <f>DATE(co2data[[#This Row],[Year]],co2data[[#This Row],[Month]],15)</f>
        <v>23422</v>
      </c>
      <c r="F73" s="1">
        <v>320.07</v>
      </c>
      <c r="G73" s="1">
        <f>LN(lco2data[[#This Row],[Co2]])</f>
        <v>5.7685397218714796</v>
      </c>
      <c r="H73" s="4">
        <f>$S$37+$S$38*lco2data[[#This Row],[DecDate]]</f>
        <v>5.7588994683087531</v>
      </c>
      <c r="I73" s="4">
        <f>$S$17+$S$18*lco2data[[#This Row],[DecDate]]+$S$19*lco2data[[#This Row],[DecDate2]]</f>
        <v>5.7667592095879741</v>
      </c>
      <c r="J73" s="4">
        <f>lco2data[[#This Row],[Log Co2]]-lco2data[[#This Row],[Quadratic Trend]]</f>
        <v>1.7805122835055087E-3</v>
      </c>
      <c r="K73" s="4">
        <f t="shared" ref="K73:K136" si="1">AVERAGE(J67:J79)</f>
        <v>-6.7052560751913206E-4</v>
      </c>
      <c r="L73" s="4">
        <f>lco2data[[#This Row],[Detrended]]-lco2data[[#This Row],[Cycle]]</f>
        <v>2.4510378910246409E-3</v>
      </c>
      <c r="M73" s="4">
        <f>AVERAGEIF(lco2data[Month],lco2data[Month],lco2data[High Frequency])</f>
        <v>2.2711043136650279E-3</v>
      </c>
      <c r="N73" s="4">
        <f>lco2data[[#This Row],[S0]]-AVERAGE($M$2:$M$13)</f>
        <v>2.2728153469217418E-3</v>
      </c>
      <c r="O73" s="4">
        <f>lco2data[[#This Row],[Log Co2]]-lco2data[[#This Row],[Seasonal]]</f>
        <v>5.7662669065245575</v>
      </c>
    </row>
    <row r="74" spans="1:15" x14ac:dyDescent="0.3">
      <c r="A74" s="1">
        <v>1964</v>
      </c>
      <c r="B74" s="1">
        <v>3</v>
      </c>
      <c r="C74" s="6">
        <v>1964.2083333333335</v>
      </c>
      <c r="D74" s="6">
        <f>co2data[[#This Row],[DecDate]]^2</f>
        <v>3858114.3767361119</v>
      </c>
      <c r="E74" s="2">
        <f>DATE(co2data[[#This Row],[Year]],co2data[[#This Row],[Month]],15)</f>
        <v>23451</v>
      </c>
      <c r="F74" s="1">
        <v>320.73</v>
      </c>
      <c r="G74" s="1">
        <f>LN(lco2data[[#This Row],[Co2]])</f>
        <v>5.7705996476935182</v>
      </c>
      <c r="H74" s="4">
        <f>$S$37+$S$38*lco2data[[#This Row],[DecDate]]</f>
        <v>5.7592645727005269</v>
      </c>
      <c r="I74" s="4">
        <f>$S$17+$S$18*lco2data[[#This Row],[DecDate]]+$S$19*lco2data[[#This Row],[DecDate2]]</f>
        <v>5.7670152670809927</v>
      </c>
      <c r="J74" s="4">
        <f>lco2data[[#This Row],[Log Co2]]-lco2data[[#This Row],[Quadratic Trend]]</f>
        <v>3.5843806125255284E-3</v>
      </c>
      <c r="K74" s="4">
        <f t="shared" si="1"/>
        <v>-1.1860367242900311E-3</v>
      </c>
      <c r="L74" s="4">
        <f>lco2data[[#This Row],[Detrended]]-lco2data[[#This Row],[Cycle]]</f>
        <v>4.7704173368155597E-3</v>
      </c>
      <c r="M74" s="4">
        <f>AVERAGEIF(lco2data[Month],lco2data[Month],lco2data[High Frequency])</f>
        <v>4.7909439645069168E-3</v>
      </c>
      <c r="N74" s="4">
        <f>lco2data[[#This Row],[S0]]-AVERAGE($M$2:$M$13)</f>
        <v>4.7926549977636308E-3</v>
      </c>
      <c r="O74" s="4">
        <f>lco2data[[#This Row],[Log Co2]]-lco2data[[#This Row],[Seasonal]]</f>
        <v>5.7658069926957545</v>
      </c>
    </row>
    <row r="75" spans="1:15" x14ac:dyDescent="0.3">
      <c r="A75" s="1">
        <v>1964</v>
      </c>
      <c r="B75" s="1">
        <v>4</v>
      </c>
      <c r="C75" s="6">
        <v>1964.2916666666667</v>
      </c>
      <c r="D75" s="6">
        <f>co2data[[#This Row],[DecDate]]^2</f>
        <v>3858441.7517361115</v>
      </c>
      <c r="E75" s="2">
        <f>DATE(co2data[[#This Row],[Year]],co2data[[#This Row],[Month]],15)</f>
        <v>23482</v>
      </c>
      <c r="F75" s="1">
        <v>321.77</v>
      </c>
      <c r="G75" s="1">
        <f>LN(lco2data[[#This Row],[Co2]])</f>
        <v>5.7738370046065395</v>
      </c>
      <c r="H75" s="4">
        <f>$S$37+$S$38*lco2data[[#This Row],[DecDate]]</f>
        <v>5.759629677092299</v>
      </c>
      <c r="I75" s="4">
        <f>$S$17+$S$18*lco2data[[#This Row],[DecDate]]+$S$19*lco2data[[#This Row],[DecDate2]]</f>
        <v>5.7672716935989996</v>
      </c>
      <c r="J75" s="4">
        <f>lco2data[[#This Row],[Log Co2]]-lco2data[[#This Row],[Quadratic Trend]]</f>
        <v>6.5653110075398757E-3</v>
      </c>
      <c r="K75" s="4">
        <f t="shared" si="1"/>
        <v>-1.3014983225737491E-3</v>
      </c>
      <c r="L75" s="4">
        <f>lco2data[[#This Row],[Detrended]]-lco2data[[#This Row],[Cycle]]</f>
        <v>7.8668093301136246E-3</v>
      </c>
      <c r="M75" s="4">
        <f>AVERAGEIF(lco2data[Month],lco2data[Month],lco2data[High Frequency])</f>
        <v>8.0050138505764184E-3</v>
      </c>
      <c r="N75" s="4">
        <f>lco2data[[#This Row],[S0]]-AVERAGE($M$2:$M$13)</f>
        <v>8.0067248838331315E-3</v>
      </c>
      <c r="O75" s="4">
        <f>lco2data[[#This Row],[Log Co2]]-lco2data[[#This Row],[Seasonal]]</f>
        <v>5.7658302797227066</v>
      </c>
    </row>
    <row r="76" spans="1:15" x14ac:dyDescent="0.3">
      <c r="A76" s="1">
        <v>1964</v>
      </c>
      <c r="B76" s="1">
        <v>5</v>
      </c>
      <c r="C76" s="6">
        <v>1964.375</v>
      </c>
      <c r="D76" s="6">
        <f>co2data[[#This Row],[DecDate]]^2</f>
        <v>3858769.140625</v>
      </c>
      <c r="E76" s="2">
        <f>DATE(co2data[[#This Row],[Year]],co2data[[#This Row],[Month]],15)</f>
        <v>23512</v>
      </c>
      <c r="F76" s="1">
        <v>322.25</v>
      </c>
      <c r="G76" s="1">
        <f>LN(lco2data[[#This Row],[Co2]])</f>
        <v>5.7753276418192971</v>
      </c>
      <c r="H76" s="4">
        <f>$S$37+$S$38*lco2data[[#This Row],[DecDate]]</f>
        <v>5.7599947814840711</v>
      </c>
      <c r="I76" s="4">
        <f>$S$17+$S$18*lco2data[[#This Row],[DecDate]]+$S$19*lco2data[[#This Row],[DecDate2]]</f>
        <v>5.7675284891420802</v>
      </c>
      <c r="J76" s="4">
        <f>lco2data[[#This Row],[Log Co2]]-lco2data[[#This Row],[Quadratic Trend]]</f>
        <v>7.7991526772169806E-3</v>
      </c>
      <c r="K76" s="4">
        <f t="shared" si="1"/>
        <v>-1.1213538841106268E-3</v>
      </c>
      <c r="L76" s="4">
        <f>lco2data[[#This Row],[Detrended]]-lco2data[[#This Row],[Cycle]]</f>
        <v>8.9205065613276076E-3</v>
      </c>
      <c r="M76" s="4">
        <f>AVERAGEIF(lco2data[Month],lco2data[Month],lco2data[High Frequency])</f>
        <v>8.9785579737426228E-3</v>
      </c>
      <c r="N76" s="4">
        <f>lco2data[[#This Row],[S0]]-AVERAGE($M$2:$M$13)</f>
        <v>8.9802690069993359E-3</v>
      </c>
      <c r="O76" s="4">
        <f>lco2data[[#This Row],[Log Co2]]-lco2data[[#This Row],[Seasonal]]</f>
        <v>5.766347372812298</v>
      </c>
    </row>
    <row r="77" spans="1:15" x14ac:dyDescent="0.3">
      <c r="A77" s="1">
        <v>1964</v>
      </c>
      <c r="B77" s="1">
        <v>6</v>
      </c>
      <c r="C77" s="6">
        <v>1964.4583333333335</v>
      </c>
      <c r="D77" s="6">
        <f>co2data[[#This Row],[DecDate]]^2</f>
        <v>3859096.5434027785</v>
      </c>
      <c r="E77" s="2">
        <f>DATE(co2data[[#This Row],[Year]],co2data[[#This Row],[Month]],15)</f>
        <v>23543</v>
      </c>
      <c r="F77" s="1">
        <v>321.89</v>
      </c>
      <c r="G77" s="1">
        <f>LN(lco2data[[#This Row],[Co2]])</f>
        <v>5.7742098722739117</v>
      </c>
      <c r="H77" s="4">
        <f>$S$37+$S$38*lco2data[[#This Row],[DecDate]]</f>
        <v>5.7603598858758449</v>
      </c>
      <c r="I77" s="4">
        <f>$S$17+$S$18*lco2data[[#This Row],[DecDate]]+$S$19*lco2data[[#This Row],[DecDate2]]</f>
        <v>5.7677856537101917</v>
      </c>
      <c r="J77" s="4">
        <f>lco2data[[#This Row],[Log Co2]]-lco2data[[#This Row],[Quadratic Trend]]</f>
        <v>6.4242185637199967E-3</v>
      </c>
      <c r="K77" s="4">
        <f t="shared" si="1"/>
        <v>-9.9379943219289287E-4</v>
      </c>
      <c r="L77" s="4">
        <f>lco2data[[#This Row],[Detrended]]-lco2data[[#This Row],[Cycle]]</f>
        <v>7.4180179959128893E-3</v>
      </c>
      <c r="M77" s="4">
        <f>AVERAGEIF(lco2data[Month],lco2data[Month],lco2data[High Frequency])</f>
        <v>6.745219975955884E-3</v>
      </c>
      <c r="N77" s="4">
        <f>lco2data[[#This Row],[S0]]-AVERAGE($M$2:$M$13)</f>
        <v>6.746931009212598E-3</v>
      </c>
      <c r="O77" s="4">
        <f>lco2data[[#This Row],[Log Co2]]-lco2data[[#This Row],[Seasonal]]</f>
        <v>5.7674629412646992</v>
      </c>
    </row>
    <row r="78" spans="1:15" x14ac:dyDescent="0.3">
      <c r="A78" s="1">
        <v>1964</v>
      </c>
      <c r="B78" s="1">
        <v>7</v>
      </c>
      <c r="C78" s="6">
        <v>1964.5416666666667</v>
      </c>
      <c r="D78" s="6">
        <f>co2data[[#This Row],[DecDate]]^2</f>
        <v>3859423.960069445</v>
      </c>
      <c r="E78" s="2">
        <f>DATE(co2data[[#This Row],[Year]],co2data[[#This Row],[Month]],15)</f>
        <v>23573</v>
      </c>
      <c r="F78" s="1">
        <v>320.44</v>
      </c>
      <c r="G78" s="1">
        <f>LN(lco2data[[#This Row],[Co2]])</f>
        <v>5.7696950513469156</v>
      </c>
      <c r="H78" s="4">
        <f>$S$37+$S$38*lco2data[[#This Row],[DecDate]]</f>
        <v>5.760724990267617</v>
      </c>
      <c r="I78" s="4">
        <f>$S$17+$S$18*lco2data[[#This Row],[DecDate]]+$S$19*lco2data[[#This Row],[DecDate2]]</f>
        <v>5.7680431873033484</v>
      </c>
      <c r="J78" s="4">
        <f>lco2data[[#This Row],[Log Co2]]-lco2data[[#This Row],[Quadratic Trend]]</f>
        <v>1.6518640435672083E-3</v>
      </c>
      <c r="K78" s="4">
        <f t="shared" si="1"/>
        <v>-9.7873979010151173E-4</v>
      </c>
      <c r="L78" s="4">
        <f>lco2data[[#This Row],[Detrended]]-lco2data[[#This Row],[Cycle]]</f>
        <v>2.63060383366872E-3</v>
      </c>
      <c r="M78" s="4">
        <f>AVERAGEIF(lco2data[Month],lco2data[Month],lco2data[High Frequency])</f>
        <v>1.982712511199824E-3</v>
      </c>
      <c r="N78" s="4">
        <f>lco2data[[#This Row],[S0]]-AVERAGE($M$2:$M$13)</f>
        <v>1.9844235444565379E-3</v>
      </c>
      <c r="O78" s="4">
        <f>lco2data[[#This Row],[Log Co2]]-lco2data[[#This Row],[Seasonal]]</f>
        <v>5.767710627802459</v>
      </c>
    </row>
    <row r="79" spans="1:15" x14ac:dyDescent="0.3">
      <c r="A79" s="1">
        <v>1964</v>
      </c>
      <c r="B79" s="1">
        <v>8</v>
      </c>
      <c r="C79" s="6">
        <v>1964.625</v>
      </c>
      <c r="D79" s="6">
        <f>co2data[[#This Row],[DecDate]]^2</f>
        <v>3859751.390625</v>
      </c>
      <c r="E79" s="2">
        <f>DATE(co2data[[#This Row],[Year]],co2data[[#This Row],[Month]],15)</f>
        <v>23604</v>
      </c>
      <c r="F79" s="1">
        <v>318.7</v>
      </c>
      <c r="G79" s="1">
        <f>LN(lco2data[[#This Row],[Co2]])</f>
        <v>5.7642502214232909</v>
      </c>
      <c r="H79" s="4">
        <f>$S$37+$S$38*lco2data[[#This Row],[DecDate]]</f>
        <v>5.761090094659389</v>
      </c>
      <c r="I79" s="4">
        <f>$S$17+$S$18*lco2data[[#This Row],[DecDate]]+$S$19*lco2data[[#This Row],[DecDate2]]</f>
        <v>5.7683010899215361</v>
      </c>
      <c r="J79" s="4">
        <f>lco2data[[#This Row],[Log Co2]]-lco2data[[#This Row],[Quadratic Trend]]</f>
        <v>-4.0508684982452081E-3</v>
      </c>
      <c r="K79" s="4">
        <f t="shared" si="1"/>
        <v>-1.0275109317678772E-3</v>
      </c>
      <c r="L79" s="4">
        <f>lco2data[[#This Row],[Detrended]]-lco2data[[#This Row],[Cycle]]</f>
        <v>-3.0233575664773311E-3</v>
      </c>
      <c r="M79" s="4">
        <f>AVERAGEIF(lco2data[Month],lco2data[Month],lco2data[High Frequency])</f>
        <v>-4.2841947074596992E-3</v>
      </c>
      <c r="N79" s="4">
        <f>lco2data[[#This Row],[S0]]-AVERAGE($M$2:$M$13)</f>
        <v>-4.2824836742029852E-3</v>
      </c>
      <c r="O79" s="4">
        <f>lco2data[[#This Row],[Log Co2]]-lco2data[[#This Row],[Seasonal]]</f>
        <v>5.7685327050974937</v>
      </c>
    </row>
    <row r="80" spans="1:15" x14ac:dyDescent="0.3">
      <c r="A80" s="1">
        <v>1964</v>
      </c>
      <c r="B80" s="1">
        <v>9</v>
      </c>
      <c r="C80" s="6">
        <v>1964.7083333333335</v>
      </c>
      <c r="D80" s="6">
        <f>co2data[[#This Row],[DecDate]]^2</f>
        <v>3860078.835069445</v>
      </c>
      <c r="E80" s="2">
        <f>DATE(co2data[[#This Row],[Year]],co2data[[#This Row],[Month]],15)</f>
        <v>23635</v>
      </c>
      <c r="F80" s="1">
        <v>316.7</v>
      </c>
      <c r="G80" s="1">
        <f>LN(lco2data[[#This Row],[Co2]])</f>
        <v>5.7579549535445942</v>
      </c>
      <c r="H80" s="4">
        <f>$S$37+$S$38*lco2data[[#This Row],[DecDate]]</f>
        <v>5.7614551990511611</v>
      </c>
      <c r="I80" s="4">
        <f>$S$17+$S$18*lco2data[[#This Row],[DecDate]]+$S$19*lco2data[[#This Row],[DecDate2]]</f>
        <v>5.7685593615647548</v>
      </c>
      <c r="J80" s="4">
        <f>lco2data[[#This Row],[Log Co2]]-lco2data[[#This Row],[Quadratic Trend]]</f>
        <v>-1.0604408020160605E-2</v>
      </c>
      <c r="K80" s="4">
        <f t="shared" si="1"/>
        <v>-1.0889623132336751E-3</v>
      </c>
      <c r="L80" s="4">
        <f>lco2data[[#This Row],[Detrended]]-lco2data[[#This Row],[Cycle]]</f>
        <v>-9.5154457069269293E-3</v>
      </c>
      <c r="M80" s="4">
        <f>AVERAGEIF(lco2data[Month],lco2data[Month],lco2data[High Frequency])</f>
        <v>-9.2552748452772796E-3</v>
      </c>
      <c r="N80" s="4">
        <f>lco2data[[#This Row],[S0]]-AVERAGE($M$2:$M$13)</f>
        <v>-9.2535638120205665E-3</v>
      </c>
      <c r="O80" s="4">
        <f>lco2data[[#This Row],[Log Co2]]-lco2data[[#This Row],[Seasonal]]</f>
        <v>5.7672085173566145</v>
      </c>
    </row>
    <row r="81" spans="1:15" x14ac:dyDescent="0.3">
      <c r="A81" s="1">
        <v>1964</v>
      </c>
      <c r="B81" s="1">
        <v>10</v>
      </c>
      <c r="C81" s="6">
        <v>1964.7916666666667</v>
      </c>
      <c r="D81" s="6">
        <f>co2data[[#This Row],[DecDate]]^2</f>
        <v>3860406.293402778</v>
      </c>
      <c r="E81" s="2">
        <f>DATE(co2data[[#This Row],[Year]],co2data[[#This Row],[Month]],15)</f>
        <v>23665</v>
      </c>
      <c r="F81" s="1">
        <v>316.79000000000002</v>
      </c>
      <c r="G81" s="1">
        <f>LN(lco2data[[#This Row],[Co2]])</f>
        <v>5.758239093785499</v>
      </c>
      <c r="H81" s="4">
        <f>$S$37+$S$38*lco2data[[#This Row],[DecDate]]</f>
        <v>5.7618203034429332</v>
      </c>
      <c r="I81" s="4">
        <f>$S$17+$S$18*lco2data[[#This Row],[DecDate]]+$S$19*lco2data[[#This Row],[DecDate2]]</f>
        <v>5.7688180022330187</v>
      </c>
      <c r="J81" s="4">
        <f>lco2data[[#This Row],[Log Co2]]-lco2data[[#This Row],[Quadratic Trend]]</f>
        <v>-1.057890844751963E-2</v>
      </c>
      <c r="K81" s="4">
        <f t="shared" si="1"/>
        <v>-1.0125612058628026E-3</v>
      </c>
      <c r="L81" s="4">
        <f>lco2data[[#This Row],[Detrended]]-lco2data[[#This Row],[Cycle]]</f>
        <v>-9.5663472416568276E-3</v>
      </c>
      <c r="M81" s="4">
        <f>AVERAGEIF(lco2data[Month],lco2data[Month],lco2data[High Frequency])</f>
        <v>-9.7900795346398048E-3</v>
      </c>
      <c r="N81" s="4">
        <f>lco2data[[#This Row],[S0]]-AVERAGE($M$2:$M$13)</f>
        <v>-9.7883685013830917E-3</v>
      </c>
      <c r="O81" s="4">
        <f>lco2data[[#This Row],[Log Co2]]-lco2data[[#This Row],[Seasonal]]</f>
        <v>5.7680274622868817</v>
      </c>
    </row>
    <row r="82" spans="1:15" x14ac:dyDescent="0.3">
      <c r="A82" s="1">
        <v>1964</v>
      </c>
      <c r="B82" s="1">
        <v>11</v>
      </c>
      <c r="C82" s="6">
        <v>1964.875</v>
      </c>
      <c r="D82" s="6">
        <f>co2data[[#This Row],[DecDate]]^2</f>
        <v>3860733.765625</v>
      </c>
      <c r="E82" s="2">
        <f>DATE(co2data[[#This Row],[Year]],co2data[[#This Row],[Month]],15)</f>
        <v>23696</v>
      </c>
      <c r="F82" s="1">
        <v>317.79000000000002</v>
      </c>
      <c r="G82" s="1">
        <f>LN(lco2data[[#This Row],[Co2]])</f>
        <v>5.7613907872765147</v>
      </c>
      <c r="H82" s="4">
        <f>$S$37+$S$38*lco2data[[#This Row],[DecDate]]</f>
        <v>5.7621854078347052</v>
      </c>
      <c r="I82" s="4">
        <f>$S$17+$S$18*lco2data[[#This Row],[DecDate]]+$S$19*lco2data[[#This Row],[DecDate2]]</f>
        <v>5.7690770119263277</v>
      </c>
      <c r="J82" s="4">
        <f>lco2data[[#This Row],[Log Co2]]-lco2data[[#This Row],[Quadratic Trend]]</f>
        <v>-7.686224649813056E-3</v>
      </c>
      <c r="K82" s="4">
        <f t="shared" si="1"/>
        <v>-1.1783930578860035E-3</v>
      </c>
      <c r="L82" s="4">
        <f>lco2data[[#This Row],[Detrended]]-lco2data[[#This Row],[Cycle]]</f>
        <v>-6.5078315919270529E-3</v>
      </c>
      <c r="M82" s="4">
        <f>AVERAGEIF(lco2data[Month],lco2data[Month],lco2data[High Frequency])</f>
        <v>-6.4734271169104929E-3</v>
      </c>
      <c r="N82" s="4">
        <f>lco2data[[#This Row],[S0]]-AVERAGE($M$2:$M$13)</f>
        <v>-6.471716083653779E-3</v>
      </c>
      <c r="O82" s="4">
        <f>lco2data[[#This Row],[Log Co2]]-lco2data[[#This Row],[Seasonal]]</f>
        <v>5.7678625033601687</v>
      </c>
    </row>
    <row r="83" spans="1:15" x14ac:dyDescent="0.3">
      <c r="A83" s="1">
        <v>1964</v>
      </c>
      <c r="B83" s="1">
        <v>12</v>
      </c>
      <c r="C83" s="6">
        <v>1964.9583333333335</v>
      </c>
      <c r="D83" s="6">
        <f>co2data[[#This Row],[DecDate]]^2</f>
        <v>3861061.2517361119</v>
      </c>
      <c r="E83" s="2">
        <f>DATE(co2data[[#This Row],[Year]],co2data[[#This Row],[Month]],15)</f>
        <v>23726</v>
      </c>
      <c r="F83" s="1">
        <v>318.70999999999998</v>
      </c>
      <c r="G83" s="1">
        <f>LN(lco2data[[#This Row],[Co2]])</f>
        <v>5.7642815984020039</v>
      </c>
      <c r="H83" s="4">
        <f>$S$37+$S$38*lco2data[[#This Row],[DecDate]]</f>
        <v>5.7625505122264791</v>
      </c>
      <c r="I83" s="4">
        <f>$S$17+$S$18*lco2data[[#This Row],[DecDate]]+$S$19*lco2data[[#This Row],[DecDate2]]</f>
        <v>5.769336390644682</v>
      </c>
      <c r="J83" s="4">
        <f>lco2data[[#This Row],[Log Co2]]-lco2data[[#This Row],[Quadratic Trend]]</f>
        <v>-5.054792242678019E-3</v>
      </c>
      <c r="K83" s="4">
        <f t="shared" si="1"/>
        <v>-1.5285336610384448E-3</v>
      </c>
      <c r="L83" s="4">
        <f>lco2data[[#This Row],[Detrended]]-lco2data[[#This Row],[Cycle]]</f>
        <v>-3.5262585816395742E-3</v>
      </c>
      <c r="M83" s="4">
        <f>AVERAGEIF(lco2data[Month],lco2data[Month],lco2data[High Frequency])</f>
        <v>-2.9999829855875035E-3</v>
      </c>
      <c r="N83" s="4">
        <f>lco2data[[#This Row],[S0]]-AVERAGE($M$2:$M$13)</f>
        <v>-2.9982719523307896E-3</v>
      </c>
      <c r="O83" s="4">
        <f>lco2data[[#This Row],[Log Co2]]-lco2data[[#This Row],[Seasonal]]</f>
        <v>5.7672798703543346</v>
      </c>
    </row>
    <row r="84" spans="1:15" x14ac:dyDescent="0.3">
      <c r="A84" s="1">
        <v>1965</v>
      </c>
      <c r="B84" s="1">
        <v>1</v>
      </c>
      <c r="C84" s="6">
        <v>1965.0416666666667</v>
      </c>
      <c r="D84" s="6">
        <f>co2data[[#This Row],[DecDate]]^2</f>
        <v>3861388.7517361115</v>
      </c>
      <c r="E84" s="2">
        <f>DATE(co2data[[#This Row],[Year]],co2data[[#This Row],[Month]],15)</f>
        <v>23757</v>
      </c>
      <c r="F84" s="1">
        <v>319.44</v>
      </c>
      <c r="G84" s="1">
        <f>LN(lco2data[[#This Row],[Co2]])</f>
        <v>5.7665694627549655</v>
      </c>
      <c r="H84" s="4">
        <f>$S$37+$S$38*lco2data[[#This Row],[DecDate]]</f>
        <v>5.7629156166182511</v>
      </c>
      <c r="I84" s="4">
        <f>$S$17+$S$18*lco2data[[#This Row],[DecDate]]+$S$19*lco2data[[#This Row],[DecDate2]]</f>
        <v>5.769596138388053</v>
      </c>
      <c r="J84" s="4">
        <f>lco2data[[#This Row],[Log Co2]]-lco2data[[#This Row],[Quadratic Trend]]</f>
        <v>-3.02667563308745E-3</v>
      </c>
      <c r="K84" s="4">
        <f t="shared" si="1"/>
        <v>-1.9078608914450722E-3</v>
      </c>
      <c r="L84" s="4">
        <f>lco2data[[#This Row],[Detrended]]-lco2data[[#This Row],[Cycle]]</f>
        <v>-1.1188147416423778E-3</v>
      </c>
      <c r="M84" s="4">
        <f>AVERAGEIF(lco2data[Month],lco2data[Month],lco2data[High Frequency])</f>
        <v>8.874201147523954E-6</v>
      </c>
      <c r="N84" s="4">
        <f>lco2data[[#This Row],[S0]]-AVERAGE($M$2:$M$13)</f>
        <v>1.0585234404237831E-5</v>
      </c>
      <c r="O84" s="4">
        <f>lco2data[[#This Row],[Log Co2]]-lco2data[[#This Row],[Seasonal]]</f>
        <v>5.766558877520561</v>
      </c>
    </row>
    <row r="85" spans="1:15" x14ac:dyDescent="0.3">
      <c r="A85" s="1">
        <v>1965</v>
      </c>
      <c r="B85" s="1">
        <v>2</v>
      </c>
      <c r="C85" s="6">
        <v>1965.125</v>
      </c>
      <c r="D85" s="6">
        <f>co2data[[#This Row],[DecDate]]^2</f>
        <v>3861716.265625</v>
      </c>
      <c r="E85" s="2">
        <f>DATE(co2data[[#This Row],[Year]],co2data[[#This Row],[Month]],15)</f>
        <v>23788</v>
      </c>
      <c r="F85" s="1">
        <v>320.44</v>
      </c>
      <c r="G85" s="1">
        <f>LN(lco2data[[#This Row],[Co2]])</f>
        <v>5.7696950513469156</v>
      </c>
      <c r="H85" s="4">
        <f>$S$37+$S$38*lco2data[[#This Row],[DecDate]]</f>
        <v>5.7632807210100232</v>
      </c>
      <c r="I85" s="4">
        <f>$S$17+$S$18*lco2data[[#This Row],[DecDate]]+$S$19*lco2data[[#This Row],[DecDate2]]</f>
        <v>5.7698562551564692</v>
      </c>
      <c r="J85" s="4">
        <f>lco2data[[#This Row],[Log Co2]]-lco2data[[#This Row],[Quadratic Trend]]</f>
        <v>-1.6120380955353397E-4</v>
      </c>
      <c r="K85" s="4">
        <f t="shared" si="1"/>
        <v>-2.560265144030661E-3</v>
      </c>
      <c r="L85" s="4">
        <f>lco2data[[#This Row],[Detrended]]-lco2data[[#This Row],[Cycle]]</f>
        <v>2.3990613344771271E-3</v>
      </c>
      <c r="M85" s="4">
        <f>AVERAGEIF(lco2data[Month],lco2data[Month],lco2data[High Frequency])</f>
        <v>2.2711043136650279E-3</v>
      </c>
      <c r="N85" s="4">
        <f>lco2data[[#This Row],[S0]]-AVERAGE($M$2:$M$13)</f>
        <v>2.2728153469217418E-3</v>
      </c>
      <c r="O85" s="4">
        <f>lco2data[[#This Row],[Log Co2]]-lco2data[[#This Row],[Seasonal]]</f>
        <v>5.7674222359999936</v>
      </c>
    </row>
    <row r="86" spans="1:15" x14ac:dyDescent="0.3">
      <c r="A86" s="1">
        <v>1965</v>
      </c>
      <c r="B86" s="1">
        <v>3</v>
      </c>
      <c r="C86" s="6">
        <v>1965.2083333333335</v>
      </c>
      <c r="D86" s="6">
        <f>co2data[[#This Row],[DecDate]]^2</f>
        <v>3862043.7934027785</v>
      </c>
      <c r="E86" s="2">
        <f>DATE(co2data[[#This Row],[Year]],co2data[[#This Row],[Month]],15)</f>
        <v>23816</v>
      </c>
      <c r="F86" s="1">
        <v>320.89</v>
      </c>
      <c r="G86" s="1">
        <f>LN(lco2data[[#This Row],[Co2]])</f>
        <v>5.7710983852743807</v>
      </c>
      <c r="H86" s="4">
        <f>$S$37+$S$38*lco2data[[#This Row],[DecDate]]</f>
        <v>5.763645825401797</v>
      </c>
      <c r="I86" s="4">
        <f>$S$17+$S$18*lco2data[[#This Row],[DecDate]]+$S$19*lco2data[[#This Row],[DecDate2]]</f>
        <v>5.7701167409499305</v>
      </c>
      <c r="J86" s="4">
        <f>lco2data[[#This Row],[Log Co2]]-lco2data[[#This Row],[Quadratic Trend]]</f>
        <v>9.8164432445013716E-4</v>
      </c>
      <c r="K86" s="4">
        <f t="shared" si="1"/>
        <v>-3.0358664363110922E-3</v>
      </c>
      <c r="L86" s="4">
        <f>lco2data[[#This Row],[Detrended]]-lco2data[[#This Row],[Cycle]]</f>
        <v>4.0175107607612294E-3</v>
      </c>
      <c r="M86" s="4">
        <f>AVERAGEIF(lco2data[Month],lco2data[Month],lco2data[High Frequency])</f>
        <v>4.7909439645069168E-3</v>
      </c>
      <c r="N86" s="4">
        <f>lco2data[[#This Row],[S0]]-AVERAGE($M$2:$M$13)</f>
        <v>4.7926549977636308E-3</v>
      </c>
      <c r="O86" s="4">
        <f>lco2data[[#This Row],[Log Co2]]-lco2data[[#This Row],[Seasonal]]</f>
        <v>5.766305730276617</v>
      </c>
    </row>
    <row r="87" spans="1:15" x14ac:dyDescent="0.3">
      <c r="A87" s="1">
        <v>1965</v>
      </c>
      <c r="B87" s="1">
        <v>4</v>
      </c>
      <c r="C87" s="6">
        <v>1965.2916666666667</v>
      </c>
      <c r="D87" s="6">
        <f>co2data[[#This Row],[DecDate]]^2</f>
        <v>3862371.335069445</v>
      </c>
      <c r="E87" s="2">
        <f>DATE(co2data[[#This Row],[Year]],co2data[[#This Row],[Month]],15)</f>
        <v>23847</v>
      </c>
      <c r="F87" s="1">
        <v>322.13</v>
      </c>
      <c r="G87" s="1">
        <f>LN(lco2data[[#This Row],[Co2]])</f>
        <v>5.774955190776784</v>
      </c>
      <c r="H87" s="4">
        <f>$S$37+$S$38*lco2data[[#This Row],[DecDate]]</f>
        <v>5.7640109297935691</v>
      </c>
      <c r="I87" s="4">
        <f>$S$17+$S$18*lco2data[[#This Row],[DecDate]]+$S$19*lco2data[[#This Row],[DecDate2]]</f>
        <v>5.7703775957684371</v>
      </c>
      <c r="J87" s="4">
        <f>lco2data[[#This Row],[Log Co2]]-lco2data[[#This Row],[Quadratic Trend]]</f>
        <v>4.5775950083468686E-3</v>
      </c>
      <c r="K87" s="4">
        <f t="shared" si="1"/>
        <v>-3.1511254821464238E-3</v>
      </c>
      <c r="L87" s="4">
        <f>lco2data[[#This Row],[Detrended]]-lco2data[[#This Row],[Cycle]]</f>
        <v>7.7287204904932924E-3</v>
      </c>
      <c r="M87" s="4">
        <f>AVERAGEIF(lco2data[Month],lco2data[Month],lco2data[High Frequency])</f>
        <v>8.0050138505764184E-3</v>
      </c>
      <c r="N87" s="4">
        <f>lco2data[[#This Row],[S0]]-AVERAGE($M$2:$M$13)</f>
        <v>8.0067248838331315E-3</v>
      </c>
      <c r="O87" s="4">
        <f>lco2data[[#This Row],[Log Co2]]-lco2data[[#This Row],[Seasonal]]</f>
        <v>5.7669484658929511</v>
      </c>
    </row>
    <row r="88" spans="1:15" x14ac:dyDescent="0.3">
      <c r="A88" s="1">
        <v>1965</v>
      </c>
      <c r="B88" s="1">
        <v>5</v>
      </c>
      <c r="C88" s="6">
        <v>1965.375</v>
      </c>
      <c r="D88" s="6">
        <f>co2data[[#This Row],[DecDate]]^2</f>
        <v>3862698.890625</v>
      </c>
      <c r="E88" s="2">
        <f>DATE(co2data[[#This Row],[Year]],co2data[[#This Row],[Month]],15)</f>
        <v>23877</v>
      </c>
      <c r="F88" s="1">
        <v>322.16000000000003</v>
      </c>
      <c r="G88" s="1">
        <f>LN(lco2data[[#This Row],[Co2]])</f>
        <v>5.7750483165431987</v>
      </c>
      <c r="H88" s="4">
        <f>$S$37+$S$38*lco2data[[#This Row],[DecDate]]</f>
        <v>5.7643760341853412</v>
      </c>
      <c r="I88" s="4">
        <f>$S$17+$S$18*lco2data[[#This Row],[DecDate]]+$S$19*lco2data[[#This Row],[DecDate2]]</f>
        <v>5.7706388196119605</v>
      </c>
      <c r="J88" s="4">
        <f>lco2data[[#This Row],[Log Co2]]-lco2data[[#This Row],[Quadratic Trend]]</f>
        <v>4.4094969312382659E-3</v>
      </c>
      <c r="K88" s="4">
        <f t="shared" si="1"/>
        <v>-2.9089337542860935E-3</v>
      </c>
      <c r="L88" s="4">
        <f>lco2data[[#This Row],[Detrended]]-lco2data[[#This Row],[Cycle]]</f>
        <v>7.3184306855243594E-3</v>
      </c>
      <c r="M88" s="4">
        <f>AVERAGEIF(lco2data[Month],lco2data[Month],lco2data[High Frequency])</f>
        <v>8.9785579737426228E-3</v>
      </c>
      <c r="N88" s="4">
        <f>lco2data[[#This Row],[S0]]-AVERAGE($M$2:$M$13)</f>
        <v>8.9802690069993359E-3</v>
      </c>
      <c r="O88" s="4">
        <f>lco2data[[#This Row],[Log Co2]]-lco2data[[#This Row],[Seasonal]]</f>
        <v>5.7660680475361996</v>
      </c>
    </row>
    <row r="89" spans="1:15" x14ac:dyDescent="0.3">
      <c r="A89" s="1">
        <v>1965</v>
      </c>
      <c r="B89" s="1">
        <v>6</v>
      </c>
      <c r="C89" s="6">
        <v>1965.4583333333335</v>
      </c>
      <c r="D89" s="6">
        <f>co2data[[#This Row],[DecDate]]^2</f>
        <v>3863026.460069445</v>
      </c>
      <c r="E89" s="2">
        <f>DATE(co2data[[#This Row],[Year]],co2data[[#This Row],[Month]],15)</f>
        <v>23908</v>
      </c>
      <c r="F89" s="1">
        <v>321.87</v>
      </c>
      <c r="G89" s="1">
        <f>LN(lco2data[[#This Row],[Co2]])</f>
        <v>5.7741477373167642</v>
      </c>
      <c r="H89" s="4">
        <f>$S$37+$S$38*lco2data[[#This Row],[DecDate]]</f>
        <v>5.7647411385771132</v>
      </c>
      <c r="I89" s="4">
        <f>$S$17+$S$18*lco2data[[#This Row],[DecDate]]+$S$19*lco2data[[#This Row],[DecDate2]]</f>
        <v>5.770900412480529</v>
      </c>
      <c r="J89" s="4">
        <f>lco2data[[#This Row],[Log Co2]]-lco2data[[#This Row],[Quadratic Trend]]</f>
        <v>3.2473248362352436E-3</v>
      </c>
      <c r="K89" s="4">
        <f t="shared" si="1"/>
        <v>-2.7769832419596721E-3</v>
      </c>
      <c r="L89" s="4">
        <f>lco2data[[#This Row],[Detrended]]-lco2data[[#This Row],[Cycle]]</f>
        <v>6.0243080781949157E-3</v>
      </c>
      <c r="M89" s="4">
        <f>AVERAGEIF(lco2data[Month],lco2data[Month],lco2data[High Frequency])</f>
        <v>6.745219975955884E-3</v>
      </c>
      <c r="N89" s="4">
        <f>lco2data[[#This Row],[S0]]-AVERAGE($M$2:$M$13)</f>
        <v>6.746931009212598E-3</v>
      </c>
      <c r="O89" s="4">
        <f>lco2data[[#This Row],[Log Co2]]-lco2data[[#This Row],[Seasonal]]</f>
        <v>5.7674008063075517</v>
      </c>
    </row>
    <row r="90" spans="1:15" x14ac:dyDescent="0.3">
      <c r="A90" s="1">
        <v>1965</v>
      </c>
      <c r="B90" s="1">
        <v>7</v>
      </c>
      <c r="C90" s="6">
        <v>1965.5416666666667</v>
      </c>
      <c r="D90" s="6">
        <f>co2data[[#This Row],[DecDate]]^2</f>
        <v>3863354.043402778</v>
      </c>
      <c r="E90" s="2">
        <f>DATE(co2data[[#This Row],[Year]],co2data[[#This Row],[Month]],15)</f>
        <v>23938</v>
      </c>
      <c r="F90" s="1">
        <v>321.39</v>
      </c>
      <c r="G90" s="1">
        <f>LN(lco2data[[#This Row],[Co2]])</f>
        <v>5.7726553389425765</v>
      </c>
      <c r="H90" s="4">
        <f>$S$37+$S$38*lco2data[[#This Row],[DecDate]]</f>
        <v>5.7651062429688853</v>
      </c>
      <c r="I90" s="4">
        <f>$S$17+$S$18*lco2data[[#This Row],[DecDate]]+$S$19*lco2data[[#This Row],[DecDate2]]</f>
        <v>5.7711623743741427</v>
      </c>
      <c r="J90" s="4">
        <f>lco2data[[#This Row],[Log Co2]]-lco2data[[#This Row],[Quadratic Trend]]</f>
        <v>1.4929645684338411E-3</v>
      </c>
      <c r="K90" s="4">
        <f t="shared" si="1"/>
        <v>-2.5793279925265642E-3</v>
      </c>
      <c r="L90" s="4">
        <f>lco2data[[#This Row],[Detrended]]-lco2data[[#This Row],[Cycle]]</f>
        <v>4.0722925609604048E-3</v>
      </c>
      <c r="M90" s="4">
        <f>AVERAGEIF(lco2data[Month],lco2data[Month],lco2data[High Frequency])</f>
        <v>1.982712511199824E-3</v>
      </c>
      <c r="N90" s="4">
        <f>lco2data[[#This Row],[S0]]-AVERAGE($M$2:$M$13)</f>
        <v>1.9844235444565379E-3</v>
      </c>
      <c r="O90" s="4">
        <f>lco2data[[#This Row],[Log Co2]]-lco2data[[#This Row],[Seasonal]]</f>
        <v>5.7706709153981199</v>
      </c>
    </row>
    <row r="91" spans="1:15" x14ac:dyDescent="0.3">
      <c r="A91" s="1">
        <v>1965</v>
      </c>
      <c r="B91" s="1">
        <v>8</v>
      </c>
      <c r="C91" s="6">
        <v>1965.625</v>
      </c>
      <c r="D91" s="6">
        <f>co2data[[#This Row],[DecDate]]^2</f>
        <v>3863681.640625</v>
      </c>
      <c r="E91" s="2">
        <f>DATE(co2data[[#This Row],[Year]],co2data[[#This Row],[Month]],15)</f>
        <v>23969</v>
      </c>
      <c r="F91" s="1">
        <v>318.81</v>
      </c>
      <c r="G91" s="1">
        <f>LN(lco2data[[#This Row],[Co2]])</f>
        <v>5.7645953140527135</v>
      </c>
      <c r="H91" s="4">
        <f>$S$37+$S$38*lco2data[[#This Row],[DecDate]]</f>
        <v>5.7654713473606591</v>
      </c>
      <c r="I91" s="4">
        <f>$S$17+$S$18*lco2data[[#This Row],[DecDate]]+$S$19*lco2data[[#This Row],[DecDate2]]</f>
        <v>5.771424705292759</v>
      </c>
      <c r="J91" s="4">
        <f>lco2data[[#This Row],[Log Co2]]-lco2data[[#This Row],[Quadratic Trend]]</f>
        <v>-6.829391240045446E-3</v>
      </c>
      <c r="K91" s="4">
        <f t="shared" si="1"/>
        <v>-2.325660485092512E-3</v>
      </c>
      <c r="L91" s="4">
        <f>lco2data[[#This Row],[Detrended]]-lco2data[[#This Row],[Cycle]]</f>
        <v>-4.5037307549529344E-3</v>
      </c>
      <c r="M91" s="4">
        <f>AVERAGEIF(lco2data[Month],lco2data[Month],lco2data[High Frequency])</f>
        <v>-4.2841947074596992E-3</v>
      </c>
      <c r="N91" s="4">
        <f>lco2data[[#This Row],[S0]]-AVERAGE($M$2:$M$13)</f>
        <v>-4.2824836742029852E-3</v>
      </c>
      <c r="O91" s="4">
        <f>lco2data[[#This Row],[Log Co2]]-lco2data[[#This Row],[Seasonal]]</f>
        <v>5.7688777977269163</v>
      </c>
    </row>
    <row r="92" spans="1:15" x14ac:dyDescent="0.3">
      <c r="A92" s="1">
        <v>1965</v>
      </c>
      <c r="B92" s="1">
        <v>9</v>
      </c>
      <c r="C92" s="6">
        <v>1965.7083333333335</v>
      </c>
      <c r="D92" s="6">
        <f>co2data[[#This Row],[DecDate]]^2</f>
        <v>3864009.2517361119</v>
      </c>
      <c r="E92" s="2">
        <f>DATE(co2data[[#This Row],[Year]],co2data[[#This Row],[Month]],15)</f>
        <v>24000</v>
      </c>
      <c r="F92" s="1">
        <v>317.81</v>
      </c>
      <c r="G92" s="1">
        <f>LN(lco2data[[#This Row],[Co2]])</f>
        <v>5.7614537199385865</v>
      </c>
      <c r="H92" s="4">
        <f>$S$37+$S$38*lco2data[[#This Row],[DecDate]]</f>
        <v>5.7658364517524312</v>
      </c>
      <c r="I92" s="4">
        <f>$S$17+$S$18*lco2data[[#This Row],[DecDate]]+$S$19*lco2data[[#This Row],[DecDate2]]</f>
        <v>5.7716874052364773</v>
      </c>
      <c r="J92" s="4">
        <f>lco2data[[#This Row],[Log Co2]]-lco2data[[#This Row],[Quadratic Trend]]</f>
        <v>-1.0233685297890815E-2</v>
      </c>
      <c r="K92" s="4">
        <f t="shared" si="1"/>
        <v>-2.121672626100276E-3</v>
      </c>
      <c r="L92" s="4">
        <f>lco2data[[#This Row],[Detrended]]-lco2data[[#This Row],[Cycle]]</f>
        <v>-8.1120126717905399E-3</v>
      </c>
      <c r="M92" s="4">
        <f>AVERAGEIF(lco2data[Month],lco2data[Month],lco2data[High Frequency])</f>
        <v>-9.2552748452772796E-3</v>
      </c>
      <c r="N92" s="4">
        <f>lco2data[[#This Row],[S0]]-AVERAGE($M$2:$M$13)</f>
        <v>-9.2535638120205665E-3</v>
      </c>
      <c r="O92" s="4">
        <f>lco2data[[#This Row],[Log Co2]]-lco2data[[#This Row],[Seasonal]]</f>
        <v>5.7707072837506068</v>
      </c>
    </row>
    <row r="93" spans="1:15" x14ac:dyDescent="0.3">
      <c r="A93" s="1">
        <v>1965</v>
      </c>
      <c r="B93" s="1">
        <v>10</v>
      </c>
      <c r="C93" s="6">
        <v>1965.7916666666667</v>
      </c>
      <c r="D93" s="6">
        <f>co2data[[#This Row],[DecDate]]^2</f>
        <v>3864336.8767361115</v>
      </c>
      <c r="E93" s="2">
        <f>DATE(co2data[[#This Row],[Year]],co2data[[#This Row],[Month]],15)</f>
        <v>24030</v>
      </c>
      <c r="F93" s="1">
        <v>317.3</v>
      </c>
      <c r="G93" s="1">
        <f>LN(lco2data[[#This Row],[Co2]])</f>
        <v>5.7598476985891498</v>
      </c>
      <c r="H93" s="4">
        <f>$S$37+$S$38*lco2data[[#This Row],[DecDate]]</f>
        <v>5.7662015561442033</v>
      </c>
      <c r="I93" s="4">
        <f>$S$17+$S$18*lco2data[[#This Row],[DecDate]]+$S$19*lco2data[[#This Row],[DecDate2]]</f>
        <v>5.7719504742051697</v>
      </c>
      <c r="J93" s="4">
        <f>lco2data[[#This Row],[Log Co2]]-lco2data[[#This Row],[Quadratic Trend]]</f>
        <v>-1.2102775616019912E-2</v>
      </c>
      <c r="K93" s="4">
        <f t="shared" si="1"/>
        <v>-1.6736788691360698E-3</v>
      </c>
      <c r="L93" s="4">
        <f>lco2data[[#This Row],[Detrended]]-lco2data[[#This Row],[Cycle]]</f>
        <v>-1.0429096746883842E-2</v>
      </c>
      <c r="M93" s="4">
        <f>AVERAGEIF(lco2data[Month],lco2data[Month],lco2data[High Frequency])</f>
        <v>-9.7900795346398048E-3</v>
      </c>
      <c r="N93" s="4">
        <f>lco2data[[#This Row],[S0]]-AVERAGE($M$2:$M$13)</f>
        <v>-9.7883685013830917E-3</v>
      </c>
      <c r="O93" s="4">
        <f>lco2data[[#This Row],[Log Co2]]-lco2data[[#This Row],[Seasonal]]</f>
        <v>5.7696360670905324</v>
      </c>
    </row>
    <row r="94" spans="1:15" x14ac:dyDescent="0.3">
      <c r="A94" s="1">
        <v>1965</v>
      </c>
      <c r="B94" s="1">
        <v>11</v>
      </c>
      <c r="C94" s="6">
        <v>1965.875</v>
      </c>
      <c r="D94" s="6">
        <f>co2data[[#This Row],[DecDate]]^2</f>
        <v>3864664.515625</v>
      </c>
      <c r="E94" s="2">
        <f>DATE(co2data[[#This Row],[Year]],co2data[[#This Row],[Month]],15)</f>
        <v>24061</v>
      </c>
      <c r="F94" s="1">
        <v>318.87</v>
      </c>
      <c r="G94" s="1">
        <f>LN(lco2data[[#This Row],[Co2]])</f>
        <v>5.7647834962136004</v>
      </c>
      <c r="H94" s="4">
        <f>$S$37+$S$38*lco2data[[#This Row],[DecDate]]</f>
        <v>5.7665666605359753</v>
      </c>
      <c r="I94" s="4">
        <f>$S$17+$S$18*lco2data[[#This Row],[DecDate]]+$S$19*lco2data[[#This Row],[DecDate2]]</f>
        <v>5.7722139121989358</v>
      </c>
      <c r="J94" s="4">
        <f>lco2data[[#This Row],[Log Co2]]-lco2data[[#This Row],[Quadratic Trend]]</f>
        <v>-7.4304159853353369E-3</v>
      </c>
      <c r="K94" s="4">
        <f t="shared" si="1"/>
        <v>-1.4894869600657974E-3</v>
      </c>
      <c r="L94" s="4">
        <f>lco2data[[#This Row],[Detrended]]-lco2data[[#This Row],[Cycle]]</f>
        <v>-5.9409290252695392E-3</v>
      </c>
      <c r="M94" s="4">
        <f>AVERAGEIF(lco2data[Month],lco2data[Month],lco2data[High Frequency])</f>
        <v>-6.4734271169104929E-3</v>
      </c>
      <c r="N94" s="4">
        <f>lco2data[[#This Row],[S0]]-AVERAGE($M$2:$M$13)</f>
        <v>-6.471716083653779E-3</v>
      </c>
      <c r="O94" s="4">
        <f>lco2data[[#This Row],[Log Co2]]-lco2data[[#This Row],[Seasonal]]</f>
        <v>5.7712552122972545</v>
      </c>
    </row>
    <row r="95" spans="1:15" x14ac:dyDescent="0.3">
      <c r="A95" s="1">
        <v>1965</v>
      </c>
      <c r="B95" s="1">
        <v>12</v>
      </c>
      <c r="C95" s="6">
        <v>1965.9583333333335</v>
      </c>
      <c r="D95" s="6">
        <f>co2data[[#This Row],[DecDate]]^2</f>
        <v>3864992.1684027785</v>
      </c>
      <c r="E95" s="2">
        <f>DATE(co2data[[#This Row],[Year]],co2data[[#This Row],[Month]],15)</f>
        <v>24091</v>
      </c>
      <c r="F95" s="1">
        <v>319.42</v>
      </c>
      <c r="G95" s="1">
        <f>LN(lco2data[[#This Row],[Co2]])</f>
        <v>5.7665068512281632</v>
      </c>
      <c r="H95" s="4">
        <f>$S$37+$S$38*lco2data[[#This Row],[DecDate]]</f>
        <v>5.7669317649277492</v>
      </c>
      <c r="I95" s="4">
        <f>$S$17+$S$18*lco2data[[#This Row],[DecDate]]+$S$19*lco2data[[#This Row],[DecDate2]]</f>
        <v>5.7724777192177328</v>
      </c>
      <c r="J95" s="4">
        <f>lco2data[[#This Row],[Log Co2]]-lco2data[[#This Row],[Quadratic Trend]]</f>
        <v>-5.9708679895695838E-3</v>
      </c>
      <c r="K95" s="4">
        <f t="shared" si="1"/>
        <v>-1.3745788657448116E-3</v>
      </c>
      <c r="L95" s="4">
        <f>lco2data[[#This Row],[Detrended]]-lco2data[[#This Row],[Cycle]]</f>
        <v>-4.5962891238247724E-3</v>
      </c>
      <c r="M95" s="4">
        <f>AVERAGEIF(lco2data[Month],lco2data[Month],lco2data[High Frequency])</f>
        <v>-2.9999829855875035E-3</v>
      </c>
      <c r="N95" s="4">
        <f>lco2data[[#This Row],[S0]]-AVERAGE($M$2:$M$13)</f>
        <v>-2.9982719523307896E-3</v>
      </c>
      <c r="O95" s="4">
        <f>lco2data[[#This Row],[Log Co2]]-lco2data[[#This Row],[Seasonal]]</f>
        <v>5.7695051231804939</v>
      </c>
    </row>
    <row r="96" spans="1:15" x14ac:dyDescent="0.3">
      <c r="A96" s="1">
        <v>1966</v>
      </c>
      <c r="B96" s="1">
        <v>1</v>
      </c>
      <c r="C96" s="6">
        <v>1966.0416666666667</v>
      </c>
      <c r="D96" s="6">
        <f>co2data[[#This Row],[DecDate]]^2</f>
        <v>3865319.835069445</v>
      </c>
      <c r="E96" s="2">
        <f>DATE(co2data[[#This Row],[Year]],co2data[[#This Row],[Month]],15)</f>
        <v>24122</v>
      </c>
      <c r="F96" s="1">
        <v>320.62</v>
      </c>
      <c r="G96" s="1">
        <f>LN(lco2data[[#This Row],[Co2]])</f>
        <v>5.7702566212615274</v>
      </c>
      <c r="H96" s="4">
        <f>$S$37+$S$38*lco2data[[#This Row],[DecDate]]</f>
        <v>5.7672968693195212</v>
      </c>
      <c r="I96" s="4">
        <f>$S$17+$S$18*lco2data[[#This Row],[DecDate]]+$S$19*lco2data[[#This Row],[DecDate2]]</f>
        <v>5.772741895261575</v>
      </c>
      <c r="J96" s="4">
        <f>lco2data[[#This Row],[Log Co2]]-lco2data[[#This Row],[Quadratic Trend]]</f>
        <v>-2.4852740000476103E-3</v>
      </c>
      <c r="K96" s="4">
        <f t="shared" si="1"/>
        <v>-1.5145814122789693E-3</v>
      </c>
      <c r="L96" s="4">
        <f>lco2data[[#This Row],[Detrended]]-lco2data[[#This Row],[Cycle]]</f>
        <v>-9.7069258776864105E-4</v>
      </c>
      <c r="M96" s="4">
        <f>AVERAGEIF(lco2data[Month],lco2data[Month],lco2data[High Frequency])</f>
        <v>8.874201147523954E-6</v>
      </c>
      <c r="N96" s="4">
        <f>lco2data[[#This Row],[S0]]-AVERAGE($M$2:$M$13)</f>
        <v>1.0585234404237831E-5</v>
      </c>
      <c r="O96" s="4">
        <f>lco2data[[#This Row],[Log Co2]]-lco2data[[#This Row],[Seasonal]]</f>
        <v>5.7702460360271228</v>
      </c>
    </row>
    <row r="97" spans="1:15" x14ac:dyDescent="0.3">
      <c r="A97" s="1">
        <v>1966</v>
      </c>
      <c r="B97" s="1">
        <v>2</v>
      </c>
      <c r="C97" s="6">
        <v>1966.125</v>
      </c>
      <c r="D97" s="6">
        <f>co2data[[#This Row],[DecDate]]^2</f>
        <v>3865647.515625</v>
      </c>
      <c r="E97" s="2">
        <f>DATE(co2data[[#This Row],[Year]],co2data[[#This Row],[Month]],15)</f>
        <v>24153</v>
      </c>
      <c r="F97" s="1">
        <v>321.58999999999997</v>
      </c>
      <c r="G97" s="1">
        <f>LN(lco2data[[#This Row],[Co2]])</f>
        <v>5.7732774422940034</v>
      </c>
      <c r="H97" s="4">
        <f>$S$37+$S$38*lco2data[[#This Row],[DecDate]]</f>
        <v>5.7676619737112933</v>
      </c>
      <c r="I97" s="4">
        <f>$S$17+$S$18*lco2data[[#This Row],[DecDate]]+$S$19*lco2data[[#This Row],[DecDate2]]</f>
        <v>5.7730064403304482</v>
      </c>
      <c r="J97" s="4">
        <f>lco2data[[#This Row],[Log Co2]]-lco2data[[#This Row],[Quadratic Trend]]</f>
        <v>2.7100196355522854E-4</v>
      </c>
      <c r="K97" s="4">
        <f t="shared" si="1"/>
        <v>-2.0236465650773638E-3</v>
      </c>
      <c r="L97" s="4">
        <f>lco2data[[#This Row],[Detrended]]-lco2data[[#This Row],[Cycle]]</f>
        <v>2.2946485286325924E-3</v>
      </c>
      <c r="M97" s="4">
        <f>AVERAGEIF(lco2data[Month],lco2data[Month],lco2data[High Frequency])</f>
        <v>2.2711043136650279E-3</v>
      </c>
      <c r="N97" s="4">
        <f>lco2data[[#This Row],[S0]]-AVERAGE($M$2:$M$13)</f>
        <v>2.2728153469217418E-3</v>
      </c>
      <c r="O97" s="4">
        <f>lco2data[[#This Row],[Log Co2]]-lco2data[[#This Row],[Seasonal]]</f>
        <v>5.7710046269470814</v>
      </c>
    </row>
    <row r="98" spans="1:15" x14ac:dyDescent="0.3">
      <c r="A98" s="1">
        <v>1966</v>
      </c>
      <c r="B98" s="1">
        <v>3</v>
      </c>
      <c r="C98" s="6">
        <v>1966.2083333333335</v>
      </c>
      <c r="D98" s="6">
        <f>co2data[[#This Row],[DecDate]]^2</f>
        <v>3865975.210069445</v>
      </c>
      <c r="E98" s="2">
        <f>DATE(co2data[[#This Row],[Year]],co2data[[#This Row],[Month]],15)</f>
        <v>24181</v>
      </c>
      <c r="F98" s="1">
        <v>322.39</v>
      </c>
      <c r="G98" s="1">
        <f>LN(lco2data[[#This Row],[Co2]])</f>
        <v>5.7757619927816979</v>
      </c>
      <c r="H98" s="4">
        <f>$S$37+$S$38*lco2data[[#This Row],[DecDate]]</f>
        <v>5.7680270781030671</v>
      </c>
      <c r="I98" s="4">
        <f>$S$17+$S$18*lco2data[[#This Row],[DecDate]]+$S$19*lco2data[[#This Row],[DecDate2]]</f>
        <v>5.7732713544243524</v>
      </c>
      <c r="J98" s="4">
        <f>lco2data[[#This Row],[Log Co2]]-lco2data[[#This Row],[Quadratic Trend]]</f>
        <v>2.4906383573455315E-3</v>
      </c>
      <c r="K98" s="4">
        <f t="shared" si="1"/>
        <v>-2.3295895189405268E-3</v>
      </c>
      <c r="L98" s="4">
        <f>lco2data[[#This Row],[Detrended]]-lco2data[[#This Row],[Cycle]]</f>
        <v>4.8202278762860583E-3</v>
      </c>
      <c r="M98" s="4">
        <f>AVERAGEIF(lco2data[Month],lco2data[Month],lco2data[High Frequency])</f>
        <v>4.7909439645069168E-3</v>
      </c>
      <c r="N98" s="4">
        <f>lco2data[[#This Row],[S0]]-AVERAGE($M$2:$M$13)</f>
        <v>4.7926549977636308E-3</v>
      </c>
      <c r="O98" s="4">
        <f>lco2data[[#This Row],[Log Co2]]-lco2data[[#This Row],[Seasonal]]</f>
        <v>5.7709693377839342</v>
      </c>
    </row>
    <row r="99" spans="1:15" x14ac:dyDescent="0.3">
      <c r="A99" s="1">
        <v>1966</v>
      </c>
      <c r="B99" s="1">
        <v>4</v>
      </c>
      <c r="C99" s="6">
        <v>1966.2916666666667</v>
      </c>
      <c r="D99" s="6">
        <f>co2data[[#This Row],[DecDate]]^2</f>
        <v>3866302.918402778</v>
      </c>
      <c r="E99" s="2">
        <f>DATE(co2data[[#This Row],[Year]],co2data[[#This Row],[Month]],15)</f>
        <v>24212</v>
      </c>
      <c r="F99" s="1">
        <v>323.87</v>
      </c>
      <c r="G99" s="1">
        <f>LN(lco2data[[#This Row],[Co2]])</f>
        <v>5.7803422007083007</v>
      </c>
      <c r="H99" s="4">
        <f>$S$37+$S$38*lco2data[[#This Row],[DecDate]]</f>
        <v>5.7683921824948392</v>
      </c>
      <c r="I99" s="4">
        <f>$S$17+$S$18*lco2data[[#This Row],[DecDate]]+$S$19*lco2data[[#This Row],[DecDate2]]</f>
        <v>5.7735366375433159</v>
      </c>
      <c r="J99" s="4">
        <f>lco2data[[#This Row],[Log Co2]]-lco2data[[#This Row],[Quadratic Trend]]</f>
        <v>6.8055631649848181E-3</v>
      </c>
      <c r="K99" s="4">
        <f t="shared" si="1"/>
        <v>-2.5247127289285132E-3</v>
      </c>
      <c r="L99" s="4">
        <f>lco2data[[#This Row],[Detrended]]-lco2data[[#This Row],[Cycle]]</f>
        <v>9.3302758939133312E-3</v>
      </c>
      <c r="M99" s="4">
        <f>AVERAGEIF(lco2data[Month],lco2data[Month],lco2data[High Frequency])</f>
        <v>8.0050138505764184E-3</v>
      </c>
      <c r="N99" s="4">
        <f>lco2data[[#This Row],[S0]]-AVERAGE($M$2:$M$13)</f>
        <v>8.0067248838331315E-3</v>
      </c>
      <c r="O99" s="4">
        <f>lco2data[[#This Row],[Log Co2]]-lco2data[[#This Row],[Seasonal]]</f>
        <v>5.7723354758244678</v>
      </c>
    </row>
    <row r="100" spans="1:15" x14ac:dyDescent="0.3">
      <c r="A100" s="1">
        <v>1966</v>
      </c>
      <c r="B100" s="1">
        <v>5</v>
      </c>
      <c r="C100" s="6">
        <v>1966.375</v>
      </c>
      <c r="D100" s="6">
        <f>co2data[[#This Row],[DecDate]]^2</f>
        <v>3866630.640625</v>
      </c>
      <c r="E100" s="2">
        <f>DATE(co2data[[#This Row],[Year]],co2data[[#This Row],[Month]],15)</f>
        <v>24242</v>
      </c>
      <c r="F100" s="1">
        <v>324.01</v>
      </c>
      <c r="G100" s="1">
        <f>LN(lco2data[[#This Row],[Co2]])</f>
        <v>5.7807743795135709</v>
      </c>
      <c r="H100" s="4">
        <f>$S$37+$S$38*lco2data[[#This Row],[DecDate]]</f>
        <v>5.7687572868866113</v>
      </c>
      <c r="I100" s="4">
        <f>$S$17+$S$18*lco2data[[#This Row],[DecDate]]+$S$19*lco2data[[#This Row],[DecDate2]]</f>
        <v>5.7738022896873105</v>
      </c>
      <c r="J100" s="4">
        <f>lco2data[[#This Row],[Log Co2]]-lco2data[[#This Row],[Quadratic Trend]]</f>
        <v>6.9720898262604081E-3</v>
      </c>
      <c r="K100" s="4">
        <f t="shared" si="1"/>
        <v>-2.1890701207400143E-3</v>
      </c>
      <c r="L100" s="4">
        <f>lco2data[[#This Row],[Detrended]]-lco2data[[#This Row],[Cycle]]</f>
        <v>9.1611599470004228E-3</v>
      </c>
      <c r="M100" s="4">
        <f>AVERAGEIF(lco2data[Month],lco2data[Month],lco2data[High Frequency])</f>
        <v>8.9785579737426228E-3</v>
      </c>
      <c r="N100" s="4">
        <f>lco2data[[#This Row],[S0]]-AVERAGE($M$2:$M$13)</f>
        <v>8.9802690069993359E-3</v>
      </c>
      <c r="O100" s="4">
        <f>lco2data[[#This Row],[Log Co2]]-lco2data[[#This Row],[Seasonal]]</f>
        <v>5.7717941105065718</v>
      </c>
    </row>
    <row r="101" spans="1:15" x14ac:dyDescent="0.3">
      <c r="A101" s="1">
        <v>1966</v>
      </c>
      <c r="B101" s="1">
        <v>6</v>
      </c>
      <c r="C101" s="6">
        <v>1966.4583333333335</v>
      </c>
      <c r="D101" s="6">
        <f>co2data[[#This Row],[DecDate]]^2</f>
        <v>3866958.3767361119</v>
      </c>
      <c r="E101" s="2">
        <f>DATE(co2data[[#This Row],[Year]],co2data[[#This Row],[Month]],15)</f>
        <v>24273</v>
      </c>
      <c r="F101" s="1">
        <v>323.75</v>
      </c>
      <c r="G101" s="1">
        <f>LN(lco2data[[#This Row],[Co2]])</f>
        <v>5.7799716130137471</v>
      </c>
      <c r="H101" s="4">
        <f>$S$37+$S$38*lco2data[[#This Row],[DecDate]]</f>
        <v>5.7691223912783833</v>
      </c>
      <c r="I101" s="4">
        <f>$S$17+$S$18*lco2data[[#This Row],[DecDate]]+$S$19*lco2data[[#This Row],[DecDate2]]</f>
        <v>5.774068310856336</v>
      </c>
      <c r="J101" s="4">
        <f>lco2data[[#This Row],[Log Co2]]-lco2data[[#This Row],[Quadratic Trend]]</f>
        <v>5.9033021574110833E-3</v>
      </c>
      <c r="K101" s="4">
        <f t="shared" si="1"/>
        <v>-1.923797670555334E-3</v>
      </c>
      <c r="L101" s="4">
        <f>lco2data[[#This Row],[Detrended]]-lco2data[[#This Row],[Cycle]]</f>
        <v>7.8270998279664182E-3</v>
      </c>
      <c r="M101" s="4">
        <f>AVERAGEIF(lco2data[Month],lco2data[Month],lco2data[High Frequency])</f>
        <v>6.745219975955884E-3</v>
      </c>
      <c r="N101" s="4">
        <f>lco2data[[#This Row],[S0]]-AVERAGE($M$2:$M$13)</f>
        <v>6.746931009212598E-3</v>
      </c>
      <c r="O101" s="4">
        <f>lco2data[[#This Row],[Log Co2]]-lco2data[[#This Row],[Seasonal]]</f>
        <v>5.7732246820045345</v>
      </c>
    </row>
    <row r="102" spans="1:15" x14ac:dyDescent="0.3">
      <c r="A102" s="1">
        <v>1966</v>
      </c>
      <c r="B102" s="1">
        <v>7</v>
      </c>
      <c r="C102" s="6">
        <v>1966.5416666666667</v>
      </c>
      <c r="D102" s="6">
        <f>co2data[[#This Row],[DecDate]]^2</f>
        <v>3867286.1267361115</v>
      </c>
      <c r="E102" s="2">
        <f>DATE(co2data[[#This Row],[Year]],co2data[[#This Row],[Month]],15)</f>
        <v>24303</v>
      </c>
      <c r="F102" s="1">
        <v>322.39</v>
      </c>
      <c r="G102" s="1">
        <f>LN(lco2data[[#This Row],[Co2]])</f>
        <v>5.7757619927816979</v>
      </c>
      <c r="H102" s="4">
        <f>$S$37+$S$38*lco2data[[#This Row],[DecDate]]</f>
        <v>5.7694874956701554</v>
      </c>
      <c r="I102" s="4">
        <f>$S$17+$S$18*lco2data[[#This Row],[DecDate]]+$S$19*lco2data[[#This Row],[DecDate2]]</f>
        <v>5.7743347010504067</v>
      </c>
      <c r="J102" s="4">
        <f>lco2data[[#This Row],[Log Co2]]-lco2data[[#This Row],[Quadratic Trend]]</f>
        <v>1.4272917312911915E-3</v>
      </c>
      <c r="K102" s="4">
        <f t="shared" si="1"/>
        <v>-1.5546446342745285E-3</v>
      </c>
      <c r="L102" s="4">
        <f>lco2data[[#This Row],[Detrended]]-lco2data[[#This Row],[Cycle]]</f>
        <v>2.9819363655657202E-3</v>
      </c>
      <c r="M102" s="4">
        <f>AVERAGEIF(lco2data[Month],lco2data[Month],lco2data[High Frequency])</f>
        <v>1.982712511199824E-3</v>
      </c>
      <c r="N102" s="4">
        <f>lco2data[[#This Row],[S0]]-AVERAGE($M$2:$M$13)</f>
        <v>1.9844235444565379E-3</v>
      </c>
      <c r="O102" s="4">
        <f>lco2data[[#This Row],[Log Co2]]-lco2data[[#This Row],[Seasonal]]</f>
        <v>5.7737775692372413</v>
      </c>
    </row>
    <row r="103" spans="1:15" x14ac:dyDescent="0.3">
      <c r="A103" s="1">
        <v>1966</v>
      </c>
      <c r="B103" s="1">
        <v>8</v>
      </c>
      <c r="C103" s="6">
        <v>1966.625</v>
      </c>
      <c r="D103" s="6">
        <f>co2data[[#This Row],[DecDate]]^2</f>
        <v>3867613.890625</v>
      </c>
      <c r="E103" s="2">
        <f>DATE(co2data[[#This Row],[Year]],co2data[[#This Row],[Month]],15)</f>
        <v>24334</v>
      </c>
      <c r="F103" s="1">
        <v>320.37</v>
      </c>
      <c r="G103" s="1">
        <f>LN(lco2data[[#This Row],[Co2]])</f>
        <v>5.7694765778515631</v>
      </c>
      <c r="H103" s="4">
        <f>$S$37+$S$38*lco2data[[#This Row],[DecDate]]</f>
        <v>5.7698526000619275</v>
      </c>
      <c r="I103" s="4">
        <f>$S$17+$S$18*lco2data[[#This Row],[DecDate]]+$S$19*lco2data[[#This Row],[DecDate2]]</f>
        <v>5.7746014602695084</v>
      </c>
      <c r="J103" s="4">
        <f>lco2data[[#This Row],[Log Co2]]-lco2data[[#This Row],[Quadratic Trend]]</f>
        <v>-5.1248824179452868E-3</v>
      </c>
      <c r="K103" s="4">
        <f t="shared" si="1"/>
        <v>-1.3716719322795202E-3</v>
      </c>
      <c r="L103" s="4">
        <f>lco2data[[#This Row],[Detrended]]-lco2data[[#This Row],[Cycle]]</f>
        <v>-3.7532104856657666E-3</v>
      </c>
      <c r="M103" s="4">
        <f>AVERAGEIF(lco2data[Month],lco2data[Month],lco2data[High Frequency])</f>
        <v>-4.2841947074596992E-3</v>
      </c>
      <c r="N103" s="4">
        <f>lco2data[[#This Row],[S0]]-AVERAGE($M$2:$M$13)</f>
        <v>-4.2824836742029852E-3</v>
      </c>
      <c r="O103" s="4">
        <f>lco2data[[#This Row],[Log Co2]]-lco2data[[#This Row],[Seasonal]]</f>
        <v>5.7737590615257659</v>
      </c>
    </row>
    <row r="104" spans="1:15" x14ac:dyDescent="0.3">
      <c r="A104" s="1">
        <v>1966</v>
      </c>
      <c r="B104" s="1">
        <v>9</v>
      </c>
      <c r="C104" s="6">
        <v>1966.7083333333335</v>
      </c>
      <c r="D104" s="6">
        <f>co2data[[#This Row],[DecDate]]^2</f>
        <v>3867941.6684027785</v>
      </c>
      <c r="E104" s="2">
        <f>DATE(co2data[[#This Row],[Year]],co2data[[#This Row],[Month]],15)</f>
        <v>24365</v>
      </c>
      <c r="F104" s="1">
        <v>318.64</v>
      </c>
      <c r="G104" s="1">
        <f>LN(lco2data[[#This Row],[Co2]])</f>
        <v>5.7640619388733887</v>
      </c>
      <c r="H104" s="4">
        <f>$S$37+$S$38*lco2data[[#This Row],[DecDate]]</f>
        <v>5.7702177044537013</v>
      </c>
      <c r="I104" s="4">
        <f>$S$17+$S$18*lco2data[[#This Row],[DecDate]]+$S$19*lco2data[[#This Row],[DecDate2]]</f>
        <v>5.7748685885136553</v>
      </c>
      <c r="J104" s="4">
        <f>lco2data[[#This Row],[Log Co2]]-lco2data[[#This Row],[Quadratic Trend]]</f>
        <v>-1.0806649640266563E-2</v>
      </c>
      <c r="K104" s="4">
        <f t="shared" si="1"/>
        <v>-1.2927453863827902E-3</v>
      </c>
      <c r="L104" s="4">
        <f>lco2data[[#This Row],[Detrended]]-lco2data[[#This Row],[Cycle]]</f>
        <v>-9.5139042538837735E-3</v>
      </c>
      <c r="M104" s="4">
        <f>AVERAGEIF(lco2data[Month],lco2data[Month],lco2data[High Frequency])</f>
        <v>-9.2552748452772796E-3</v>
      </c>
      <c r="N104" s="4">
        <f>lco2data[[#This Row],[S0]]-AVERAGE($M$2:$M$13)</f>
        <v>-9.2535638120205665E-3</v>
      </c>
      <c r="O104" s="4">
        <f>lco2data[[#This Row],[Log Co2]]-lco2data[[#This Row],[Seasonal]]</f>
        <v>5.7733155026854091</v>
      </c>
    </row>
    <row r="105" spans="1:15" x14ac:dyDescent="0.3">
      <c r="A105" s="1">
        <v>1966</v>
      </c>
      <c r="B105" s="1">
        <v>10</v>
      </c>
      <c r="C105" s="6">
        <v>1966.7916666666667</v>
      </c>
      <c r="D105" s="6">
        <f>co2data[[#This Row],[DecDate]]^2</f>
        <v>3868269.460069445</v>
      </c>
      <c r="E105" s="2">
        <f>DATE(co2data[[#This Row],[Year]],co2data[[#This Row],[Month]],15)</f>
        <v>24395</v>
      </c>
      <c r="F105" s="1">
        <v>318.10000000000002</v>
      </c>
      <c r="G105" s="1">
        <f>LN(lco2data[[#This Row],[Co2]])</f>
        <v>5.7623657987550985</v>
      </c>
      <c r="H105" s="4">
        <f>$S$37+$S$38*lco2data[[#This Row],[DecDate]]</f>
        <v>5.7705828088454734</v>
      </c>
      <c r="I105" s="4">
        <f>$S$17+$S$18*lco2data[[#This Row],[DecDate]]+$S$19*lco2data[[#This Row],[DecDate2]]</f>
        <v>5.7751360857828331</v>
      </c>
      <c r="J105" s="4">
        <f>lco2data[[#This Row],[Log Co2]]-lco2data[[#This Row],[Quadratic Trend]]</f>
        <v>-1.2770287027734639E-2</v>
      </c>
      <c r="K105" s="4">
        <f t="shared" si="1"/>
        <v>-1.0773980524650694E-3</v>
      </c>
      <c r="L105" s="4">
        <f>lco2data[[#This Row],[Detrended]]-lco2data[[#This Row],[Cycle]]</f>
        <v>-1.169288897526957E-2</v>
      </c>
      <c r="M105" s="4">
        <f>AVERAGEIF(lco2data[Month],lco2data[Month],lco2data[High Frequency])</f>
        <v>-9.7900795346398048E-3</v>
      </c>
      <c r="N105" s="4">
        <f>lco2data[[#This Row],[S0]]-AVERAGE($M$2:$M$13)</f>
        <v>-9.7883685013830917E-3</v>
      </c>
      <c r="O105" s="4">
        <f>lco2data[[#This Row],[Log Co2]]-lco2data[[#This Row],[Seasonal]]</f>
        <v>5.7721541672564811</v>
      </c>
    </row>
    <row r="106" spans="1:15" x14ac:dyDescent="0.3">
      <c r="A106" s="1">
        <v>1966</v>
      </c>
      <c r="B106" s="1">
        <v>11</v>
      </c>
      <c r="C106" s="6">
        <v>1966.875</v>
      </c>
      <c r="D106" s="6">
        <f>co2data[[#This Row],[DecDate]]^2</f>
        <v>3868597.265625</v>
      </c>
      <c r="E106" s="2">
        <f>DATE(co2data[[#This Row],[Year]],co2data[[#This Row],[Month]],15)</f>
        <v>24426</v>
      </c>
      <c r="F106" s="1">
        <v>319.79000000000002</v>
      </c>
      <c r="G106" s="1">
        <f>LN(lco2data[[#This Row],[Co2]])</f>
        <v>5.7676645303674867</v>
      </c>
      <c r="H106" s="4">
        <f>$S$37+$S$38*lco2data[[#This Row],[DecDate]]</f>
        <v>5.7709479132372454</v>
      </c>
      <c r="I106" s="4">
        <f>$S$17+$S$18*lco2data[[#This Row],[DecDate]]+$S$19*lco2data[[#This Row],[DecDate2]]</f>
        <v>5.7754039520770561</v>
      </c>
      <c r="J106" s="4">
        <f>lco2data[[#This Row],[Log Co2]]-lco2data[[#This Row],[Quadratic Trend]]</f>
        <v>-7.7394217095694273E-3</v>
      </c>
      <c r="K106" s="4">
        <f t="shared" si="1"/>
        <v>-1.077342683495216E-3</v>
      </c>
      <c r="L106" s="4">
        <f>lco2data[[#This Row],[Detrended]]-lco2data[[#This Row],[Cycle]]</f>
        <v>-6.6620790260742118E-3</v>
      </c>
      <c r="M106" s="4">
        <f>AVERAGEIF(lco2data[Month],lco2data[Month],lco2data[High Frequency])</f>
        <v>-6.4734271169104929E-3</v>
      </c>
      <c r="N106" s="4">
        <f>lco2data[[#This Row],[S0]]-AVERAGE($M$2:$M$13)</f>
        <v>-6.471716083653779E-3</v>
      </c>
      <c r="O106" s="4">
        <f>lco2data[[#This Row],[Log Co2]]-lco2data[[#This Row],[Seasonal]]</f>
        <v>5.7741362464511408</v>
      </c>
    </row>
    <row r="107" spans="1:15" x14ac:dyDescent="0.3">
      <c r="A107" s="1">
        <v>1966</v>
      </c>
      <c r="B107" s="1">
        <v>12</v>
      </c>
      <c r="C107" s="6">
        <v>1966.9583333333335</v>
      </c>
      <c r="D107" s="6">
        <f>co2data[[#This Row],[DecDate]]^2</f>
        <v>3868925.085069445</v>
      </c>
      <c r="E107" s="2">
        <f>DATE(co2data[[#This Row],[Year]],co2data[[#This Row],[Month]],15)</f>
        <v>24456</v>
      </c>
      <c r="F107" s="1">
        <v>321.08</v>
      </c>
      <c r="G107" s="1">
        <f>LN(lco2data[[#This Row],[Co2]])</f>
        <v>5.7716903132633757</v>
      </c>
      <c r="H107" s="4">
        <f>$S$37+$S$38*lco2data[[#This Row],[DecDate]]</f>
        <v>5.7713130176290193</v>
      </c>
      <c r="I107" s="4">
        <f>$S$17+$S$18*lco2data[[#This Row],[DecDate]]+$S$19*lco2data[[#This Row],[DecDate2]]</f>
        <v>5.7756721873963102</v>
      </c>
      <c r="J107" s="4">
        <f>lco2data[[#This Row],[Log Co2]]-lco2data[[#This Row],[Quadratic Trend]]</f>
        <v>-3.9818741329344931E-3</v>
      </c>
      <c r="K107" s="4">
        <f t="shared" si="1"/>
        <v>-1.3265875809478527E-3</v>
      </c>
      <c r="L107" s="4">
        <f>lco2data[[#This Row],[Detrended]]-lco2data[[#This Row],[Cycle]]</f>
        <v>-2.6552865519866402E-3</v>
      </c>
      <c r="M107" s="4">
        <f>AVERAGEIF(lco2data[Month],lco2data[Month],lco2data[High Frequency])</f>
        <v>-2.9999829855875035E-3</v>
      </c>
      <c r="N107" s="4">
        <f>lco2data[[#This Row],[S0]]-AVERAGE($M$2:$M$13)</f>
        <v>-2.9982719523307896E-3</v>
      </c>
      <c r="O107" s="4">
        <f>lco2data[[#This Row],[Log Co2]]-lco2data[[#This Row],[Seasonal]]</f>
        <v>5.7746885852157064</v>
      </c>
    </row>
    <row r="108" spans="1:15" x14ac:dyDescent="0.3">
      <c r="A108" s="1">
        <v>1967</v>
      </c>
      <c r="B108" s="1">
        <v>1</v>
      </c>
      <c r="C108" s="6">
        <v>1967.0416666666667</v>
      </c>
      <c r="D108" s="6">
        <f>co2data[[#This Row],[DecDate]]^2</f>
        <v>3869252.918402778</v>
      </c>
      <c r="E108" s="2">
        <f>DATE(co2data[[#This Row],[Year]],co2data[[#This Row],[Month]],15)</f>
        <v>24487</v>
      </c>
      <c r="F108" s="1">
        <v>322.07</v>
      </c>
      <c r="G108" s="1">
        <f>LN(lco2data[[#This Row],[Co2]])</f>
        <v>5.7747689132226903</v>
      </c>
      <c r="H108" s="4">
        <f>$S$37+$S$38*lco2data[[#This Row],[DecDate]]</f>
        <v>5.7716781220207913</v>
      </c>
      <c r="I108" s="4">
        <f>$S$17+$S$18*lco2data[[#This Row],[DecDate]]+$S$19*lco2data[[#This Row],[DecDate2]]</f>
        <v>5.7759407917406094</v>
      </c>
      <c r="J108" s="4">
        <f>lco2data[[#This Row],[Log Co2]]-lco2data[[#This Row],[Quadratic Trend]]</f>
        <v>-1.1718785179191116E-3</v>
      </c>
      <c r="K108" s="4">
        <f t="shared" si="1"/>
        <v>-1.8808419279720758E-3</v>
      </c>
      <c r="L108" s="4">
        <f>lco2data[[#This Row],[Detrended]]-lco2data[[#This Row],[Cycle]]</f>
        <v>7.0896341005296419E-4</v>
      </c>
      <c r="M108" s="4">
        <f>AVERAGEIF(lco2data[Month],lco2data[Month],lco2data[High Frequency])</f>
        <v>8.874201147523954E-6</v>
      </c>
      <c r="N108" s="4">
        <f>lco2data[[#This Row],[S0]]-AVERAGE($M$2:$M$13)</f>
        <v>1.0585234404237831E-5</v>
      </c>
      <c r="O108" s="4">
        <f>lco2data[[#This Row],[Log Co2]]-lco2data[[#This Row],[Seasonal]]</f>
        <v>5.7747583279882857</v>
      </c>
    </row>
    <row r="109" spans="1:15" x14ac:dyDescent="0.3">
      <c r="A109" s="1">
        <v>1967</v>
      </c>
      <c r="B109" s="1">
        <v>2</v>
      </c>
      <c r="C109" s="6">
        <v>1967.125</v>
      </c>
      <c r="D109" s="6">
        <f>co2data[[#This Row],[DecDate]]^2</f>
        <v>3869580.765625</v>
      </c>
      <c r="E109" s="2">
        <f>DATE(co2data[[#This Row],[Year]],co2data[[#This Row],[Month]],15)</f>
        <v>24518</v>
      </c>
      <c r="F109" s="1">
        <v>322.5</v>
      </c>
      <c r="G109" s="1">
        <f>LN(lco2data[[#This Row],[Co2]])</f>
        <v>5.7761031362358271</v>
      </c>
      <c r="H109" s="4">
        <f>$S$37+$S$38*lco2data[[#This Row],[DecDate]]</f>
        <v>5.7720432264125634</v>
      </c>
      <c r="I109" s="4">
        <f>$S$17+$S$18*lco2data[[#This Row],[DecDate]]+$S$19*lco2data[[#This Row],[DecDate2]]</f>
        <v>5.7762097651099396</v>
      </c>
      <c r="J109" s="4">
        <f>lco2data[[#This Row],[Log Co2]]-lco2data[[#This Row],[Quadratic Trend]]</f>
        <v>-1.066288741125021E-4</v>
      </c>
      <c r="K109" s="4">
        <f t="shared" si="1"/>
        <v>-2.5013631354758614E-3</v>
      </c>
      <c r="L109" s="4">
        <f>lco2data[[#This Row],[Detrended]]-lco2data[[#This Row],[Cycle]]</f>
        <v>2.3947342613633593E-3</v>
      </c>
      <c r="M109" s="4">
        <f>AVERAGEIF(lco2data[Month],lco2data[Month],lco2data[High Frequency])</f>
        <v>2.2711043136650279E-3</v>
      </c>
      <c r="N109" s="4">
        <f>lco2data[[#This Row],[S0]]-AVERAGE($M$2:$M$13)</f>
        <v>2.2728153469217418E-3</v>
      </c>
      <c r="O109" s="4">
        <f>lco2data[[#This Row],[Log Co2]]-lco2data[[#This Row],[Seasonal]]</f>
        <v>5.773830320888905</v>
      </c>
    </row>
    <row r="110" spans="1:15" x14ac:dyDescent="0.3">
      <c r="A110" s="1">
        <v>1967</v>
      </c>
      <c r="B110" s="1">
        <v>3</v>
      </c>
      <c r="C110" s="6">
        <v>1967.2083333333335</v>
      </c>
      <c r="D110" s="6">
        <f>co2data[[#This Row],[DecDate]]^2</f>
        <v>3869908.6267361119</v>
      </c>
      <c r="E110" s="2">
        <f>DATE(co2data[[#This Row],[Year]],co2data[[#This Row],[Month]],15)</f>
        <v>24546</v>
      </c>
      <c r="F110" s="1">
        <v>323.04000000000002</v>
      </c>
      <c r="G110" s="1">
        <f>LN(lco2data[[#This Row],[Co2]])</f>
        <v>5.7777761545645276</v>
      </c>
      <c r="H110" s="4">
        <f>$S$37+$S$38*lco2data[[#This Row],[DecDate]]</f>
        <v>5.7724083308043355</v>
      </c>
      <c r="I110" s="4">
        <f>$S$17+$S$18*lco2data[[#This Row],[DecDate]]+$S$19*lco2data[[#This Row],[DecDate2]]</f>
        <v>5.7764791075043149</v>
      </c>
      <c r="J110" s="4">
        <f>lco2data[[#This Row],[Log Co2]]-lco2data[[#This Row],[Quadratic Trend]]</f>
        <v>1.2970470602127193E-3</v>
      </c>
      <c r="K110" s="4">
        <f t="shared" si="1"/>
        <v>-3.0256409230767179E-3</v>
      </c>
      <c r="L110" s="4">
        <f>lco2data[[#This Row],[Detrended]]-lco2data[[#This Row],[Cycle]]</f>
        <v>4.3226879832894373E-3</v>
      </c>
      <c r="M110" s="4">
        <f>AVERAGEIF(lco2data[Month],lco2data[Month],lco2data[High Frequency])</f>
        <v>4.7909439645069168E-3</v>
      </c>
      <c r="N110" s="4">
        <f>lco2data[[#This Row],[S0]]-AVERAGE($M$2:$M$13)</f>
        <v>4.7926549977636308E-3</v>
      </c>
      <c r="O110" s="4">
        <f>lco2data[[#This Row],[Log Co2]]-lco2data[[#This Row],[Seasonal]]</f>
        <v>5.7729834995667639</v>
      </c>
    </row>
    <row r="111" spans="1:15" x14ac:dyDescent="0.3">
      <c r="A111" s="1">
        <v>1967</v>
      </c>
      <c r="B111" s="1">
        <v>4</v>
      </c>
      <c r="C111" s="6">
        <v>1967.2916666666667</v>
      </c>
      <c r="D111" s="6">
        <f>co2data[[#This Row],[DecDate]]^2</f>
        <v>3870236.5017361115</v>
      </c>
      <c r="E111" s="2">
        <f>DATE(co2data[[#This Row],[Year]],co2data[[#This Row],[Month]],15)</f>
        <v>24577</v>
      </c>
      <c r="F111" s="1">
        <v>324.42</v>
      </c>
      <c r="G111" s="1">
        <f>LN(lco2data[[#This Row],[Co2]])</f>
        <v>5.7820389726219688</v>
      </c>
      <c r="H111" s="4">
        <f>$S$37+$S$38*lco2data[[#This Row],[DecDate]]</f>
        <v>5.7727734351961075</v>
      </c>
      <c r="I111" s="4">
        <f>$S$17+$S$18*lco2data[[#This Row],[DecDate]]+$S$19*lco2data[[#This Row],[DecDate2]]</f>
        <v>5.7767488189236929</v>
      </c>
      <c r="J111" s="4">
        <f>lco2data[[#This Row],[Log Co2]]-lco2data[[#This Row],[Quadratic Trend]]</f>
        <v>5.2901536982759012E-3</v>
      </c>
      <c r="K111" s="4">
        <f t="shared" si="1"/>
        <v>-3.1337770450863109E-3</v>
      </c>
      <c r="L111" s="4">
        <f>lco2data[[#This Row],[Detrended]]-lco2data[[#This Row],[Cycle]]</f>
        <v>8.4239307433622117E-3</v>
      </c>
      <c r="M111" s="4">
        <f>AVERAGEIF(lco2data[Month],lco2data[Month],lco2data[High Frequency])</f>
        <v>8.0050138505764184E-3</v>
      </c>
      <c r="N111" s="4">
        <f>lco2data[[#This Row],[S0]]-AVERAGE($M$2:$M$13)</f>
        <v>8.0067248838331315E-3</v>
      </c>
      <c r="O111" s="4">
        <f>lco2data[[#This Row],[Log Co2]]-lco2data[[#This Row],[Seasonal]]</f>
        <v>5.7740322477381358</v>
      </c>
    </row>
    <row r="112" spans="1:15" x14ac:dyDescent="0.3">
      <c r="A112" s="1">
        <v>1967</v>
      </c>
      <c r="B112" s="1">
        <v>5</v>
      </c>
      <c r="C112" s="6">
        <v>1967.375</v>
      </c>
      <c r="D112" s="6">
        <f>co2data[[#This Row],[DecDate]]^2</f>
        <v>3870564.390625</v>
      </c>
      <c r="E112" s="2">
        <f>DATE(co2data[[#This Row],[Year]],co2data[[#This Row],[Month]],15)</f>
        <v>24607</v>
      </c>
      <c r="F112" s="1">
        <v>325</v>
      </c>
      <c r="G112" s="1">
        <f>LN(lco2data[[#This Row],[Co2]])</f>
        <v>5.7838251823297373</v>
      </c>
      <c r="H112" s="4">
        <f>$S$37+$S$38*lco2data[[#This Row],[DecDate]]</f>
        <v>5.7731385395878796</v>
      </c>
      <c r="I112" s="4">
        <f>$S$17+$S$18*lco2data[[#This Row],[DecDate]]+$S$19*lco2data[[#This Row],[DecDate2]]</f>
        <v>5.7770188993681444</v>
      </c>
      <c r="J112" s="4">
        <f>lco2data[[#This Row],[Log Co2]]-lco2data[[#This Row],[Quadratic Trend]]</f>
        <v>6.8062829615929132E-3</v>
      </c>
      <c r="K112" s="4">
        <f t="shared" si="1"/>
        <v>-2.7728829065217188E-3</v>
      </c>
      <c r="L112" s="4">
        <f>lco2data[[#This Row],[Detrended]]-lco2data[[#This Row],[Cycle]]</f>
        <v>9.5791658681146329E-3</v>
      </c>
      <c r="M112" s="4">
        <f>AVERAGEIF(lco2data[Month],lco2data[Month],lco2data[High Frequency])</f>
        <v>8.9785579737426228E-3</v>
      </c>
      <c r="N112" s="4">
        <f>lco2data[[#This Row],[S0]]-AVERAGE($M$2:$M$13)</f>
        <v>8.9802690069993359E-3</v>
      </c>
      <c r="O112" s="4">
        <f>lco2data[[#This Row],[Log Co2]]-lco2data[[#This Row],[Seasonal]]</f>
        <v>5.7748449133227382</v>
      </c>
    </row>
    <row r="113" spans="1:15" x14ac:dyDescent="0.3">
      <c r="A113" s="1">
        <v>1967</v>
      </c>
      <c r="B113" s="1">
        <v>6</v>
      </c>
      <c r="C113" s="6">
        <v>1967.4583333333335</v>
      </c>
      <c r="D113" s="6">
        <f>co2data[[#This Row],[DecDate]]^2</f>
        <v>3870892.2934027785</v>
      </c>
      <c r="E113" s="2">
        <f>DATE(co2data[[#This Row],[Year]],co2data[[#This Row],[Month]],15)</f>
        <v>24638</v>
      </c>
      <c r="F113" s="1">
        <v>324.08999999999997</v>
      </c>
      <c r="G113" s="1">
        <f>LN(lco2data[[#This Row],[Co2]])</f>
        <v>5.781021254997003</v>
      </c>
      <c r="H113" s="4">
        <f>$S$37+$S$38*lco2data[[#This Row],[DecDate]]</f>
        <v>5.7735036439796534</v>
      </c>
      <c r="I113" s="4">
        <f>$S$17+$S$18*lco2data[[#This Row],[DecDate]]+$S$19*lco2data[[#This Row],[DecDate2]]</f>
        <v>5.7772893488376269</v>
      </c>
      <c r="J113" s="4">
        <f>lco2data[[#This Row],[Log Co2]]-lco2data[[#This Row],[Quadratic Trend]]</f>
        <v>3.7319061593761305E-3</v>
      </c>
      <c r="K113" s="4">
        <f t="shared" si="1"/>
        <v>-2.5231182330797898E-3</v>
      </c>
      <c r="L113" s="4">
        <f>lco2data[[#This Row],[Detrended]]-lco2data[[#This Row],[Cycle]]</f>
        <v>6.2550243924559198E-3</v>
      </c>
      <c r="M113" s="4">
        <f>AVERAGEIF(lco2data[Month],lco2data[Month],lco2data[High Frequency])</f>
        <v>6.745219975955884E-3</v>
      </c>
      <c r="N113" s="4">
        <f>lco2data[[#This Row],[S0]]-AVERAGE($M$2:$M$13)</f>
        <v>6.746931009212598E-3</v>
      </c>
      <c r="O113" s="4">
        <f>lco2data[[#This Row],[Log Co2]]-lco2data[[#This Row],[Seasonal]]</f>
        <v>5.7742743239877905</v>
      </c>
    </row>
    <row r="114" spans="1:15" x14ac:dyDescent="0.3">
      <c r="A114" s="1">
        <v>1967</v>
      </c>
      <c r="B114" s="1">
        <v>7</v>
      </c>
      <c r="C114" s="6">
        <v>1967.5416666666667</v>
      </c>
      <c r="D114" s="6">
        <f>co2data[[#This Row],[DecDate]]^2</f>
        <v>3871220.210069445</v>
      </c>
      <c r="E114" s="2">
        <f>DATE(co2data[[#This Row],[Year]],co2data[[#This Row],[Month]],15)</f>
        <v>24668</v>
      </c>
      <c r="F114" s="1">
        <v>322.55</v>
      </c>
      <c r="G114" s="1">
        <f>LN(lco2data[[#This Row],[Co2]])</f>
        <v>5.7762581629782508</v>
      </c>
      <c r="H114" s="4">
        <f>$S$37+$S$38*lco2data[[#This Row],[DecDate]]</f>
        <v>5.7738687483714255</v>
      </c>
      <c r="I114" s="4">
        <f>$S$17+$S$18*lco2data[[#This Row],[DecDate]]+$S$19*lco2data[[#This Row],[DecDate2]]</f>
        <v>5.7775601673321546</v>
      </c>
      <c r="J114" s="4">
        <f>lco2data[[#This Row],[Log Co2]]-lco2data[[#This Row],[Quadratic Trend]]</f>
        <v>-1.3020043539038184E-3</v>
      </c>
      <c r="K114" s="4">
        <f t="shared" si="1"/>
        <v>-2.4377941365916886E-3</v>
      </c>
      <c r="L114" s="4">
        <f>lco2data[[#This Row],[Detrended]]-lco2data[[#This Row],[Cycle]]</f>
        <v>1.1357897826878701E-3</v>
      </c>
      <c r="M114" s="4">
        <f>AVERAGEIF(lco2data[Month],lco2data[Month],lco2data[High Frequency])</f>
        <v>1.982712511199824E-3</v>
      </c>
      <c r="N114" s="4">
        <f>lco2data[[#This Row],[S0]]-AVERAGE($M$2:$M$13)</f>
        <v>1.9844235444565379E-3</v>
      </c>
      <c r="O114" s="4">
        <f>lco2data[[#This Row],[Log Co2]]-lco2data[[#This Row],[Seasonal]]</f>
        <v>5.7742737394337942</v>
      </c>
    </row>
    <row r="115" spans="1:15" x14ac:dyDescent="0.3">
      <c r="A115" s="1">
        <v>1967</v>
      </c>
      <c r="B115" s="1">
        <v>8</v>
      </c>
      <c r="C115" s="6">
        <v>1967.625</v>
      </c>
      <c r="D115" s="6">
        <f>co2data[[#This Row],[DecDate]]^2</f>
        <v>3871548.140625</v>
      </c>
      <c r="E115" s="2">
        <f>DATE(co2data[[#This Row],[Year]],co2data[[#This Row],[Month]],15)</f>
        <v>24699</v>
      </c>
      <c r="F115" s="1">
        <v>320.92</v>
      </c>
      <c r="G115" s="1">
        <f>LN(lco2data[[#This Row],[Co2]])</f>
        <v>5.7711918708854553</v>
      </c>
      <c r="H115" s="4">
        <f>$S$37+$S$38*lco2data[[#This Row],[DecDate]]</f>
        <v>5.7742338527631976</v>
      </c>
      <c r="I115" s="4">
        <f>$S$17+$S$18*lco2data[[#This Row],[DecDate]]+$S$19*lco2data[[#This Row],[DecDate2]]</f>
        <v>5.7778313548517133</v>
      </c>
      <c r="J115" s="4">
        <f>lco2data[[#This Row],[Log Co2]]-lco2data[[#This Row],[Quadratic Trend]]</f>
        <v>-6.6394839662580196E-3</v>
      </c>
      <c r="K115" s="4">
        <f t="shared" si="1"/>
        <v>-2.4514663879822152E-3</v>
      </c>
      <c r="L115" s="4">
        <f>lco2data[[#This Row],[Detrended]]-lco2data[[#This Row],[Cycle]]</f>
        <v>-4.1880175782758045E-3</v>
      </c>
      <c r="M115" s="4">
        <f>AVERAGEIF(lco2data[Month],lco2data[Month],lco2data[High Frequency])</f>
        <v>-4.2841947074596992E-3</v>
      </c>
      <c r="N115" s="4">
        <f>lco2data[[#This Row],[S0]]-AVERAGE($M$2:$M$13)</f>
        <v>-4.2824836742029852E-3</v>
      </c>
      <c r="O115" s="4">
        <f>lco2data[[#This Row],[Log Co2]]-lco2data[[#This Row],[Seasonal]]</f>
        <v>5.7754743545596581</v>
      </c>
    </row>
    <row r="116" spans="1:15" x14ac:dyDescent="0.3">
      <c r="A116" s="1">
        <v>1967</v>
      </c>
      <c r="B116" s="1">
        <v>9</v>
      </c>
      <c r="C116" s="6">
        <v>1967.7083333333335</v>
      </c>
      <c r="D116" s="6">
        <f>co2data[[#This Row],[DecDate]]^2</f>
        <v>3871876.085069445</v>
      </c>
      <c r="E116" s="2">
        <f>DATE(co2data[[#This Row],[Year]],co2data[[#This Row],[Month]],15)</f>
        <v>24730</v>
      </c>
      <c r="F116" s="1">
        <v>319.31</v>
      </c>
      <c r="G116" s="1">
        <f>LN(lco2data[[#This Row],[Co2]])</f>
        <v>5.7661624177395607</v>
      </c>
      <c r="H116" s="4">
        <f>$S$37+$S$38*lco2data[[#This Row],[DecDate]]</f>
        <v>5.7745989571549714</v>
      </c>
      <c r="I116" s="4">
        <f>$S$17+$S$18*lco2data[[#This Row],[DecDate]]+$S$19*lco2data[[#This Row],[DecDate2]]</f>
        <v>5.7781029113963172</v>
      </c>
      <c r="J116" s="4">
        <f>lco2data[[#This Row],[Log Co2]]-lco2data[[#This Row],[Quadratic Trend]]</f>
        <v>-1.1940493656756423E-2</v>
      </c>
      <c r="K116" s="4">
        <f t="shared" si="1"/>
        <v>-2.3921909527051875E-3</v>
      </c>
      <c r="L116" s="4">
        <f>lco2data[[#This Row],[Detrended]]-lco2data[[#This Row],[Cycle]]</f>
        <v>-9.5483027040512355E-3</v>
      </c>
      <c r="M116" s="4">
        <f>AVERAGEIF(lco2data[Month],lco2data[Month],lco2data[High Frequency])</f>
        <v>-9.2552748452772796E-3</v>
      </c>
      <c r="N116" s="4">
        <f>lco2data[[#This Row],[S0]]-AVERAGE($M$2:$M$13)</f>
        <v>-9.2535638120205665E-3</v>
      </c>
      <c r="O116" s="4">
        <f>lco2data[[#This Row],[Log Co2]]-lco2data[[#This Row],[Seasonal]]</f>
        <v>5.7754159815515811</v>
      </c>
    </row>
    <row r="117" spans="1:15" x14ac:dyDescent="0.3">
      <c r="A117" s="1">
        <v>1967</v>
      </c>
      <c r="B117" s="1">
        <v>10</v>
      </c>
      <c r="C117" s="6">
        <v>1967.7916666666667</v>
      </c>
      <c r="D117" s="6">
        <f>co2data[[#This Row],[DecDate]]^2</f>
        <v>3872204.043402778</v>
      </c>
      <c r="E117" s="2">
        <f>DATE(co2data[[#This Row],[Year]],co2data[[#This Row],[Month]],15)</f>
        <v>24760</v>
      </c>
      <c r="F117" s="1">
        <v>319.31</v>
      </c>
      <c r="G117" s="1">
        <f>LN(lco2data[[#This Row],[Co2]])</f>
        <v>5.7661624177395607</v>
      </c>
      <c r="H117" s="4">
        <f>$S$37+$S$38*lco2data[[#This Row],[DecDate]]</f>
        <v>5.7749640615467435</v>
      </c>
      <c r="I117" s="4">
        <f>$S$17+$S$18*lco2data[[#This Row],[DecDate]]+$S$19*lco2data[[#This Row],[DecDate2]]</f>
        <v>5.778374836965952</v>
      </c>
      <c r="J117" s="4">
        <f>lco2data[[#This Row],[Log Co2]]-lco2data[[#This Row],[Quadratic Trend]]</f>
        <v>-1.2212419226391269E-2</v>
      </c>
      <c r="K117" s="4">
        <f t="shared" si="1"/>
        <v>-2.1940731120867561E-3</v>
      </c>
      <c r="L117" s="4">
        <f>lco2data[[#This Row],[Detrended]]-lco2data[[#This Row],[Cycle]]</f>
        <v>-1.0018346114304513E-2</v>
      </c>
      <c r="M117" s="4">
        <f>AVERAGEIF(lco2data[Month],lco2data[Month],lco2data[High Frequency])</f>
        <v>-9.7900795346398048E-3</v>
      </c>
      <c r="N117" s="4">
        <f>lco2data[[#This Row],[S0]]-AVERAGE($M$2:$M$13)</f>
        <v>-9.7883685013830917E-3</v>
      </c>
      <c r="O117" s="4">
        <f>lco2data[[#This Row],[Log Co2]]-lco2data[[#This Row],[Seasonal]]</f>
        <v>5.7759507862409434</v>
      </c>
    </row>
    <row r="118" spans="1:15" x14ac:dyDescent="0.3">
      <c r="A118" s="1">
        <v>1967</v>
      </c>
      <c r="B118" s="1">
        <v>11</v>
      </c>
      <c r="C118" s="6">
        <v>1967.875</v>
      </c>
      <c r="D118" s="6">
        <f>co2data[[#This Row],[DecDate]]^2</f>
        <v>3872532.015625</v>
      </c>
      <c r="E118" s="2">
        <f>DATE(co2data[[#This Row],[Year]],co2data[[#This Row],[Month]],15)</f>
        <v>24791</v>
      </c>
      <c r="F118" s="1">
        <v>320.72000000000003</v>
      </c>
      <c r="G118" s="1">
        <f>LN(lco2data[[#This Row],[Co2]])</f>
        <v>5.7705684683342513</v>
      </c>
      <c r="H118" s="4">
        <f>$S$37+$S$38*lco2data[[#This Row],[DecDate]]</f>
        <v>5.7753291659385155</v>
      </c>
      <c r="I118" s="4">
        <f>$S$17+$S$18*lco2data[[#This Row],[DecDate]]+$S$19*lco2data[[#This Row],[DecDate2]]</f>
        <v>5.7786471315606462</v>
      </c>
      <c r="J118" s="4">
        <f>lco2data[[#This Row],[Log Co2]]-lco2data[[#This Row],[Quadratic Trend]]</f>
        <v>-8.0786632263949443E-3</v>
      </c>
      <c r="K118" s="4">
        <f t="shared" si="1"/>
        <v>-2.1941738860453697E-3</v>
      </c>
      <c r="L118" s="4">
        <f>lco2data[[#This Row],[Detrended]]-lco2data[[#This Row],[Cycle]]</f>
        <v>-5.8844893403495746E-3</v>
      </c>
      <c r="M118" s="4">
        <f>AVERAGEIF(lco2data[Month],lco2data[Month],lco2data[High Frequency])</f>
        <v>-6.4734271169104929E-3</v>
      </c>
      <c r="N118" s="4">
        <f>lco2data[[#This Row],[S0]]-AVERAGE($M$2:$M$13)</f>
        <v>-6.471716083653779E-3</v>
      </c>
      <c r="O118" s="4">
        <f>lco2data[[#This Row],[Log Co2]]-lco2data[[#This Row],[Seasonal]]</f>
        <v>5.7770401844179053</v>
      </c>
    </row>
    <row r="119" spans="1:15" x14ac:dyDescent="0.3">
      <c r="A119" s="1">
        <v>1967</v>
      </c>
      <c r="B119" s="1">
        <v>12</v>
      </c>
      <c r="C119" s="6">
        <v>1967.9583333333335</v>
      </c>
      <c r="D119" s="6">
        <f>co2data[[#This Row],[DecDate]]^2</f>
        <v>3872860.0017361119</v>
      </c>
      <c r="E119" s="2">
        <f>DATE(co2data[[#This Row],[Year]],co2data[[#This Row],[Month]],15)</f>
        <v>24821</v>
      </c>
      <c r="F119" s="1">
        <v>321.95999999999998</v>
      </c>
      <c r="G119" s="1">
        <f>LN(lco2data[[#This Row],[Co2]])</f>
        <v>5.7744273142255329</v>
      </c>
      <c r="H119" s="4">
        <f>$S$37+$S$38*lco2data[[#This Row],[DecDate]]</f>
        <v>5.7756942703302876</v>
      </c>
      <c r="I119" s="4">
        <f>$S$17+$S$18*lco2data[[#This Row],[DecDate]]+$S$19*lco2data[[#This Row],[DecDate2]]</f>
        <v>5.7789197951803573</v>
      </c>
      <c r="J119" s="4">
        <f>lco2data[[#This Row],[Log Co2]]-lco2data[[#This Row],[Quadratic Trend]]</f>
        <v>-4.4924809548243516E-3</v>
      </c>
      <c r="K119" s="4">
        <f t="shared" si="1"/>
        <v>-2.3816775619736564E-3</v>
      </c>
      <c r="L119" s="4">
        <f>lco2data[[#This Row],[Detrended]]-lco2data[[#This Row],[Cycle]]</f>
        <v>-2.1108033928506952E-3</v>
      </c>
      <c r="M119" s="4">
        <f>AVERAGEIF(lco2data[Month],lco2data[Month],lco2data[High Frequency])</f>
        <v>-2.9999829855875035E-3</v>
      </c>
      <c r="N119" s="4">
        <f>lco2data[[#This Row],[S0]]-AVERAGE($M$2:$M$13)</f>
        <v>-2.9982719523307896E-3</v>
      </c>
      <c r="O119" s="4">
        <f>lco2data[[#This Row],[Log Co2]]-lco2data[[#This Row],[Seasonal]]</f>
        <v>5.7774255861778636</v>
      </c>
    </row>
    <row r="120" spans="1:15" x14ac:dyDescent="0.3">
      <c r="A120" s="1">
        <v>1968</v>
      </c>
      <c r="B120" s="1">
        <v>1</v>
      </c>
      <c r="C120" s="6">
        <v>1968.0416666666667</v>
      </c>
      <c r="D120" s="6">
        <f>co2data[[#This Row],[DecDate]]^2</f>
        <v>3873188.0017361115</v>
      </c>
      <c r="E120" s="2">
        <f>DATE(co2data[[#This Row],[Year]],co2data[[#This Row],[Month]],15)</f>
        <v>24852</v>
      </c>
      <c r="F120" s="1">
        <v>322.57</v>
      </c>
      <c r="G120" s="1">
        <f>LN(lco2data[[#This Row],[Co2]])</f>
        <v>5.7763201669465243</v>
      </c>
      <c r="H120" s="4">
        <f>$S$37+$S$38*lco2data[[#This Row],[DecDate]]</f>
        <v>5.7760593747220597</v>
      </c>
      <c r="I120" s="4">
        <f>$S$17+$S$18*lco2data[[#This Row],[DecDate]]+$S$19*lco2data[[#This Row],[DecDate2]]</f>
        <v>5.7791928278251135</v>
      </c>
      <c r="J120" s="4">
        <f>lco2data[[#This Row],[Log Co2]]-lco2data[[#This Row],[Quadratic Trend]]</f>
        <v>-2.8726608785891727E-3</v>
      </c>
      <c r="K120" s="4">
        <f t="shared" si="1"/>
        <v>-2.6428435734222769E-3</v>
      </c>
      <c r="L120" s="4">
        <f>lco2data[[#This Row],[Detrended]]-lco2data[[#This Row],[Cycle]]</f>
        <v>-2.2981730516689588E-4</v>
      </c>
      <c r="M120" s="4">
        <f>AVERAGEIF(lco2data[Month],lco2data[Month],lco2data[High Frequency])</f>
        <v>8.874201147523954E-6</v>
      </c>
      <c r="N120" s="4">
        <f>lco2data[[#This Row],[S0]]-AVERAGE($M$2:$M$13)</f>
        <v>1.0585234404237831E-5</v>
      </c>
      <c r="O120" s="4">
        <f>lco2data[[#This Row],[Log Co2]]-lco2data[[#This Row],[Seasonal]]</f>
        <v>5.7763095817121197</v>
      </c>
    </row>
    <row r="121" spans="1:15" x14ac:dyDescent="0.3">
      <c r="A121" s="1">
        <v>1968</v>
      </c>
      <c r="B121" s="1">
        <v>2</v>
      </c>
      <c r="C121" s="6">
        <v>1968.125</v>
      </c>
      <c r="D121" s="6">
        <f>co2data[[#This Row],[DecDate]]^2</f>
        <v>3873516.015625</v>
      </c>
      <c r="E121" s="2">
        <f>DATE(co2data[[#This Row],[Year]],co2data[[#This Row],[Month]],15)</f>
        <v>24883</v>
      </c>
      <c r="F121" s="1">
        <v>323.14999999999998</v>
      </c>
      <c r="G121" s="1">
        <f>LN(lco2data[[#This Row],[Co2]])</f>
        <v>5.7781166117089047</v>
      </c>
      <c r="H121" s="4">
        <f>$S$37+$S$38*lco2data[[#This Row],[DecDate]]</f>
        <v>5.7764244791138317</v>
      </c>
      <c r="I121" s="4">
        <f>$S$17+$S$18*lco2data[[#This Row],[DecDate]]+$S$19*lco2data[[#This Row],[DecDate2]]</f>
        <v>5.7794662294949006</v>
      </c>
      <c r="J121" s="4">
        <f>lco2data[[#This Row],[Log Co2]]-lco2data[[#This Row],[Quadratic Trend]]</f>
        <v>-1.3496177859959602E-3</v>
      </c>
      <c r="K121" s="4">
        <f t="shared" si="1"/>
        <v>-3.0403570948933814E-3</v>
      </c>
      <c r="L121" s="4">
        <f>lco2data[[#This Row],[Detrended]]-lco2data[[#This Row],[Cycle]]</f>
        <v>1.6907393088974212E-3</v>
      </c>
      <c r="M121" s="4">
        <f>AVERAGEIF(lco2data[Month],lco2data[Month],lco2data[High Frequency])</f>
        <v>2.2711043136650279E-3</v>
      </c>
      <c r="N121" s="4">
        <f>lco2data[[#This Row],[S0]]-AVERAGE($M$2:$M$13)</f>
        <v>2.2728153469217418E-3</v>
      </c>
      <c r="O121" s="4">
        <f>lco2data[[#This Row],[Log Co2]]-lco2data[[#This Row],[Seasonal]]</f>
        <v>5.7758437963619826</v>
      </c>
    </row>
    <row r="122" spans="1:15" x14ac:dyDescent="0.3">
      <c r="A122" s="1">
        <v>1968</v>
      </c>
      <c r="B122" s="1">
        <v>3</v>
      </c>
      <c r="C122" s="6">
        <v>1968.2083333333335</v>
      </c>
      <c r="D122" s="6">
        <f>co2data[[#This Row],[DecDate]]^2</f>
        <v>3873844.0434027785</v>
      </c>
      <c r="E122" s="2">
        <f>DATE(co2data[[#This Row],[Year]],co2data[[#This Row],[Month]],15)</f>
        <v>24912</v>
      </c>
      <c r="F122" s="1">
        <v>323.89</v>
      </c>
      <c r="G122" s="1">
        <f>LN(lco2data[[#This Row],[Co2]])</f>
        <v>5.7804039519742219</v>
      </c>
      <c r="H122" s="4">
        <f>$S$37+$S$38*lco2data[[#This Row],[DecDate]]</f>
        <v>5.7767895835056056</v>
      </c>
      <c r="I122" s="4">
        <f>$S$17+$S$18*lco2data[[#This Row],[DecDate]]+$S$19*lco2data[[#This Row],[DecDate2]]</f>
        <v>5.779740000189733</v>
      </c>
      <c r="J122" s="4">
        <f>lco2data[[#This Row],[Log Co2]]-lco2data[[#This Row],[Quadratic Trend]]</f>
        <v>6.6395178448885872E-4</v>
      </c>
      <c r="K122" s="4">
        <f t="shared" si="1"/>
        <v>-3.4364697275736013E-3</v>
      </c>
      <c r="L122" s="4">
        <f>lco2data[[#This Row],[Detrended]]-lco2data[[#This Row],[Cycle]]</f>
        <v>4.1004215120624601E-3</v>
      </c>
      <c r="M122" s="4">
        <f>AVERAGEIF(lco2data[Month],lco2data[Month],lco2data[High Frequency])</f>
        <v>4.7909439645069168E-3</v>
      </c>
      <c r="N122" s="4">
        <f>lco2data[[#This Row],[S0]]-AVERAGE($M$2:$M$13)</f>
        <v>4.7926549977636308E-3</v>
      </c>
      <c r="O122" s="4">
        <f>lco2data[[#This Row],[Log Co2]]-lco2data[[#This Row],[Seasonal]]</f>
        <v>5.7756112969764581</v>
      </c>
    </row>
    <row r="123" spans="1:15" x14ac:dyDescent="0.3">
      <c r="A123" s="1">
        <v>1968</v>
      </c>
      <c r="B123" s="1">
        <v>4</v>
      </c>
      <c r="C123" s="6">
        <v>1968.2916666666667</v>
      </c>
      <c r="D123" s="6">
        <f>co2data[[#This Row],[DecDate]]^2</f>
        <v>3874172.085069445</v>
      </c>
      <c r="E123" s="2">
        <f>DATE(co2data[[#This Row],[Year]],co2data[[#This Row],[Month]],15)</f>
        <v>24943</v>
      </c>
      <c r="F123" s="1">
        <v>325.02</v>
      </c>
      <c r="G123" s="1">
        <f>LN(lco2data[[#This Row],[Co2]])</f>
        <v>5.7838867188978629</v>
      </c>
      <c r="H123" s="4">
        <f>$S$37+$S$38*lco2data[[#This Row],[DecDate]]</f>
        <v>5.7771546878973776</v>
      </c>
      <c r="I123" s="4">
        <f>$S$17+$S$18*lco2data[[#This Row],[DecDate]]+$S$19*lco2data[[#This Row],[DecDate2]]</f>
        <v>5.7800141399096105</v>
      </c>
      <c r="J123" s="4">
        <f>lco2data[[#This Row],[Log Co2]]-lco2data[[#This Row],[Quadratic Trend]]</f>
        <v>3.8725789882523287E-3</v>
      </c>
      <c r="K123" s="4">
        <f t="shared" si="1"/>
        <v>-3.4844922907283104E-3</v>
      </c>
      <c r="L123" s="4">
        <f>lco2data[[#This Row],[Detrended]]-lco2data[[#This Row],[Cycle]]</f>
        <v>7.3570712789806387E-3</v>
      </c>
      <c r="M123" s="4">
        <f>AVERAGEIF(lco2data[Month],lco2data[Month],lco2data[High Frequency])</f>
        <v>8.0050138505764184E-3</v>
      </c>
      <c r="N123" s="4">
        <f>lco2data[[#This Row],[S0]]-AVERAGE($M$2:$M$13)</f>
        <v>8.0067248838331315E-3</v>
      </c>
      <c r="O123" s="4">
        <f>lco2data[[#This Row],[Log Co2]]-lco2data[[#This Row],[Seasonal]]</f>
        <v>5.77587999401403</v>
      </c>
    </row>
    <row r="124" spans="1:15" x14ac:dyDescent="0.3">
      <c r="A124" s="1">
        <v>1968</v>
      </c>
      <c r="B124" s="1">
        <v>5</v>
      </c>
      <c r="C124" s="6">
        <v>1968.375</v>
      </c>
      <c r="D124" s="6">
        <f>co2data[[#This Row],[DecDate]]^2</f>
        <v>3874500.140625</v>
      </c>
      <c r="E124" s="2">
        <f>DATE(co2data[[#This Row],[Year]],co2data[[#This Row],[Month]],15)</f>
        <v>24973</v>
      </c>
      <c r="F124" s="1">
        <v>325.57</v>
      </c>
      <c r="G124" s="1">
        <f>LN(lco2data[[#This Row],[Co2]])</f>
        <v>5.7855774922913188</v>
      </c>
      <c r="H124" s="4">
        <f>$S$37+$S$38*lco2data[[#This Row],[DecDate]]</f>
        <v>5.7775197922891497</v>
      </c>
      <c r="I124" s="4">
        <f>$S$17+$S$18*lco2data[[#This Row],[DecDate]]+$S$19*lco2data[[#This Row],[DecDate2]]</f>
        <v>5.7802886486545049</v>
      </c>
      <c r="J124" s="4">
        <f>lco2data[[#This Row],[Log Co2]]-lco2data[[#This Row],[Quadratic Trend]]</f>
        <v>5.2888436368139224E-3</v>
      </c>
      <c r="K124" s="4">
        <f t="shared" si="1"/>
        <v>-3.2786955388290221E-3</v>
      </c>
      <c r="L124" s="4">
        <f>lco2data[[#This Row],[Detrended]]-lco2data[[#This Row],[Cycle]]</f>
        <v>8.5675391756429436E-3</v>
      </c>
      <c r="M124" s="4">
        <f>AVERAGEIF(lco2data[Month],lco2data[Month],lco2data[High Frequency])</f>
        <v>8.9785579737426228E-3</v>
      </c>
      <c r="N124" s="4">
        <f>lco2data[[#This Row],[S0]]-AVERAGE($M$2:$M$13)</f>
        <v>8.9802690069993359E-3</v>
      </c>
      <c r="O124" s="4">
        <f>lco2data[[#This Row],[Log Co2]]-lco2data[[#This Row],[Seasonal]]</f>
        <v>5.7765972232843197</v>
      </c>
    </row>
    <row r="125" spans="1:15" x14ac:dyDescent="0.3">
      <c r="A125" s="1">
        <v>1968</v>
      </c>
      <c r="B125" s="1">
        <v>6</v>
      </c>
      <c r="C125" s="6">
        <v>1968.4583333333335</v>
      </c>
      <c r="D125" s="6">
        <f>co2data[[#This Row],[DecDate]]^2</f>
        <v>3874828.210069445</v>
      </c>
      <c r="E125" s="2">
        <f>DATE(co2data[[#This Row],[Year]],co2data[[#This Row],[Month]],15)</f>
        <v>25004</v>
      </c>
      <c r="F125" s="1">
        <v>325.36</v>
      </c>
      <c r="G125" s="1">
        <f>LN(lco2data[[#This Row],[Co2]])</f>
        <v>5.7849322615989696</v>
      </c>
      <c r="H125" s="4">
        <f>$S$37+$S$38*lco2data[[#This Row],[DecDate]]</f>
        <v>5.7778848966809235</v>
      </c>
      <c r="I125" s="4">
        <f>$S$17+$S$18*lco2data[[#This Row],[DecDate]]+$S$19*lco2data[[#This Row],[DecDate2]]</f>
        <v>5.7805635264244444</v>
      </c>
      <c r="J125" s="4">
        <f>lco2data[[#This Row],[Log Co2]]-lco2data[[#This Row],[Quadratic Trend]]</f>
        <v>4.3687351745251846E-3</v>
      </c>
      <c r="K125" s="4">
        <f t="shared" si="1"/>
        <v>-3.0467751455460937E-3</v>
      </c>
      <c r="L125" s="4">
        <f>lco2data[[#This Row],[Detrended]]-lco2data[[#This Row],[Cycle]]</f>
        <v>7.4155103200712787E-3</v>
      </c>
      <c r="M125" s="4">
        <f>AVERAGEIF(lco2data[Month],lco2data[Month],lco2data[High Frequency])</f>
        <v>6.745219975955884E-3</v>
      </c>
      <c r="N125" s="4">
        <f>lco2data[[#This Row],[S0]]-AVERAGE($M$2:$M$13)</f>
        <v>6.746931009212598E-3</v>
      </c>
      <c r="O125" s="4">
        <f>lco2data[[#This Row],[Log Co2]]-lco2data[[#This Row],[Seasonal]]</f>
        <v>5.778185330589757</v>
      </c>
    </row>
    <row r="126" spans="1:15" x14ac:dyDescent="0.3">
      <c r="A126" s="1">
        <v>1968</v>
      </c>
      <c r="B126" s="1">
        <v>7</v>
      </c>
      <c r="C126" s="6">
        <v>1968.5416666666667</v>
      </c>
      <c r="D126" s="6">
        <f>co2data[[#This Row],[DecDate]]^2</f>
        <v>3875156.293402778</v>
      </c>
      <c r="E126" s="2">
        <f>DATE(co2data[[#This Row],[Year]],co2data[[#This Row],[Month]],15)</f>
        <v>25034</v>
      </c>
      <c r="F126" s="1">
        <v>324.14</v>
      </c>
      <c r="G126" s="1">
        <f>LN(lco2data[[#This Row],[Co2]])</f>
        <v>5.7811755212299731</v>
      </c>
      <c r="H126" s="4">
        <f>$S$37+$S$38*lco2data[[#This Row],[DecDate]]</f>
        <v>5.7782500010726956</v>
      </c>
      <c r="I126" s="4">
        <f>$S$17+$S$18*lco2data[[#This Row],[DecDate]]+$S$19*lco2data[[#This Row],[DecDate2]]</f>
        <v>5.7808387732194291</v>
      </c>
      <c r="J126" s="4">
        <f>lco2data[[#This Row],[Log Co2]]-lco2data[[#This Row],[Quadratic Trend]]</f>
        <v>3.3674801054406345E-4</v>
      </c>
      <c r="K126" s="4">
        <f t="shared" si="1"/>
        <v>-2.8361602815431927E-3</v>
      </c>
      <c r="L126" s="4">
        <f>lco2data[[#This Row],[Detrended]]-lco2data[[#This Row],[Cycle]]</f>
        <v>3.1729082920872562E-3</v>
      </c>
      <c r="M126" s="4">
        <f>AVERAGEIF(lco2data[Month],lco2data[Month],lco2data[High Frequency])</f>
        <v>1.982712511199824E-3</v>
      </c>
      <c r="N126" s="4">
        <f>lco2data[[#This Row],[S0]]-AVERAGE($M$2:$M$13)</f>
        <v>1.9844235444565379E-3</v>
      </c>
      <c r="O126" s="4">
        <f>lco2data[[#This Row],[Log Co2]]-lco2data[[#This Row],[Seasonal]]</f>
        <v>5.7791910976855165</v>
      </c>
    </row>
    <row r="127" spans="1:15" x14ac:dyDescent="0.3">
      <c r="A127" s="1">
        <v>1968</v>
      </c>
      <c r="B127" s="1">
        <v>8</v>
      </c>
      <c r="C127" s="6">
        <v>1968.625</v>
      </c>
      <c r="D127" s="6">
        <f>co2data[[#This Row],[DecDate]]^2</f>
        <v>3875484.390625</v>
      </c>
      <c r="E127" s="2">
        <f>DATE(co2data[[#This Row],[Year]],co2data[[#This Row],[Month]],15)</f>
        <v>25065</v>
      </c>
      <c r="F127" s="1">
        <v>322.02999999999997</v>
      </c>
      <c r="G127" s="1">
        <f>LN(lco2data[[#This Row],[Co2]])</f>
        <v>5.7746447089064308</v>
      </c>
      <c r="H127" s="4">
        <f>$S$37+$S$38*lco2data[[#This Row],[DecDate]]</f>
        <v>5.7786151054644677</v>
      </c>
      <c r="I127" s="4">
        <f>$S$17+$S$18*lco2data[[#This Row],[DecDate]]+$S$19*lco2data[[#This Row],[DecDate2]]</f>
        <v>5.781114389039459</v>
      </c>
      <c r="J127" s="4">
        <f>lco2data[[#This Row],[Log Co2]]-lco2data[[#This Row],[Quadratic Trend]]</f>
        <v>-6.4696801330281772E-3</v>
      </c>
      <c r="K127" s="4">
        <f t="shared" si="1"/>
        <v>-2.6718679726818015E-3</v>
      </c>
      <c r="L127" s="4">
        <f>lco2data[[#This Row],[Detrended]]-lco2data[[#This Row],[Cycle]]</f>
        <v>-3.7978121603463757E-3</v>
      </c>
      <c r="M127" s="4">
        <f>AVERAGEIF(lco2data[Month],lco2data[Month],lco2data[High Frequency])</f>
        <v>-4.2841947074596992E-3</v>
      </c>
      <c r="N127" s="4">
        <f>lco2data[[#This Row],[S0]]-AVERAGE($M$2:$M$13)</f>
        <v>-4.2824836742029852E-3</v>
      </c>
      <c r="O127" s="4">
        <f>lco2data[[#This Row],[Log Co2]]-lco2data[[#This Row],[Seasonal]]</f>
        <v>5.7789271925806336</v>
      </c>
    </row>
    <row r="128" spans="1:15" x14ac:dyDescent="0.3">
      <c r="A128" s="1">
        <v>1968</v>
      </c>
      <c r="B128" s="1">
        <v>9</v>
      </c>
      <c r="C128" s="6">
        <v>1968.7083333333335</v>
      </c>
      <c r="D128" s="6">
        <f>co2data[[#This Row],[DecDate]]^2</f>
        <v>3875812.5017361119</v>
      </c>
      <c r="E128" s="2">
        <f>DATE(co2data[[#This Row],[Year]],co2data[[#This Row],[Month]],15)</f>
        <v>25096</v>
      </c>
      <c r="F128" s="1">
        <v>320.41000000000003</v>
      </c>
      <c r="G128" s="1">
        <f>LN(lco2data[[#This Row],[Co2]])</f>
        <v>5.7696014256934189</v>
      </c>
      <c r="H128" s="4">
        <f>$S$37+$S$38*lco2data[[#This Row],[DecDate]]</f>
        <v>5.7789802098562397</v>
      </c>
      <c r="I128" s="4">
        <f>$S$17+$S$18*lco2data[[#This Row],[DecDate]]+$S$19*lco2data[[#This Row],[DecDate2]]</f>
        <v>5.7813903738845198</v>
      </c>
      <c r="J128" s="4">
        <f>lco2data[[#This Row],[Log Co2]]-lco2data[[#This Row],[Quadratic Trend]]</f>
        <v>-1.1788948191100879E-2</v>
      </c>
      <c r="K128" s="4">
        <f t="shared" si="1"/>
        <v>-2.3574016641327343E-3</v>
      </c>
      <c r="L128" s="4">
        <f>lco2data[[#This Row],[Detrended]]-lco2data[[#This Row],[Cycle]]</f>
        <v>-9.4315465269681452E-3</v>
      </c>
      <c r="M128" s="4">
        <f>AVERAGEIF(lco2data[Month],lco2data[Month],lco2data[High Frequency])</f>
        <v>-9.2552748452772796E-3</v>
      </c>
      <c r="N128" s="4">
        <f>lco2data[[#This Row],[S0]]-AVERAGE($M$2:$M$13)</f>
        <v>-9.2535638120205665E-3</v>
      </c>
      <c r="O128" s="4">
        <f>lco2data[[#This Row],[Log Co2]]-lco2data[[#This Row],[Seasonal]]</f>
        <v>5.7788549895054393</v>
      </c>
    </row>
    <row r="129" spans="1:15" x14ac:dyDescent="0.3">
      <c r="A129" s="1">
        <v>1968</v>
      </c>
      <c r="B129" s="1">
        <v>10</v>
      </c>
      <c r="C129" s="6">
        <v>1968.7916666666667</v>
      </c>
      <c r="D129" s="6">
        <f>co2data[[#This Row],[DecDate]]^2</f>
        <v>3876140.6267361115</v>
      </c>
      <c r="E129" s="2">
        <f>DATE(co2data[[#This Row],[Year]],co2data[[#This Row],[Month]],15)</f>
        <v>25126</v>
      </c>
      <c r="F129" s="1">
        <v>320.25</v>
      </c>
      <c r="G129" s="1">
        <f>LN(lco2data[[#This Row],[Co2]])</f>
        <v>5.769101940776844</v>
      </c>
      <c r="H129" s="4">
        <f>$S$37+$S$38*lco2data[[#This Row],[DecDate]]</f>
        <v>5.7793453142480136</v>
      </c>
      <c r="I129" s="4">
        <f>$S$17+$S$18*lco2data[[#This Row],[DecDate]]+$S$19*lco2data[[#This Row],[DecDate2]]</f>
        <v>5.7816667277546117</v>
      </c>
      <c r="J129" s="4">
        <f>lco2data[[#This Row],[Log Co2]]-lco2data[[#This Row],[Quadratic Trend]]</f>
        <v>-1.2564786977767639E-2</v>
      </c>
      <c r="K129" s="4">
        <f t="shared" si="1"/>
        <v>-1.9786845610915574E-3</v>
      </c>
      <c r="L129" s="4">
        <f>lco2data[[#This Row],[Detrended]]-lco2data[[#This Row],[Cycle]]</f>
        <v>-1.0586102416676083E-2</v>
      </c>
      <c r="M129" s="4">
        <f>AVERAGEIF(lco2data[Month],lco2data[Month],lco2data[High Frequency])</f>
        <v>-9.7900795346398048E-3</v>
      </c>
      <c r="N129" s="4">
        <f>lco2data[[#This Row],[S0]]-AVERAGE($M$2:$M$13)</f>
        <v>-9.7883685013830917E-3</v>
      </c>
      <c r="O129" s="4">
        <f>lco2data[[#This Row],[Log Co2]]-lco2data[[#This Row],[Seasonal]]</f>
        <v>5.7788903092782267</v>
      </c>
    </row>
    <row r="130" spans="1:15" x14ac:dyDescent="0.3">
      <c r="A130" s="1">
        <v>1968</v>
      </c>
      <c r="B130" s="1">
        <v>11</v>
      </c>
      <c r="C130" s="6">
        <v>1968.875</v>
      </c>
      <c r="D130" s="6">
        <f>co2data[[#This Row],[DecDate]]^2</f>
        <v>3876468.765625</v>
      </c>
      <c r="E130" s="2">
        <f>DATE(co2data[[#This Row],[Year]],co2data[[#This Row],[Month]],15)</f>
        <v>25157</v>
      </c>
      <c r="F130" s="1">
        <v>321.31</v>
      </c>
      <c r="G130" s="1">
        <f>LN(lco2data[[#This Row],[Co2]])</f>
        <v>5.7724063891980197</v>
      </c>
      <c r="H130" s="4">
        <f>$S$37+$S$38*lco2data[[#This Row],[DecDate]]</f>
        <v>5.7797104186397856</v>
      </c>
      <c r="I130" s="4">
        <f>$S$17+$S$18*lco2data[[#This Row],[DecDate]]+$S$19*lco2data[[#This Row],[DecDate2]]</f>
        <v>5.7819434506497203</v>
      </c>
      <c r="J130" s="4">
        <f>lco2data[[#This Row],[Log Co2]]-lco2data[[#This Row],[Quadratic Trend]]</f>
        <v>-9.5370614517005237E-3</v>
      </c>
      <c r="K130" s="4">
        <f t="shared" si="1"/>
        <v>-1.7082792116184327E-3</v>
      </c>
      <c r="L130" s="4">
        <f>lco2data[[#This Row],[Detrended]]-lco2data[[#This Row],[Cycle]]</f>
        <v>-7.8287822400820908E-3</v>
      </c>
      <c r="M130" s="4">
        <f>AVERAGEIF(lco2data[Month],lco2data[Month],lco2data[High Frequency])</f>
        <v>-6.4734271169104929E-3</v>
      </c>
      <c r="N130" s="4">
        <f>lco2data[[#This Row],[S0]]-AVERAGE($M$2:$M$13)</f>
        <v>-6.471716083653779E-3</v>
      </c>
      <c r="O130" s="4">
        <f>lco2data[[#This Row],[Log Co2]]-lco2data[[#This Row],[Seasonal]]</f>
        <v>5.7788781052816738</v>
      </c>
    </row>
    <row r="131" spans="1:15" x14ac:dyDescent="0.3">
      <c r="A131" s="1">
        <v>1968</v>
      </c>
      <c r="B131" s="1">
        <v>12</v>
      </c>
      <c r="C131" s="6">
        <v>1968.9583333333335</v>
      </c>
      <c r="D131" s="6">
        <f>co2data[[#This Row],[DecDate]]^2</f>
        <v>3876796.9184027785</v>
      </c>
      <c r="E131" s="2">
        <f>DATE(co2data[[#This Row],[Year]],co2data[[#This Row],[Month]],15)</f>
        <v>25187</v>
      </c>
      <c r="F131" s="1">
        <v>322.83999999999997</v>
      </c>
      <c r="G131" s="1">
        <f>LN(lco2data[[#This Row],[Co2]])</f>
        <v>5.7771568444561714</v>
      </c>
      <c r="H131" s="4">
        <f>$S$37+$S$38*lco2data[[#This Row],[DecDate]]</f>
        <v>5.7800755230315577</v>
      </c>
      <c r="I131" s="4">
        <f>$S$17+$S$18*lco2data[[#This Row],[DecDate]]+$S$19*lco2data[[#This Row],[DecDate2]]</f>
        <v>5.7822205425698883</v>
      </c>
      <c r="J131" s="4">
        <f>lco2data[[#This Row],[Log Co2]]-lco2data[[#This Row],[Quadratic Trend]]</f>
        <v>-5.0636981137168746E-3</v>
      </c>
      <c r="K131" s="4">
        <f t="shared" si="1"/>
        <v>-1.7047200408408449E-3</v>
      </c>
      <c r="L131" s="4">
        <f>lco2data[[#This Row],[Detrended]]-lco2data[[#This Row],[Cycle]]</f>
        <v>-3.3589780728760297E-3</v>
      </c>
      <c r="M131" s="4">
        <f>AVERAGEIF(lco2data[Month],lco2data[Month],lco2data[High Frequency])</f>
        <v>-2.9999829855875035E-3</v>
      </c>
      <c r="N131" s="4">
        <f>lco2data[[#This Row],[S0]]-AVERAGE($M$2:$M$13)</f>
        <v>-2.9982719523307896E-3</v>
      </c>
      <c r="O131" s="4">
        <f>lco2data[[#This Row],[Log Co2]]-lco2data[[#This Row],[Seasonal]]</f>
        <v>5.7801551164085021</v>
      </c>
    </row>
    <row r="132" spans="1:15" x14ac:dyDescent="0.3">
      <c r="A132" s="1">
        <v>1969</v>
      </c>
      <c r="B132" s="1">
        <v>1</v>
      </c>
      <c r="C132" s="6">
        <v>1969.0416666666667</v>
      </c>
      <c r="D132" s="6">
        <f>co2data[[#This Row],[DecDate]]^2</f>
        <v>3877125.085069445</v>
      </c>
      <c r="E132" s="2">
        <f>DATE(co2data[[#This Row],[Year]],co2data[[#This Row],[Month]],15)</f>
        <v>25218</v>
      </c>
      <c r="F132" s="1">
        <v>324</v>
      </c>
      <c r="G132" s="1">
        <f>LN(lco2data[[#This Row],[Co2]])</f>
        <v>5.780743515792329</v>
      </c>
      <c r="H132" s="4">
        <f>$S$37+$S$38*lco2data[[#This Row],[DecDate]]</f>
        <v>5.7804406274233298</v>
      </c>
      <c r="I132" s="4">
        <f>$S$17+$S$18*lco2data[[#This Row],[DecDate]]+$S$19*lco2data[[#This Row],[DecDate2]]</f>
        <v>5.7824980035151157</v>
      </c>
      <c r="J132" s="4">
        <f>lco2data[[#This Row],[Log Co2]]-lco2data[[#This Row],[Quadratic Trend]]</f>
        <v>-1.7544877227866351E-3</v>
      </c>
      <c r="K132" s="4">
        <f t="shared" si="1"/>
        <v>-1.8593383827068331E-3</v>
      </c>
      <c r="L132" s="4">
        <f>lco2data[[#This Row],[Detrended]]-lco2data[[#This Row],[Cycle]]</f>
        <v>1.04850659920198E-4</v>
      </c>
      <c r="M132" s="4">
        <f>AVERAGEIF(lco2data[Month],lco2data[Month],lco2data[High Frequency])</f>
        <v>8.874201147523954E-6</v>
      </c>
      <c r="N132" s="4">
        <f>lco2data[[#This Row],[S0]]-AVERAGE($M$2:$M$13)</f>
        <v>1.0585234404237831E-5</v>
      </c>
      <c r="O132" s="4">
        <f>lco2data[[#This Row],[Log Co2]]-lco2data[[#This Row],[Seasonal]]</f>
        <v>5.7807329305579245</v>
      </c>
    </row>
    <row r="133" spans="1:15" x14ac:dyDescent="0.3">
      <c r="A133" s="1">
        <v>1969</v>
      </c>
      <c r="B133" s="1">
        <v>2</v>
      </c>
      <c r="C133" s="6">
        <v>1969.125</v>
      </c>
      <c r="D133" s="6">
        <f>co2data[[#This Row],[DecDate]]^2</f>
        <v>3877453.265625</v>
      </c>
      <c r="E133" s="2">
        <f>DATE(co2data[[#This Row],[Year]],co2data[[#This Row],[Month]],15)</f>
        <v>25249</v>
      </c>
      <c r="F133" s="1">
        <v>324.42</v>
      </c>
      <c r="G133" s="1">
        <f>LN(lco2data[[#This Row],[Co2]])</f>
        <v>5.7820389726219688</v>
      </c>
      <c r="H133" s="4">
        <f>$S$37+$S$38*lco2data[[#This Row],[DecDate]]</f>
        <v>5.7808057318151018</v>
      </c>
      <c r="I133" s="4">
        <f>$S$17+$S$18*lco2data[[#This Row],[DecDate]]+$S$19*lco2data[[#This Row],[DecDate2]]</f>
        <v>5.7827758334853598</v>
      </c>
      <c r="J133" s="4">
        <f>lco2data[[#This Row],[Log Co2]]-lco2data[[#This Row],[Quadratic Trend]]</f>
        <v>-7.368608633910867E-4</v>
      </c>
      <c r="K133" s="4">
        <f t="shared" si="1"/>
        <v>-2.2487870451565108E-3</v>
      </c>
      <c r="L133" s="4">
        <f>lco2data[[#This Row],[Detrended]]-lco2data[[#This Row],[Cycle]]</f>
        <v>1.5119261817654241E-3</v>
      </c>
      <c r="M133" s="4">
        <f>AVERAGEIF(lco2data[Month],lco2data[Month],lco2data[High Frequency])</f>
        <v>2.2711043136650279E-3</v>
      </c>
      <c r="N133" s="4">
        <f>lco2data[[#This Row],[S0]]-AVERAGE($M$2:$M$13)</f>
        <v>2.2728153469217418E-3</v>
      </c>
      <c r="O133" s="4">
        <f>lco2data[[#This Row],[Log Co2]]-lco2data[[#This Row],[Seasonal]]</f>
        <v>5.7797661572750467</v>
      </c>
    </row>
    <row r="134" spans="1:15" x14ac:dyDescent="0.3">
      <c r="A134" s="1">
        <v>1969</v>
      </c>
      <c r="B134" s="1">
        <v>3</v>
      </c>
      <c r="C134" s="6">
        <v>1969.2083333333335</v>
      </c>
      <c r="D134" s="6">
        <f>co2data[[#This Row],[DecDate]]^2</f>
        <v>3877781.460069445</v>
      </c>
      <c r="E134" s="2">
        <f>DATE(co2data[[#This Row],[Year]],co2data[[#This Row],[Month]],15)</f>
        <v>25277</v>
      </c>
      <c r="F134" s="1">
        <v>325.64</v>
      </c>
      <c r="G134" s="1">
        <f>LN(lco2data[[#This Row],[Co2]])</f>
        <v>5.7857924767057769</v>
      </c>
      <c r="H134" s="4">
        <f>$S$37+$S$38*lco2data[[#This Row],[DecDate]]</f>
        <v>5.7811708362068757</v>
      </c>
      <c r="I134" s="4">
        <f>$S$17+$S$18*lco2data[[#This Row],[DecDate]]+$S$19*lco2data[[#This Row],[DecDate2]]</f>
        <v>5.783054032480635</v>
      </c>
      <c r="J134" s="4">
        <f>lco2data[[#This Row],[Log Co2]]-lco2data[[#This Row],[Quadratic Trend]]</f>
        <v>2.7384442251419117E-3</v>
      </c>
      <c r="K134" s="4">
        <f t="shared" si="1"/>
        <v>-2.4434271894922662E-3</v>
      </c>
      <c r="L134" s="4">
        <f>lco2data[[#This Row],[Detrended]]-lco2data[[#This Row],[Cycle]]</f>
        <v>5.1818714146341779E-3</v>
      </c>
      <c r="M134" s="4">
        <f>AVERAGEIF(lco2data[Month],lco2data[Month],lco2data[High Frequency])</f>
        <v>4.7909439645069168E-3</v>
      </c>
      <c r="N134" s="4">
        <f>lco2data[[#This Row],[S0]]-AVERAGE($M$2:$M$13)</f>
        <v>4.7926549977636308E-3</v>
      </c>
      <c r="O134" s="4">
        <f>lco2data[[#This Row],[Log Co2]]-lco2data[[#This Row],[Seasonal]]</f>
        <v>5.7809998217080132</v>
      </c>
    </row>
    <row r="135" spans="1:15" x14ac:dyDescent="0.3">
      <c r="A135" s="1">
        <v>1969</v>
      </c>
      <c r="B135" s="1">
        <v>4</v>
      </c>
      <c r="C135" s="6">
        <v>1969.2916666666667</v>
      </c>
      <c r="D135" s="6">
        <f>co2data[[#This Row],[DecDate]]^2</f>
        <v>3878109.668402778</v>
      </c>
      <c r="E135" s="2">
        <f>DATE(co2data[[#This Row],[Year]],co2data[[#This Row],[Month]],15)</f>
        <v>25308</v>
      </c>
      <c r="F135" s="1">
        <v>326.66000000000003</v>
      </c>
      <c r="G135" s="1">
        <f>LN(lco2data[[#This Row],[Co2]])</f>
        <v>5.7889198746249937</v>
      </c>
      <c r="H135" s="4">
        <f>$S$37+$S$38*lco2data[[#This Row],[DecDate]]</f>
        <v>5.7815359405986477</v>
      </c>
      <c r="I135" s="4">
        <f>$S$17+$S$18*lco2data[[#This Row],[DecDate]]+$S$19*lco2data[[#This Row],[DecDate2]]</f>
        <v>5.7833326005009695</v>
      </c>
      <c r="J135" s="4">
        <f>lco2data[[#This Row],[Log Co2]]-lco2data[[#This Row],[Quadratic Trend]]</f>
        <v>5.5872741240241552E-3</v>
      </c>
      <c r="K135" s="4">
        <f t="shared" si="1"/>
        <v>-2.3937908613961877E-3</v>
      </c>
      <c r="L135" s="4">
        <f>lco2data[[#This Row],[Detrended]]-lco2data[[#This Row],[Cycle]]</f>
        <v>7.9810649854203421E-3</v>
      </c>
      <c r="M135" s="4">
        <f>AVERAGEIF(lco2data[Month],lco2data[Month],lco2data[High Frequency])</f>
        <v>8.0050138505764184E-3</v>
      </c>
      <c r="N135" s="4">
        <f>lco2data[[#This Row],[S0]]-AVERAGE($M$2:$M$13)</f>
        <v>8.0067248838331315E-3</v>
      </c>
      <c r="O135" s="4">
        <f>lco2data[[#This Row],[Log Co2]]-lco2data[[#This Row],[Seasonal]]</f>
        <v>5.7809131497411608</v>
      </c>
    </row>
    <row r="136" spans="1:15" x14ac:dyDescent="0.3">
      <c r="A136" s="1">
        <v>1969</v>
      </c>
      <c r="B136" s="1">
        <v>5</v>
      </c>
      <c r="C136" s="6">
        <v>1969.375</v>
      </c>
      <c r="D136" s="6">
        <f>co2data[[#This Row],[DecDate]]^2</f>
        <v>3878437.890625</v>
      </c>
      <c r="E136" s="2">
        <f>DATE(co2data[[#This Row],[Year]],co2data[[#This Row],[Month]],15)</f>
        <v>25338</v>
      </c>
      <c r="F136" s="1">
        <v>327.33999999999997</v>
      </c>
      <c r="G136" s="1">
        <f>LN(lco2data[[#This Row],[Co2]])</f>
        <v>5.790999386077738</v>
      </c>
      <c r="H136" s="4">
        <f>$S$37+$S$38*lco2data[[#This Row],[DecDate]]</f>
        <v>5.7819010449904198</v>
      </c>
      <c r="I136" s="4">
        <f>$S$17+$S$18*lco2data[[#This Row],[DecDate]]+$S$19*lco2data[[#This Row],[DecDate2]]</f>
        <v>5.7836115375463351</v>
      </c>
      <c r="J136" s="4">
        <f>lco2data[[#This Row],[Log Co2]]-lco2data[[#This Row],[Quadratic Trend]]</f>
        <v>7.3878485314029518E-3</v>
      </c>
      <c r="K136" s="4">
        <f t="shared" si="1"/>
        <v>-2.0507372686328841E-3</v>
      </c>
      <c r="L136" s="4">
        <f>lco2data[[#This Row],[Detrended]]-lco2data[[#This Row],[Cycle]]</f>
        <v>9.4385858000358355E-3</v>
      </c>
      <c r="M136" s="4">
        <f>AVERAGEIF(lco2data[Month],lco2data[Month],lco2data[High Frequency])</f>
        <v>8.9785579737426228E-3</v>
      </c>
      <c r="N136" s="4">
        <f>lco2data[[#This Row],[S0]]-AVERAGE($M$2:$M$13)</f>
        <v>8.9802690069993359E-3</v>
      </c>
      <c r="O136" s="4">
        <f>lco2data[[#This Row],[Log Co2]]-lco2data[[#This Row],[Seasonal]]</f>
        <v>5.7820191170707389</v>
      </c>
    </row>
    <row r="137" spans="1:15" x14ac:dyDescent="0.3">
      <c r="A137" s="1">
        <v>1969</v>
      </c>
      <c r="B137" s="1">
        <v>6</v>
      </c>
      <c r="C137" s="6">
        <v>1969.4583333333335</v>
      </c>
      <c r="D137" s="6">
        <f>co2data[[#This Row],[DecDate]]^2</f>
        <v>3878766.1267361119</v>
      </c>
      <c r="E137" s="2">
        <f>DATE(co2data[[#This Row],[Year]],co2data[[#This Row],[Month]],15)</f>
        <v>25369</v>
      </c>
      <c r="F137" s="1">
        <v>326.76</v>
      </c>
      <c r="G137" s="1">
        <f>LN(lco2data[[#This Row],[Co2]])</f>
        <v>5.7892259564736683</v>
      </c>
      <c r="H137" s="4">
        <f>$S$37+$S$38*lco2data[[#This Row],[DecDate]]</f>
        <v>5.7822661493821936</v>
      </c>
      <c r="I137" s="4">
        <f>$S$17+$S$18*lco2data[[#This Row],[DecDate]]+$S$19*lco2data[[#This Row],[DecDate2]]</f>
        <v>5.7838908436167458</v>
      </c>
      <c r="J137" s="4">
        <f>lco2data[[#This Row],[Log Co2]]-lco2data[[#This Row],[Quadratic Trend]]</f>
        <v>5.3351128569225637E-3</v>
      </c>
      <c r="K137" s="4">
        <f t="shared" ref="K137:K200" si="2">AVERAGE(J131:J143)</f>
        <v>-1.662614481498728E-3</v>
      </c>
      <c r="L137" s="4">
        <f>lco2data[[#This Row],[Detrended]]-lco2data[[#This Row],[Cycle]]</f>
        <v>6.9977273384212915E-3</v>
      </c>
      <c r="M137" s="4">
        <f>AVERAGEIF(lco2data[Month],lco2data[Month],lco2data[High Frequency])</f>
        <v>6.745219975955884E-3</v>
      </c>
      <c r="N137" s="4">
        <f>lco2data[[#This Row],[S0]]-AVERAGE($M$2:$M$13)</f>
        <v>6.746931009212598E-3</v>
      </c>
      <c r="O137" s="4">
        <f>lco2data[[#This Row],[Log Co2]]-lco2data[[#This Row],[Seasonal]]</f>
        <v>5.7824790254644558</v>
      </c>
    </row>
    <row r="138" spans="1:15" x14ac:dyDescent="0.3">
      <c r="A138" s="1">
        <v>1969</v>
      </c>
      <c r="B138" s="1">
        <v>7</v>
      </c>
      <c r="C138" s="6">
        <v>1969.5416666666667</v>
      </c>
      <c r="D138" s="6">
        <f>co2data[[#This Row],[DecDate]]^2</f>
        <v>3879094.3767361115</v>
      </c>
      <c r="E138" s="2">
        <f>DATE(co2data[[#This Row],[Year]],co2data[[#This Row],[Month]],15)</f>
        <v>25399</v>
      </c>
      <c r="F138" s="1">
        <v>325.88</v>
      </c>
      <c r="G138" s="1">
        <f>LN(lco2data[[#This Row],[Co2]])</f>
        <v>5.7865292154424406</v>
      </c>
      <c r="H138" s="4">
        <f>$S$37+$S$38*lco2data[[#This Row],[DecDate]]</f>
        <v>5.7826312537739657</v>
      </c>
      <c r="I138" s="4">
        <f>$S$17+$S$18*lco2data[[#This Row],[DecDate]]+$S$19*lco2data[[#This Row],[DecDate2]]</f>
        <v>5.7841705187121732</v>
      </c>
      <c r="J138" s="4">
        <f>lco2data[[#This Row],[Log Co2]]-lco2data[[#This Row],[Quadratic Trend]]</f>
        <v>2.3586967302673401E-3</v>
      </c>
      <c r="K138" s="4">
        <f t="shared" si="2"/>
        <v>-1.4222402457254163E-3</v>
      </c>
      <c r="L138" s="4">
        <f>lco2data[[#This Row],[Detrended]]-lco2data[[#This Row],[Cycle]]</f>
        <v>3.7809369759927566E-3</v>
      </c>
      <c r="M138" s="4">
        <f>AVERAGEIF(lco2data[Month],lco2data[Month],lco2data[High Frequency])</f>
        <v>1.982712511199824E-3</v>
      </c>
      <c r="N138" s="4">
        <f>lco2data[[#This Row],[S0]]-AVERAGE($M$2:$M$13)</f>
        <v>1.9844235444565379E-3</v>
      </c>
      <c r="O138" s="4">
        <f>lco2data[[#This Row],[Log Co2]]-lco2data[[#This Row],[Seasonal]]</f>
        <v>5.784544791897984</v>
      </c>
    </row>
    <row r="139" spans="1:15" x14ac:dyDescent="0.3">
      <c r="A139" s="1">
        <v>1969</v>
      </c>
      <c r="B139" s="1">
        <v>8</v>
      </c>
      <c r="C139" s="6">
        <v>1969.625</v>
      </c>
      <c r="D139" s="6">
        <f>co2data[[#This Row],[DecDate]]^2</f>
        <v>3879422.640625</v>
      </c>
      <c r="E139" s="2">
        <f>DATE(co2data[[#This Row],[Year]],co2data[[#This Row],[Month]],15)</f>
        <v>25430</v>
      </c>
      <c r="F139" s="1">
        <v>323.67</v>
      </c>
      <c r="G139" s="1">
        <f>LN(lco2data[[#This Row],[Co2]])</f>
        <v>5.7797244782313584</v>
      </c>
      <c r="H139" s="4">
        <f>$S$37+$S$38*lco2data[[#This Row],[DecDate]]</f>
        <v>5.7829963581657378</v>
      </c>
      <c r="I139" s="4">
        <f>$S$17+$S$18*lco2data[[#This Row],[DecDate]]+$S$19*lco2data[[#This Row],[DecDate2]]</f>
        <v>5.7844505628326601</v>
      </c>
      <c r="J139" s="4">
        <f>lco2data[[#This Row],[Log Co2]]-lco2data[[#This Row],[Quadratic Trend]]</f>
        <v>-4.7260846013017499E-3</v>
      </c>
      <c r="K139" s="4">
        <f t="shared" si="2"/>
        <v>-1.2312697310289304E-3</v>
      </c>
      <c r="L139" s="4">
        <f>lco2data[[#This Row],[Detrended]]-lco2data[[#This Row],[Cycle]]</f>
        <v>-3.4948148702728197E-3</v>
      </c>
      <c r="M139" s="4">
        <f>AVERAGEIF(lco2data[Month],lco2data[Month],lco2data[High Frequency])</f>
        <v>-4.2841947074596992E-3</v>
      </c>
      <c r="N139" s="4">
        <f>lco2data[[#This Row],[S0]]-AVERAGE($M$2:$M$13)</f>
        <v>-4.2824836742029852E-3</v>
      </c>
      <c r="O139" s="4">
        <f>lco2data[[#This Row],[Log Co2]]-lco2data[[#This Row],[Seasonal]]</f>
        <v>5.7840069619055612</v>
      </c>
    </row>
    <row r="140" spans="1:15" x14ac:dyDescent="0.3">
      <c r="A140" s="1">
        <v>1969</v>
      </c>
      <c r="B140" s="1">
        <v>9</v>
      </c>
      <c r="C140" s="6">
        <v>1969.7083333333335</v>
      </c>
      <c r="D140" s="6">
        <f>co2data[[#This Row],[DecDate]]^2</f>
        <v>3879750.9184027785</v>
      </c>
      <c r="E140" s="2">
        <f>DATE(co2data[[#This Row],[Year]],co2data[[#This Row],[Month]],15)</f>
        <v>25461</v>
      </c>
      <c r="F140" s="1">
        <v>322.38</v>
      </c>
      <c r="G140" s="1">
        <f>LN(lco2data[[#This Row],[Co2]])</f>
        <v>5.775730973968785</v>
      </c>
      <c r="H140" s="4">
        <f>$S$37+$S$38*lco2data[[#This Row],[DecDate]]</f>
        <v>5.7833614625575098</v>
      </c>
      <c r="I140" s="4">
        <f>$S$17+$S$18*lco2data[[#This Row],[DecDate]]+$S$19*lco2data[[#This Row],[DecDate2]]</f>
        <v>5.784730975978178</v>
      </c>
      <c r="J140" s="4">
        <f>lco2data[[#This Row],[Log Co2]]-lco2data[[#This Row],[Quadratic Trend]]</f>
        <v>-9.0000020093929933E-3</v>
      </c>
      <c r="K140" s="4">
        <f t="shared" si="2"/>
        <v>-9.329470524598913E-4</v>
      </c>
      <c r="L140" s="4">
        <f>lco2data[[#This Row],[Detrended]]-lco2data[[#This Row],[Cycle]]</f>
        <v>-8.0670549569331028E-3</v>
      </c>
      <c r="M140" s="4">
        <f>AVERAGEIF(lco2data[Month],lco2data[Month],lco2data[High Frequency])</f>
        <v>-9.2552748452772796E-3</v>
      </c>
      <c r="N140" s="4">
        <f>lco2data[[#This Row],[S0]]-AVERAGE($M$2:$M$13)</f>
        <v>-9.2535638120205665E-3</v>
      </c>
      <c r="O140" s="4">
        <f>lco2data[[#This Row],[Log Co2]]-lco2data[[#This Row],[Seasonal]]</f>
        <v>5.7849845377808053</v>
      </c>
    </row>
    <row r="141" spans="1:15" x14ac:dyDescent="0.3">
      <c r="A141" s="1">
        <v>1969</v>
      </c>
      <c r="B141" s="1">
        <v>10</v>
      </c>
      <c r="C141" s="6">
        <v>1969.7916666666667</v>
      </c>
      <c r="D141" s="6">
        <f>co2data[[#This Row],[DecDate]]^2</f>
        <v>3880079.210069445</v>
      </c>
      <c r="E141" s="2">
        <f>DATE(co2data[[#This Row],[Year]],co2data[[#This Row],[Month]],15)</f>
        <v>25491</v>
      </c>
      <c r="F141" s="1">
        <v>321.77999999999997</v>
      </c>
      <c r="G141" s="1">
        <f>LN(lco2data[[#This Row],[Co2]])</f>
        <v>5.7738680822228892</v>
      </c>
      <c r="H141" s="4">
        <f>$S$37+$S$38*lco2data[[#This Row],[DecDate]]</f>
        <v>5.7837265669492819</v>
      </c>
      <c r="I141" s="4">
        <f>$S$17+$S$18*lco2data[[#This Row],[DecDate]]+$S$19*lco2data[[#This Row],[DecDate2]]</f>
        <v>5.785011758148741</v>
      </c>
      <c r="J141" s="4">
        <f>lco2data[[#This Row],[Log Co2]]-lco2data[[#This Row],[Quadratic Trend]]</f>
        <v>-1.1143675925851859E-2</v>
      </c>
      <c r="K141" s="4">
        <f t="shared" si="2"/>
        <v>-6.2777579076631279E-4</v>
      </c>
      <c r="L141" s="4">
        <f>lco2data[[#This Row],[Detrended]]-lco2data[[#This Row],[Cycle]]</f>
        <v>-1.0515900135085547E-2</v>
      </c>
      <c r="M141" s="4">
        <f>AVERAGEIF(lco2data[Month],lco2data[Month],lco2data[High Frequency])</f>
        <v>-9.7900795346398048E-3</v>
      </c>
      <c r="N141" s="4">
        <f>lco2data[[#This Row],[S0]]-AVERAGE($M$2:$M$13)</f>
        <v>-9.7883685013830917E-3</v>
      </c>
      <c r="O141" s="4">
        <f>lco2data[[#This Row],[Log Co2]]-lco2data[[#This Row],[Seasonal]]</f>
        <v>5.7836564507242718</v>
      </c>
    </row>
    <row r="142" spans="1:15" x14ac:dyDescent="0.3">
      <c r="A142" s="1">
        <v>1969</v>
      </c>
      <c r="B142" s="1">
        <v>11</v>
      </c>
      <c r="C142" s="6">
        <v>1969.875</v>
      </c>
      <c r="D142" s="6">
        <f>co2data[[#This Row],[DecDate]]^2</f>
        <v>3880407.515625</v>
      </c>
      <c r="E142" s="2">
        <f>DATE(co2data[[#This Row],[Year]],co2data[[#This Row],[Month]],15)</f>
        <v>25522</v>
      </c>
      <c r="F142" s="1">
        <v>322.85000000000002</v>
      </c>
      <c r="G142" s="1">
        <f>LN(lco2data[[#This Row],[Co2]])</f>
        <v>5.7771878190724761</v>
      </c>
      <c r="H142" s="4">
        <f>$S$37+$S$38*lco2data[[#This Row],[DecDate]]</f>
        <v>5.784091671341054</v>
      </c>
      <c r="I142" s="4">
        <f>$S$17+$S$18*lco2data[[#This Row],[DecDate]]+$S$19*lco2data[[#This Row],[DecDate2]]</f>
        <v>5.7852929093443208</v>
      </c>
      <c r="J142" s="4">
        <f>lco2data[[#This Row],[Log Co2]]-lco2data[[#This Row],[Quadratic Trend]]</f>
        <v>-8.1050902718446949E-3</v>
      </c>
      <c r="K142" s="4">
        <f t="shared" si="2"/>
        <v>-5.7760963069406141E-4</v>
      </c>
      <c r="L142" s="4">
        <f>lco2data[[#This Row],[Detrended]]-lco2data[[#This Row],[Cycle]]</f>
        <v>-7.5274806411506339E-3</v>
      </c>
      <c r="M142" s="4">
        <f>AVERAGEIF(lco2data[Month],lco2data[Month],lco2data[High Frequency])</f>
        <v>-6.4734271169104929E-3</v>
      </c>
      <c r="N142" s="4">
        <f>lco2data[[#This Row],[S0]]-AVERAGE($M$2:$M$13)</f>
        <v>-6.471716083653779E-3</v>
      </c>
      <c r="O142" s="4">
        <f>lco2data[[#This Row],[Log Co2]]-lco2data[[#This Row],[Seasonal]]</f>
        <v>5.7836595351561302</v>
      </c>
    </row>
    <row r="143" spans="1:15" x14ac:dyDescent="0.3">
      <c r="A143" s="1">
        <v>1969</v>
      </c>
      <c r="B143" s="1">
        <v>12</v>
      </c>
      <c r="C143" s="6">
        <v>1969.9583333333335</v>
      </c>
      <c r="D143" s="6">
        <f>co2data[[#This Row],[DecDate]]^2</f>
        <v>3880735.835069445</v>
      </c>
      <c r="E143" s="2">
        <f>DATE(co2data[[#This Row],[Year]],co2data[[#This Row],[Month]],15)</f>
        <v>25552</v>
      </c>
      <c r="F143" s="1">
        <v>324.11</v>
      </c>
      <c r="G143" s="1">
        <f>LN(lco2data[[#This Row],[Co2]])</f>
        <v>5.7810829643459893</v>
      </c>
      <c r="H143" s="4">
        <f>$S$37+$S$38*lco2data[[#This Row],[DecDate]]</f>
        <v>5.7844567757328278</v>
      </c>
      <c r="I143" s="4">
        <f>$S$17+$S$18*lco2data[[#This Row],[DecDate]]+$S$19*lco2data[[#This Row],[DecDate2]]</f>
        <v>5.7855744295649458</v>
      </c>
      <c r="J143" s="4">
        <f>lco2data[[#This Row],[Log Co2]]-lco2data[[#This Row],[Quadratic Trend]]</f>
        <v>-4.4914652189564919E-3</v>
      </c>
      <c r="K143" s="4">
        <f t="shared" si="2"/>
        <v>-7.8396836560192299E-4</v>
      </c>
      <c r="L143" s="4">
        <f>lco2data[[#This Row],[Detrended]]-lco2data[[#This Row],[Cycle]]</f>
        <v>-3.7074968533545687E-3</v>
      </c>
      <c r="M143" s="4">
        <f>AVERAGEIF(lco2data[Month],lco2data[Month],lco2data[High Frequency])</f>
        <v>-2.9999829855875035E-3</v>
      </c>
      <c r="N143" s="4">
        <f>lco2data[[#This Row],[S0]]-AVERAGE($M$2:$M$13)</f>
        <v>-2.9982719523307896E-3</v>
      </c>
      <c r="O143" s="4">
        <f>lco2data[[#This Row],[Log Co2]]-lco2data[[#This Row],[Seasonal]]</f>
        <v>5.7840812362983201</v>
      </c>
    </row>
    <row r="144" spans="1:15" x14ac:dyDescent="0.3">
      <c r="A144" s="1">
        <v>1970</v>
      </c>
      <c r="B144" s="1">
        <v>1</v>
      </c>
      <c r="C144" s="6">
        <v>1970.0416666666667</v>
      </c>
      <c r="D144" s="6">
        <f>co2data[[#This Row],[DecDate]]^2</f>
        <v>3881064.168402778</v>
      </c>
      <c r="E144" s="2">
        <f>DATE(co2data[[#This Row],[Year]],co2data[[#This Row],[Month]],15)</f>
        <v>25583</v>
      </c>
      <c r="F144" s="1">
        <v>325.02999999999997</v>
      </c>
      <c r="G144" s="1">
        <f>LN(lco2data[[#This Row],[Co2]])</f>
        <v>5.7839174857619522</v>
      </c>
      <c r="H144" s="4">
        <f>$S$37+$S$38*lco2data[[#This Row],[DecDate]]</f>
        <v>5.7848218801245999</v>
      </c>
      <c r="I144" s="4">
        <f>$S$17+$S$18*lco2data[[#This Row],[DecDate]]+$S$19*lco2data[[#This Row],[DecDate2]]</f>
        <v>5.785856318810616</v>
      </c>
      <c r="J144" s="4">
        <f>lco2data[[#This Row],[Log Co2]]-lco2data[[#This Row],[Quadratic Trend]]</f>
        <v>-1.9388330486638239E-3</v>
      </c>
      <c r="K144" s="4">
        <f t="shared" si="2"/>
        <v>-1.1624369491489534E-3</v>
      </c>
      <c r="L144" s="4">
        <f>lco2data[[#This Row],[Detrended]]-lco2data[[#This Row],[Cycle]]</f>
        <v>-7.7639609951487046E-4</v>
      </c>
      <c r="M144" s="4">
        <f>AVERAGEIF(lco2data[Month],lco2data[Month],lco2data[High Frequency])</f>
        <v>8.874201147523954E-6</v>
      </c>
      <c r="N144" s="4">
        <f>lco2data[[#This Row],[S0]]-AVERAGE($M$2:$M$13)</f>
        <v>1.0585234404237831E-5</v>
      </c>
      <c r="O144" s="4">
        <f>lco2data[[#This Row],[Log Co2]]-lco2data[[#This Row],[Seasonal]]</f>
        <v>5.7839069005275476</v>
      </c>
    </row>
    <row r="145" spans="1:15" x14ac:dyDescent="0.3">
      <c r="A145" s="1">
        <v>1970</v>
      </c>
      <c r="B145" s="1">
        <v>2</v>
      </c>
      <c r="C145" s="6">
        <v>1970.125</v>
      </c>
      <c r="D145" s="6">
        <f>co2data[[#This Row],[DecDate]]^2</f>
        <v>3881392.515625</v>
      </c>
      <c r="E145" s="2">
        <f>DATE(co2data[[#This Row],[Year]],co2data[[#This Row],[Month]],15)</f>
        <v>25614</v>
      </c>
      <c r="F145" s="1">
        <v>325.99</v>
      </c>
      <c r="G145" s="1">
        <f>LN(lco2data[[#This Row],[Co2]])</f>
        <v>5.7868667060495991</v>
      </c>
      <c r="H145" s="4">
        <f>$S$37+$S$38*lco2data[[#This Row],[DecDate]]</f>
        <v>5.7851869845163719</v>
      </c>
      <c r="I145" s="4">
        <f>$S$17+$S$18*lco2data[[#This Row],[DecDate]]+$S$19*lco2data[[#This Row],[DecDate2]]</f>
        <v>5.7861385770813314</v>
      </c>
      <c r="J145" s="4">
        <f>lco2data[[#This Row],[Log Co2]]-lco2data[[#This Row],[Quadratic Trend]]</f>
        <v>7.2812896826768281E-4</v>
      </c>
      <c r="K145" s="4">
        <f t="shared" si="2"/>
        <v>-1.7261055634921836E-3</v>
      </c>
      <c r="L145" s="4">
        <f>lco2data[[#This Row],[Detrended]]-lco2data[[#This Row],[Cycle]]</f>
        <v>2.4542345317598666E-3</v>
      </c>
      <c r="M145" s="4">
        <f>AVERAGEIF(lco2data[Month],lco2data[Month],lco2data[High Frequency])</f>
        <v>2.2711043136650279E-3</v>
      </c>
      <c r="N145" s="4">
        <f>lco2data[[#This Row],[S0]]-AVERAGE($M$2:$M$13)</f>
        <v>2.2728153469217418E-3</v>
      </c>
      <c r="O145" s="4">
        <f>lco2data[[#This Row],[Log Co2]]-lco2data[[#This Row],[Seasonal]]</f>
        <v>5.784593890702677</v>
      </c>
    </row>
    <row r="146" spans="1:15" x14ac:dyDescent="0.3">
      <c r="A146" s="1">
        <v>1970</v>
      </c>
      <c r="B146" s="1">
        <v>3</v>
      </c>
      <c r="C146" s="6">
        <v>1970.2083333333335</v>
      </c>
      <c r="D146" s="6">
        <f>co2data[[#This Row],[DecDate]]^2</f>
        <v>3881720.8767361119</v>
      </c>
      <c r="E146" s="2">
        <f>DATE(co2data[[#This Row],[Year]],co2data[[#This Row],[Month]],15)</f>
        <v>25642</v>
      </c>
      <c r="F146" s="1">
        <v>326.87</v>
      </c>
      <c r="G146" s="1">
        <f>LN(lco2data[[#This Row],[Co2]])</f>
        <v>5.7895625383350842</v>
      </c>
      <c r="H146" s="4">
        <f>$S$37+$S$38*lco2data[[#This Row],[DecDate]]</f>
        <v>5.7855520889081458</v>
      </c>
      <c r="I146" s="4">
        <f>$S$17+$S$18*lco2data[[#This Row],[DecDate]]+$S$19*lco2data[[#This Row],[DecDate2]]</f>
        <v>5.7864212043770777</v>
      </c>
      <c r="J146" s="4">
        <f>lco2data[[#This Row],[Log Co2]]-lco2data[[#This Row],[Quadratic Trend]]</f>
        <v>3.1413339580064203E-3</v>
      </c>
      <c r="K146" s="4">
        <f t="shared" si="2"/>
        <v>-2.1443178900741535E-3</v>
      </c>
      <c r="L146" s="4">
        <f>lco2data[[#This Row],[Detrended]]-lco2data[[#This Row],[Cycle]]</f>
        <v>5.2856518480805734E-3</v>
      </c>
      <c r="M146" s="4">
        <f>AVERAGEIF(lco2data[Month],lco2data[Month],lco2data[High Frequency])</f>
        <v>4.7909439645069168E-3</v>
      </c>
      <c r="N146" s="4">
        <f>lco2data[[#This Row],[S0]]-AVERAGE($M$2:$M$13)</f>
        <v>4.7926549977636308E-3</v>
      </c>
      <c r="O146" s="4">
        <f>lco2data[[#This Row],[Log Co2]]-lco2data[[#This Row],[Seasonal]]</f>
        <v>5.7847698833373205</v>
      </c>
    </row>
    <row r="147" spans="1:15" x14ac:dyDescent="0.3">
      <c r="A147" s="1">
        <v>1970</v>
      </c>
      <c r="B147" s="1">
        <v>4</v>
      </c>
      <c r="C147" s="6">
        <v>1970.2916666666667</v>
      </c>
      <c r="D147" s="6">
        <f>co2data[[#This Row],[DecDate]]^2</f>
        <v>3882049.2517361115</v>
      </c>
      <c r="E147" s="2">
        <f>DATE(co2data[[#This Row],[Year]],co2data[[#This Row],[Month]],15)</f>
        <v>25673</v>
      </c>
      <c r="F147" s="1">
        <v>328.13</v>
      </c>
      <c r="G147" s="1">
        <f>LN(lco2data[[#This Row],[Co2]])</f>
        <v>5.7934098713250277</v>
      </c>
      <c r="H147" s="4">
        <f>$S$37+$S$38*lco2data[[#This Row],[DecDate]]</f>
        <v>5.7859171932999178</v>
      </c>
      <c r="I147" s="4">
        <f>$S$17+$S$18*lco2data[[#This Row],[DecDate]]+$S$19*lco2data[[#This Row],[DecDate2]]</f>
        <v>5.7867042006978693</v>
      </c>
      <c r="J147" s="4">
        <f>lco2data[[#This Row],[Log Co2]]-lco2data[[#This Row],[Quadratic Trend]]</f>
        <v>6.7056706271584332E-3</v>
      </c>
      <c r="K147" s="4">
        <f t="shared" si="2"/>
        <v>-2.2414232383387235E-3</v>
      </c>
      <c r="L147" s="4">
        <f>lco2data[[#This Row],[Detrended]]-lco2data[[#This Row],[Cycle]]</f>
        <v>8.9470938654971563E-3</v>
      </c>
      <c r="M147" s="4">
        <f>AVERAGEIF(lco2data[Month],lco2data[Month],lco2data[High Frequency])</f>
        <v>8.0050138505764184E-3</v>
      </c>
      <c r="N147" s="4">
        <f>lco2data[[#This Row],[S0]]-AVERAGE($M$2:$M$13)</f>
        <v>8.0067248838331315E-3</v>
      </c>
      <c r="O147" s="4">
        <f>lco2data[[#This Row],[Log Co2]]-lco2data[[#This Row],[Seasonal]]</f>
        <v>5.7854031464411948</v>
      </c>
    </row>
    <row r="148" spans="1:15" x14ac:dyDescent="0.3">
      <c r="A148" s="1">
        <v>1970</v>
      </c>
      <c r="B148" s="1">
        <v>5</v>
      </c>
      <c r="C148" s="6">
        <v>1970.375</v>
      </c>
      <c r="D148" s="6">
        <f>co2data[[#This Row],[DecDate]]^2</f>
        <v>3882377.640625</v>
      </c>
      <c r="E148" s="2">
        <f>DATE(co2data[[#This Row],[Year]],co2data[[#This Row],[Month]],15)</f>
        <v>25703</v>
      </c>
      <c r="F148" s="1">
        <v>328.07</v>
      </c>
      <c r="G148" s="1">
        <f>LN(lco2data[[#This Row],[Co2]])</f>
        <v>5.7932270002486268</v>
      </c>
      <c r="H148" s="4">
        <f>$S$37+$S$38*lco2data[[#This Row],[DecDate]]</f>
        <v>5.7862822976916899</v>
      </c>
      <c r="I148" s="4">
        <f>$S$17+$S$18*lco2data[[#This Row],[DecDate]]+$S$19*lco2data[[#This Row],[DecDate2]]</f>
        <v>5.7869875660436634</v>
      </c>
      <c r="J148" s="4">
        <f>lco2data[[#This Row],[Log Co2]]-lco2data[[#This Row],[Quadratic Trend]]</f>
        <v>6.2394342049634233E-3</v>
      </c>
      <c r="K148" s="4">
        <f t="shared" si="2"/>
        <v>-2.0006575634577547E-3</v>
      </c>
      <c r="L148" s="4">
        <f>lco2data[[#This Row],[Detrended]]-lco2data[[#This Row],[Cycle]]</f>
        <v>8.2400917684211789E-3</v>
      </c>
      <c r="M148" s="4">
        <f>AVERAGEIF(lco2data[Month],lco2data[Month],lco2data[High Frequency])</f>
        <v>8.9785579737426228E-3</v>
      </c>
      <c r="N148" s="4">
        <f>lco2data[[#This Row],[S0]]-AVERAGE($M$2:$M$13)</f>
        <v>8.9802690069993359E-3</v>
      </c>
      <c r="O148" s="4">
        <f>lco2data[[#This Row],[Log Co2]]-lco2data[[#This Row],[Seasonal]]</f>
        <v>5.7842467312416277</v>
      </c>
    </row>
    <row r="149" spans="1:15" x14ac:dyDescent="0.3">
      <c r="A149" s="1">
        <v>1970</v>
      </c>
      <c r="B149" s="1">
        <v>6</v>
      </c>
      <c r="C149" s="6">
        <v>1970.4583333333335</v>
      </c>
      <c r="D149" s="6">
        <f>co2data[[#This Row],[DecDate]]^2</f>
        <v>3882706.0434027785</v>
      </c>
      <c r="E149" s="2">
        <f>DATE(co2data[[#This Row],[Year]],co2data[[#This Row],[Month]],15)</f>
        <v>25734</v>
      </c>
      <c r="F149" s="1">
        <v>327.66000000000003</v>
      </c>
      <c r="G149" s="1">
        <f>LN(lco2data[[#This Row],[Co2]])</f>
        <v>5.7919764853921176</v>
      </c>
      <c r="H149" s="4">
        <f>$S$37+$S$38*lco2data[[#This Row],[DecDate]]</f>
        <v>5.786647402083462</v>
      </c>
      <c r="I149" s="4">
        <f>$S$17+$S$18*lco2data[[#This Row],[DecDate]]+$S$19*lco2data[[#This Row],[DecDate2]]</f>
        <v>5.7872713004145169</v>
      </c>
      <c r="J149" s="4">
        <f>lco2data[[#This Row],[Log Co2]]-lco2data[[#This Row],[Quadratic Trend]]</f>
        <v>4.7051849776007515E-3</v>
      </c>
      <c r="K149" s="4">
        <f t="shared" si="2"/>
        <v>-1.743062451348365E-3</v>
      </c>
      <c r="L149" s="4">
        <f>lco2data[[#This Row],[Detrended]]-lco2data[[#This Row],[Cycle]]</f>
        <v>6.4482474289491165E-3</v>
      </c>
      <c r="M149" s="4">
        <f>AVERAGEIF(lco2data[Month],lco2data[Month],lco2data[High Frequency])</f>
        <v>6.745219975955884E-3</v>
      </c>
      <c r="N149" s="4">
        <f>lco2data[[#This Row],[S0]]-AVERAGE($M$2:$M$13)</f>
        <v>6.746931009212598E-3</v>
      </c>
      <c r="O149" s="4">
        <f>lco2data[[#This Row],[Log Co2]]-lco2data[[#This Row],[Seasonal]]</f>
        <v>5.7852295543829051</v>
      </c>
    </row>
    <row r="150" spans="1:15" x14ac:dyDescent="0.3">
      <c r="A150" s="1">
        <v>1970</v>
      </c>
      <c r="B150" s="1">
        <v>7</v>
      </c>
      <c r="C150" s="6">
        <v>1970.5416666666667</v>
      </c>
      <c r="D150" s="6">
        <f>co2data[[#This Row],[DecDate]]^2</f>
        <v>3883034.460069445</v>
      </c>
      <c r="E150" s="2">
        <f>DATE(co2data[[#This Row],[Year]],co2data[[#This Row],[Month]],15)</f>
        <v>25764</v>
      </c>
      <c r="F150" s="1">
        <v>326.35000000000002</v>
      </c>
      <c r="G150" s="1">
        <f>LN(lco2data[[#This Row],[Co2]])</f>
        <v>5.7879704250812267</v>
      </c>
      <c r="H150" s="4">
        <f>$S$37+$S$38*lco2data[[#This Row],[DecDate]]</f>
        <v>5.787012506475234</v>
      </c>
      <c r="I150" s="4">
        <f>$S$17+$S$18*lco2data[[#This Row],[DecDate]]+$S$19*lco2data[[#This Row],[DecDate2]]</f>
        <v>5.7875554038104156</v>
      </c>
      <c r="J150" s="4">
        <f>lco2data[[#This Row],[Log Co2]]-lco2data[[#This Row],[Quadratic Trend]]</f>
        <v>4.1502127081116669E-4</v>
      </c>
      <c r="K150" s="4">
        <f t="shared" si="2"/>
        <v>-1.5398001938707285E-3</v>
      </c>
      <c r="L150" s="4">
        <f>lco2data[[#This Row],[Detrended]]-lco2data[[#This Row],[Cycle]]</f>
        <v>1.9548214646818952E-3</v>
      </c>
      <c r="M150" s="4">
        <f>AVERAGEIF(lco2data[Month],lco2data[Month],lco2data[High Frequency])</f>
        <v>1.982712511199824E-3</v>
      </c>
      <c r="N150" s="4">
        <f>lco2data[[#This Row],[S0]]-AVERAGE($M$2:$M$13)</f>
        <v>1.9844235444565379E-3</v>
      </c>
      <c r="O150" s="4">
        <f>lco2data[[#This Row],[Log Co2]]-lco2data[[#This Row],[Seasonal]]</f>
        <v>5.7859860015367701</v>
      </c>
    </row>
    <row r="151" spans="1:15" x14ac:dyDescent="0.3">
      <c r="A151" s="1">
        <v>1970</v>
      </c>
      <c r="B151" s="1">
        <v>8</v>
      </c>
      <c r="C151" s="6">
        <v>1970.625</v>
      </c>
      <c r="D151" s="6">
        <f>co2data[[#This Row],[DecDate]]^2</f>
        <v>3883362.890625</v>
      </c>
      <c r="E151" s="2">
        <f>DATE(co2data[[#This Row],[Year]],co2data[[#This Row],[Month]],15)</f>
        <v>25795</v>
      </c>
      <c r="F151" s="1">
        <v>324.69</v>
      </c>
      <c r="G151" s="1">
        <f>LN(lco2data[[#This Row],[Co2]])</f>
        <v>5.7828708809751648</v>
      </c>
      <c r="H151" s="4">
        <f>$S$37+$S$38*lco2data[[#This Row],[DecDate]]</f>
        <v>5.7873776108670061</v>
      </c>
      <c r="I151" s="4">
        <f>$S$17+$S$18*lco2data[[#This Row],[DecDate]]+$S$19*lco2data[[#This Row],[DecDate2]]</f>
        <v>5.7878398762313594</v>
      </c>
      <c r="J151" s="4">
        <f>lco2data[[#This Row],[Log Co2]]-lco2data[[#This Row],[Quadratic Trend]]</f>
        <v>-4.9689952561946527E-3</v>
      </c>
      <c r="K151" s="4">
        <f t="shared" si="2"/>
        <v>-1.4347639434117644E-3</v>
      </c>
      <c r="L151" s="4">
        <f>lco2data[[#This Row],[Detrended]]-lco2data[[#This Row],[Cycle]]</f>
        <v>-3.5342313127828882E-3</v>
      </c>
      <c r="M151" s="4">
        <f>AVERAGEIF(lco2data[Month],lco2data[Month],lco2data[High Frequency])</f>
        <v>-4.2841947074596992E-3</v>
      </c>
      <c r="N151" s="4">
        <f>lco2data[[#This Row],[S0]]-AVERAGE($M$2:$M$13)</f>
        <v>-4.2824836742029852E-3</v>
      </c>
      <c r="O151" s="4">
        <f>lco2data[[#This Row],[Log Co2]]-lco2data[[#This Row],[Seasonal]]</f>
        <v>5.7871533646493676</v>
      </c>
    </row>
    <row r="152" spans="1:15" x14ac:dyDescent="0.3">
      <c r="A152" s="1">
        <v>1970</v>
      </c>
      <c r="B152" s="1">
        <v>9</v>
      </c>
      <c r="C152" s="6">
        <v>1970.7083333333335</v>
      </c>
      <c r="D152" s="6">
        <f>co2data[[#This Row],[DecDate]]^2</f>
        <v>3883691.335069445</v>
      </c>
      <c r="E152" s="2">
        <f>DATE(co2data[[#This Row],[Year]],co2data[[#This Row],[Month]],15)</f>
        <v>25826</v>
      </c>
      <c r="F152" s="1">
        <v>323.10000000000002</v>
      </c>
      <c r="G152" s="1">
        <f>LN(lco2data[[#This Row],[Co2]])</f>
        <v>5.7779618728304527</v>
      </c>
      <c r="H152" s="4">
        <f>$S$37+$S$38*lco2data[[#This Row],[DecDate]]</f>
        <v>5.7877427152587799</v>
      </c>
      <c r="I152" s="4">
        <f>$S$17+$S$18*lco2data[[#This Row],[DecDate]]+$S$19*lco2data[[#This Row],[DecDate2]]</f>
        <v>5.7881247176773201</v>
      </c>
      <c r="J152" s="4">
        <f>lco2data[[#This Row],[Log Co2]]-lco2data[[#This Row],[Quadratic Trend]]</f>
        <v>-1.0162844846867358E-2</v>
      </c>
      <c r="K152" s="4">
        <f t="shared" si="2"/>
        <v>-1.4393152265824117E-3</v>
      </c>
      <c r="L152" s="4">
        <f>lco2data[[#This Row],[Detrended]]-lco2data[[#This Row],[Cycle]]</f>
        <v>-8.7235296202849456E-3</v>
      </c>
      <c r="M152" s="4">
        <f>AVERAGEIF(lco2data[Month],lco2data[Month],lco2data[High Frequency])</f>
        <v>-9.2552748452772796E-3</v>
      </c>
      <c r="N152" s="4">
        <f>lco2data[[#This Row],[S0]]-AVERAGE($M$2:$M$13)</f>
        <v>-9.2535638120205665E-3</v>
      </c>
      <c r="O152" s="4">
        <f>lco2data[[#This Row],[Log Co2]]-lco2data[[#This Row],[Seasonal]]</f>
        <v>5.7872154366424731</v>
      </c>
    </row>
    <row r="153" spans="1:15" x14ac:dyDescent="0.3">
      <c r="A153" s="1">
        <v>1970</v>
      </c>
      <c r="B153" s="1">
        <v>10</v>
      </c>
      <c r="C153" s="6">
        <v>1970.7916666666667</v>
      </c>
      <c r="D153" s="6">
        <f>co2data[[#This Row],[DecDate]]^2</f>
        <v>3884019.793402778</v>
      </c>
      <c r="E153" s="2">
        <f>DATE(co2data[[#This Row],[Year]],co2data[[#This Row],[Month]],15)</f>
        <v>25856</v>
      </c>
      <c r="F153" s="1">
        <v>323.16000000000003</v>
      </c>
      <c r="G153" s="1">
        <f>LN(lco2data[[#This Row],[Co2]])</f>
        <v>5.7781475566115077</v>
      </c>
      <c r="H153" s="4">
        <f>$S$37+$S$38*lco2data[[#This Row],[DecDate]]</f>
        <v>5.788107819650552</v>
      </c>
      <c r="I153" s="4">
        <f>$S$17+$S$18*lco2data[[#This Row],[DecDate]]+$S$19*lco2data[[#This Row],[DecDate2]]</f>
        <v>5.7884099281483401</v>
      </c>
      <c r="J153" s="4">
        <f>lco2data[[#This Row],[Log Co2]]-lco2data[[#This Row],[Quadratic Trend]]</f>
        <v>-1.0262371536832404E-2</v>
      </c>
      <c r="K153" s="4">
        <f t="shared" si="2"/>
        <v>-1.5106708283170178E-3</v>
      </c>
      <c r="L153" s="4">
        <f>lco2data[[#This Row],[Detrended]]-lco2data[[#This Row],[Cycle]]</f>
        <v>-8.7517007085153864E-3</v>
      </c>
      <c r="M153" s="4">
        <f>AVERAGEIF(lco2data[Month],lco2data[Month],lco2data[High Frequency])</f>
        <v>-9.7900795346398048E-3</v>
      </c>
      <c r="N153" s="4">
        <f>lco2data[[#This Row],[S0]]-AVERAGE($M$2:$M$13)</f>
        <v>-9.7883685013830917E-3</v>
      </c>
      <c r="O153" s="4">
        <f>lco2data[[#This Row],[Log Co2]]-lco2data[[#This Row],[Seasonal]]</f>
        <v>5.7879359251128903</v>
      </c>
    </row>
    <row r="154" spans="1:15" x14ac:dyDescent="0.3">
      <c r="A154" s="1">
        <v>1970</v>
      </c>
      <c r="B154" s="1">
        <v>11</v>
      </c>
      <c r="C154" s="6">
        <v>1970.875</v>
      </c>
      <c r="D154" s="6">
        <f>co2data[[#This Row],[DecDate]]^2</f>
        <v>3884348.265625</v>
      </c>
      <c r="E154" s="2">
        <f>DATE(co2data[[#This Row],[Year]],co2data[[#This Row],[Month]],15)</f>
        <v>25887</v>
      </c>
      <c r="F154" s="1">
        <v>323.98</v>
      </c>
      <c r="G154" s="1">
        <f>LN(lco2data[[#This Row],[Co2]])</f>
        <v>5.7806817854919919</v>
      </c>
      <c r="H154" s="4">
        <f>$S$37+$S$38*lco2data[[#This Row],[DecDate]]</f>
        <v>5.7884729240423241</v>
      </c>
      <c r="I154" s="4">
        <f>$S$17+$S$18*lco2data[[#This Row],[DecDate]]+$S$19*lco2data[[#This Row],[DecDate2]]</f>
        <v>5.7886955076443911</v>
      </c>
      <c r="J154" s="4">
        <f>lco2data[[#This Row],[Log Co2]]-lco2data[[#This Row],[Quadratic Trend]]</f>
        <v>-8.0137221523992608E-3</v>
      </c>
      <c r="K154" s="4">
        <f t="shared" si="2"/>
        <v>-1.6112742645452917E-3</v>
      </c>
      <c r="L154" s="4">
        <f>lco2data[[#This Row],[Detrended]]-lco2data[[#This Row],[Cycle]]</f>
        <v>-6.4024478878539695E-3</v>
      </c>
      <c r="M154" s="4">
        <f>AVERAGEIF(lco2data[Month],lco2data[Month],lco2data[High Frequency])</f>
        <v>-6.4734271169104929E-3</v>
      </c>
      <c r="N154" s="4">
        <f>lco2data[[#This Row],[S0]]-AVERAGE($M$2:$M$13)</f>
        <v>-6.471716083653779E-3</v>
      </c>
      <c r="O154" s="4">
        <f>lco2data[[#This Row],[Log Co2]]-lco2data[[#This Row],[Seasonal]]</f>
        <v>5.7871535015756459</v>
      </c>
    </row>
    <row r="155" spans="1:15" x14ac:dyDescent="0.3">
      <c r="A155" s="1">
        <v>1970</v>
      </c>
      <c r="B155" s="1">
        <v>12</v>
      </c>
      <c r="C155" s="6">
        <v>1970.9583333333335</v>
      </c>
      <c r="D155" s="6">
        <f>co2data[[#This Row],[DecDate]]^2</f>
        <v>3884676.7517361119</v>
      </c>
      <c r="E155" s="2">
        <f>DATE(co2data[[#This Row],[Year]],co2data[[#This Row],[Month]],15)</f>
        <v>25917</v>
      </c>
      <c r="F155" s="1">
        <v>325.13</v>
      </c>
      <c r="G155" s="1">
        <f>LN(lco2data[[#This Row],[Co2]])</f>
        <v>5.7842251023510647</v>
      </c>
      <c r="H155" s="4">
        <f>$S$37+$S$38*lco2data[[#This Row],[DecDate]]</f>
        <v>5.7888380284340979</v>
      </c>
      <c r="I155" s="4">
        <f>$S$17+$S$18*lco2data[[#This Row],[DecDate]]+$S$19*lco2data[[#This Row],[DecDate2]]</f>
        <v>5.7889814561654873</v>
      </c>
      <c r="J155" s="4">
        <f>lco2data[[#This Row],[Log Co2]]-lco2data[[#This Row],[Quadratic Trend]]</f>
        <v>-4.7563538144226314E-3</v>
      </c>
      <c r="K155" s="4">
        <f t="shared" si="2"/>
        <v>-1.7800762642674948E-3</v>
      </c>
      <c r="L155" s="4">
        <f>lco2data[[#This Row],[Detrended]]-lco2data[[#This Row],[Cycle]]</f>
        <v>-2.9762775501551366E-3</v>
      </c>
      <c r="M155" s="4">
        <f>AVERAGEIF(lco2data[Month],lco2data[Month],lco2data[High Frequency])</f>
        <v>-2.9999829855875035E-3</v>
      </c>
      <c r="N155" s="4">
        <f>lco2data[[#This Row],[S0]]-AVERAGE($M$2:$M$13)</f>
        <v>-2.9982719523307896E-3</v>
      </c>
      <c r="O155" s="4">
        <f>lco2data[[#This Row],[Log Co2]]-lco2data[[#This Row],[Seasonal]]</f>
        <v>5.7872233743033954</v>
      </c>
    </row>
    <row r="156" spans="1:15" x14ac:dyDescent="0.3">
      <c r="A156" s="1">
        <v>1971</v>
      </c>
      <c r="B156" s="1">
        <v>1</v>
      </c>
      <c r="C156" s="6">
        <v>1971.0416666666667</v>
      </c>
      <c r="D156" s="6">
        <f>co2data[[#This Row],[DecDate]]^2</f>
        <v>3885005.2517361115</v>
      </c>
      <c r="E156" s="2">
        <f>DATE(co2data[[#This Row],[Year]],co2data[[#This Row],[Month]],15)</f>
        <v>25948</v>
      </c>
      <c r="F156" s="1">
        <v>326.17</v>
      </c>
      <c r="G156" s="1">
        <f>LN(lco2data[[#This Row],[Co2]])</f>
        <v>5.7874187178398673</v>
      </c>
      <c r="H156" s="4">
        <f>$S$37+$S$38*lco2data[[#This Row],[DecDate]]</f>
        <v>5.78920313282587</v>
      </c>
      <c r="I156" s="4">
        <f>$S$17+$S$18*lco2data[[#This Row],[DecDate]]+$S$19*lco2data[[#This Row],[DecDate2]]</f>
        <v>5.7892677737116145</v>
      </c>
      <c r="J156" s="4">
        <f>lco2data[[#This Row],[Log Co2]]-lco2data[[#This Row],[Quadratic Trend]]</f>
        <v>-1.8490558717472183E-3</v>
      </c>
      <c r="K156" s="4">
        <f t="shared" si="2"/>
        <v>-2.1415552961161831E-3</v>
      </c>
      <c r="L156" s="4">
        <f>lco2data[[#This Row],[Detrended]]-lco2data[[#This Row],[Cycle]]</f>
        <v>2.9249942436896477E-4</v>
      </c>
      <c r="M156" s="4">
        <f>AVERAGEIF(lco2data[Month],lco2data[Month],lco2data[High Frequency])</f>
        <v>8.874201147523954E-6</v>
      </c>
      <c r="N156" s="4">
        <f>lco2data[[#This Row],[S0]]-AVERAGE($M$2:$M$13)</f>
        <v>1.0585234404237831E-5</v>
      </c>
      <c r="O156" s="4">
        <f>lco2data[[#This Row],[Log Co2]]-lco2data[[#This Row],[Seasonal]]</f>
        <v>5.7874081326054627</v>
      </c>
    </row>
    <row r="157" spans="1:15" x14ac:dyDescent="0.3">
      <c r="A157" s="1">
        <v>1971</v>
      </c>
      <c r="B157" s="1">
        <v>2</v>
      </c>
      <c r="C157" s="6">
        <v>1971.125</v>
      </c>
      <c r="D157" s="6">
        <f>co2data[[#This Row],[DecDate]]^2</f>
        <v>3885333.765625</v>
      </c>
      <c r="E157" s="2">
        <f>DATE(co2data[[#This Row],[Year]],co2data[[#This Row],[Month]],15)</f>
        <v>25979</v>
      </c>
      <c r="F157" s="1">
        <v>326.68</v>
      </c>
      <c r="G157" s="1">
        <f>LN(lco2data[[#This Row],[Co2]])</f>
        <v>5.7889810984900754</v>
      </c>
      <c r="H157" s="4">
        <f>$S$37+$S$38*lco2data[[#This Row],[DecDate]]</f>
        <v>5.789568237217642</v>
      </c>
      <c r="I157" s="4">
        <f>$S$17+$S$18*lco2data[[#This Row],[DecDate]]+$S$19*lco2data[[#This Row],[DecDate2]]</f>
        <v>5.7895544602827727</v>
      </c>
      <c r="J157" s="4">
        <f>lco2data[[#This Row],[Log Co2]]-lco2data[[#This Row],[Quadratic Trend]]</f>
        <v>-5.7336179269729115E-4</v>
      </c>
      <c r="K157" s="4">
        <f t="shared" si="2"/>
        <v>-2.6383079325711378E-3</v>
      </c>
      <c r="L157" s="4">
        <f>lco2data[[#This Row],[Detrended]]-lco2data[[#This Row],[Cycle]]</f>
        <v>2.0649461398738467E-3</v>
      </c>
      <c r="M157" s="4">
        <f>AVERAGEIF(lco2data[Month],lco2data[Month],lco2data[High Frequency])</f>
        <v>2.2711043136650279E-3</v>
      </c>
      <c r="N157" s="4">
        <f>lco2data[[#This Row],[S0]]-AVERAGE($M$2:$M$13)</f>
        <v>2.2728153469217418E-3</v>
      </c>
      <c r="O157" s="4">
        <f>lco2data[[#This Row],[Log Co2]]-lco2data[[#This Row],[Seasonal]]</f>
        <v>5.7867082831431533</v>
      </c>
    </row>
    <row r="158" spans="1:15" x14ac:dyDescent="0.3">
      <c r="A158" s="1">
        <v>1971</v>
      </c>
      <c r="B158" s="1">
        <v>3</v>
      </c>
      <c r="C158" s="6">
        <v>1971.2083333333335</v>
      </c>
      <c r="D158" s="6">
        <f>co2data[[#This Row],[DecDate]]^2</f>
        <v>3885662.2934027785</v>
      </c>
      <c r="E158" s="2">
        <f>DATE(co2data[[#This Row],[Year]],co2data[[#This Row],[Month]],15)</f>
        <v>26007</v>
      </c>
      <c r="F158" s="1">
        <v>327.18</v>
      </c>
      <c r="G158" s="1">
        <f>LN(lco2data[[#This Row],[Co2]])</f>
        <v>5.7905104781660253</v>
      </c>
      <c r="H158" s="4">
        <f>$S$37+$S$38*lco2data[[#This Row],[DecDate]]</f>
        <v>5.7899333416094141</v>
      </c>
      <c r="I158" s="4">
        <f>$S$17+$S$18*lco2data[[#This Row],[DecDate]]+$S$19*lco2data[[#This Row],[DecDate2]]</f>
        <v>5.789841515878976</v>
      </c>
      <c r="J158" s="4">
        <f>lco2data[[#This Row],[Log Co2]]-lco2data[[#This Row],[Quadratic Trend]]</f>
        <v>6.6896228704926841E-4</v>
      </c>
      <c r="K158" s="4">
        <f t="shared" si="2"/>
        <v>-3.2411040918412471E-3</v>
      </c>
      <c r="L158" s="4">
        <f>lco2data[[#This Row],[Detrended]]-lco2data[[#This Row],[Cycle]]</f>
        <v>3.9100663788905156E-3</v>
      </c>
      <c r="M158" s="4">
        <f>AVERAGEIF(lco2data[Month],lco2data[Month],lco2data[High Frequency])</f>
        <v>4.7909439645069168E-3</v>
      </c>
      <c r="N158" s="4">
        <f>lco2data[[#This Row],[S0]]-AVERAGE($M$2:$M$13)</f>
        <v>4.7926549977636308E-3</v>
      </c>
      <c r="O158" s="4">
        <f>lco2data[[#This Row],[Log Co2]]-lco2data[[#This Row],[Seasonal]]</f>
        <v>5.7857178231682616</v>
      </c>
    </row>
    <row r="159" spans="1:15" x14ac:dyDescent="0.3">
      <c r="A159" s="1">
        <v>1971</v>
      </c>
      <c r="B159" s="1">
        <v>4</v>
      </c>
      <c r="C159" s="6">
        <v>1971.2916666666667</v>
      </c>
      <c r="D159" s="6">
        <f>co2data[[#This Row],[DecDate]]^2</f>
        <v>3885990.835069445</v>
      </c>
      <c r="E159" s="2">
        <f>DATE(co2data[[#This Row],[Year]],co2data[[#This Row],[Month]],15)</f>
        <v>26038</v>
      </c>
      <c r="F159" s="1">
        <v>327.78</v>
      </c>
      <c r="G159" s="1">
        <f>LN(lco2data[[#This Row],[Co2]])</f>
        <v>5.7923426516356811</v>
      </c>
      <c r="H159" s="4">
        <f>$S$37+$S$38*lco2data[[#This Row],[DecDate]]</f>
        <v>5.7902984460011862</v>
      </c>
      <c r="I159" s="4">
        <f>$S$17+$S$18*lco2data[[#This Row],[DecDate]]+$S$19*lco2data[[#This Row],[DecDate2]]</f>
        <v>5.7901289405002245</v>
      </c>
      <c r="J159" s="4">
        <f>lco2data[[#This Row],[Log Co2]]-lco2data[[#This Row],[Quadratic Trend]]</f>
        <v>2.213711135456542E-3</v>
      </c>
      <c r="K159" s="4">
        <f t="shared" si="2"/>
        <v>-3.4167132507316221E-3</v>
      </c>
      <c r="L159" s="4">
        <f>lco2data[[#This Row],[Detrended]]-lco2data[[#This Row],[Cycle]]</f>
        <v>5.6304243861881641E-3</v>
      </c>
      <c r="M159" s="4">
        <f>AVERAGEIF(lco2data[Month],lco2data[Month],lco2data[High Frequency])</f>
        <v>8.0050138505764184E-3</v>
      </c>
      <c r="N159" s="4">
        <f>lco2data[[#This Row],[S0]]-AVERAGE($M$2:$M$13)</f>
        <v>8.0067248838331315E-3</v>
      </c>
      <c r="O159" s="4">
        <f>lco2data[[#This Row],[Log Co2]]-lco2data[[#This Row],[Seasonal]]</f>
        <v>5.7843359267518482</v>
      </c>
    </row>
    <row r="160" spans="1:15" x14ac:dyDescent="0.3">
      <c r="A160" s="1">
        <v>1971</v>
      </c>
      <c r="B160" s="1">
        <v>5</v>
      </c>
      <c r="C160" s="6">
        <v>1971.375</v>
      </c>
      <c r="D160" s="6">
        <f>co2data[[#This Row],[DecDate]]^2</f>
        <v>3886319.390625</v>
      </c>
      <c r="E160" s="2">
        <f>DATE(co2data[[#This Row],[Year]],co2data[[#This Row],[Month]],15)</f>
        <v>26068</v>
      </c>
      <c r="F160" s="1">
        <v>328.92</v>
      </c>
      <c r="G160" s="1">
        <f>LN(lco2data[[#This Row],[Co2]])</f>
        <v>5.7958145601026949</v>
      </c>
      <c r="H160" s="4">
        <f>$S$37+$S$38*lco2data[[#This Row],[DecDate]]</f>
        <v>5.7906635503929582</v>
      </c>
      <c r="I160" s="4">
        <f>$S$17+$S$18*lco2data[[#This Row],[DecDate]]+$S$19*lco2data[[#This Row],[DecDate2]]</f>
        <v>5.790416734146504</v>
      </c>
      <c r="J160" s="4">
        <f>lco2data[[#This Row],[Log Co2]]-lco2data[[#This Row],[Quadratic Trend]]</f>
        <v>5.3978259561908715E-3</v>
      </c>
      <c r="K160" s="4">
        <f t="shared" si="2"/>
        <v>-3.3151183065473358E-3</v>
      </c>
      <c r="L160" s="4">
        <f>lco2data[[#This Row],[Detrended]]-lco2data[[#This Row],[Cycle]]</f>
        <v>8.7129442627382064E-3</v>
      </c>
      <c r="M160" s="4">
        <f>AVERAGEIF(lco2data[Month],lco2data[Month],lco2data[High Frequency])</f>
        <v>8.9785579737426228E-3</v>
      </c>
      <c r="N160" s="4">
        <f>lco2data[[#This Row],[S0]]-AVERAGE($M$2:$M$13)</f>
        <v>8.9802690069993359E-3</v>
      </c>
      <c r="O160" s="4">
        <f>lco2data[[#This Row],[Log Co2]]-lco2data[[#This Row],[Seasonal]]</f>
        <v>5.7868342910956958</v>
      </c>
    </row>
    <row r="161" spans="1:15" x14ac:dyDescent="0.3">
      <c r="A161" s="1">
        <v>1971</v>
      </c>
      <c r="B161" s="1">
        <v>6</v>
      </c>
      <c r="C161" s="6">
        <v>1971.4583333333335</v>
      </c>
      <c r="D161" s="6">
        <f>co2data[[#This Row],[DecDate]]^2</f>
        <v>3886647.960069445</v>
      </c>
      <c r="E161" s="2">
        <f>DATE(co2data[[#This Row],[Year]],co2data[[#This Row],[Month]],15)</f>
        <v>26099</v>
      </c>
      <c r="F161" s="1">
        <v>328.57</v>
      </c>
      <c r="G161" s="1">
        <f>LN(lco2data[[#This Row],[Co2]])</f>
        <v>5.7947499050263893</v>
      </c>
      <c r="H161" s="4">
        <f>$S$37+$S$38*lco2data[[#This Row],[DecDate]]</f>
        <v>5.7910286547847321</v>
      </c>
      <c r="I161" s="4">
        <f>$S$17+$S$18*lco2data[[#This Row],[DecDate]]+$S$19*lco2data[[#This Row],[DecDate2]]</f>
        <v>5.7907048968178145</v>
      </c>
      <c r="J161" s="4">
        <f>lco2data[[#This Row],[Log Co2]]-lco2data[[#This Row],[Quadratic Trend]]</f>
        <v>4.0450082085747852E-3</v>
      </c>
      <c r="K161" s="4">
        <f t="shared" si="2"/>
        <v>-3.1227986508759807E-3</v>
      </c>
      <c r="L161" s="4">
        <f>lco2data[[#This Row],[Detrended]]-lco2data[[#This Row],[Cycle]]</f>
        <v>7.1678068594507663E-3</v>
      </c>
      <c r="M161" s="4">
        <f>AVERAGEIF(lco2data[Month],lco2data[Month],lco2data[High Frequency])</f>
        <v>6.745219975955884E-3</v>
      </c>
      <c r="N161" s="4">
        <f>lco2data[[#This Row],[S0]]-AVERAGE($M$2:$M$13)</f>
        <v>6.746931009212598E-3</v>
      </c>
      <c r="O161" s="4">
        <f>lco2data[[#This Row],[Log Co2]]-lco2data[[#This Row],[Seasonal]]</f>
        <v>5.7880029740171768</v>
      </c>
    </row>
    <row r="162" spans="1:15" x14ac:dyDescent="0.3">
      <c r="A162" s="1">
        <v>1971</v>
      </c>
      <c r="B162" s="1">
        <v>7</v>
      </c>
      <c r="C162" s="6">
        <v>1971.5416666666667</v>
      </c>
      <c r="D162" s="6">
        <f>co2data[[#This Row],[DecDate]]^2</f>
        <v>3886976.543402778</v>
      </c>
      <c r="E162" s="2">
        <f>DATE(co2data[[#This Row],[Year]],co2data[[#This Row],[Month]],15)</f>
        <v>26129</v>
      </c>
      <c r="F162" s="1">
        <v>327.33999999999997</v>
      </c>
      <c r="G162" s="1">
        <f>LN(lco2data[[#This Row],[Co2]])</f>
        <v>5.790999386077738</v>
      </c>
      <c r="H162" s="4">
        <f>$S$37+$S$38*lco2data[[#This Row],[DecDate]]</f>
        <v>5.7913937591765041</v>
      </c>
      <c r="I162" s="4">
        <f>$S$17+$S$18*lco2data[[#This Row],[DecDate]]+$S$19*lco2data[[#This Row],[DecDate2]]</f>
        <v>5.7909934285141702</v>
      </c>
      <c r="J162" s="4">
        <f>lco2data[[#This Row],[Log Co2]]-lco2data[[#This Row],[Quadratic Trend]]</f>
        <v>5.9575635678044137E-6</v>
      </c>
      <c r="K162" s="4">
        <f t="shared" si="2"/>
        <v>-3.0242951814331265E-3</v>
      </c>
      <c r="L162" s="4">
        <f>lco2data[[#This Row],[Detrended]]-lco2data[[#This Row],[Cycle]]</f>
        <v>3.0302527450009309E-3</v>
      </c>
      <c r="M162" s="4">
        <f>AVERAGEIF(lco2data[Month],lco2data[Month],lco2data[High Frequency])</f>
        <v>1.982712511199824E-3</v>
      </c>
      <c r="N162" s="4">
        <f>lco2data[[#This Row],[S0]]-AVERAGE($M$2:$M$13)</f>
        <v>1.9844235444565379E-3</v>
      </c>
      <c r="O162" s="4">
        <f>lco2data[[#This Row],[Log Co2]]-lco2data[[#This Row],[Seasonal]]</f>
        <v>5.7890149625332814</v>
      </c>
    </row>
    <row r="163" spans="1:15" x14ac:dyDescent="0.3">
      <c r="A163" s="1">
        <v>1971</v>
      </c>
      <c r="B163" s="1">
        <v>8</v>
      </c>
      <c r="C163" s="6">
        <v>1971.625</v>
      </c>
      <c r="D163" s="6">
        <f>co2data[[#This Row],[DecDate]]^2</f>
        <v>3887305.140625</v>
      </c>
      <c r="E163" s="2">
        <f>DATE(co2data[[#This Row],[Year]],co2data[[#This Row],[Month]],15)</f>
        <v>26160</v>
      </c>
      <c r="F163" s="1">
        <v>325.45999999999998</v>
      </c>
      <c r="G163" s="1">
        <f>LN(lco2data[[#This Row],[Co2]])</f>
        <v>5.7852395662324678</v>
      </c>
      <c r="H163" s="4">
        <f>$S$37+$S$38*lco2data[[#This Row],[DecDate]]</f>
        <v>5.7917588635682762</v>
      </c>
      <c r="I163" s="4">
        <f>$S$17+$S$18*lco2data[[#This Row],[DecDate]]+$S$19*lco2data[[#This Row],[DecDate2]]</f>
        <v>5.7912823292355711</v>
      </c>
      <c r="J163" s="4">
        <f>lco2data[[#This Row],[Log Co2]]-lco2data[[#This Row],[Quadratic Trend]]</f>
        <v>-6.0427630031032464E-3</v>
      </c>
      <c r="K163" s="4">
        <f t="shared" si="2"/>
        <v>-2.969641669142179E-3</v>
      </c>
      <c r="L163" s="4">
        <f>lco2data[[#This Row],[Detrended]]-lco2data[[#This Row],[Cycle]]</f>
        <v>-3.0731213339610674E-3</v>
      </c>
      <c r="M163" s="4">
        <f>AVERAGEIF(lco2data[Month],lco2data[Month],lco2data[High Frequency])</f>
        <v>-4.2841947074596992E-3</v>
      </c>
      <c r="N163" s="4">
        <f>lco2data[[#This Row],[S0]]-AVERAGE($M$2:$M$13)</f>
        <v>-4.2824836742029852E-3</v>
      </c>
      <c r="O163" s="4">
        <f>lco2data[[#This Row],[Log Co2]]-lco2data[[#This Row],[Seasonal]]</f>
        <v>5.7895220499066706</v>
      </c>
    </row>
    <row r="164" spans="1:15" x14ac:dyDescent="0.3">
      <c r="A164" s="1">
        <v>1971</v>
      </c>
      <c r="B164" s="1">
        <v>9</v>
      </c>
      <c r="C164" s="6">
        <v>1971.7083333333335</v>
      </c>
      <c r="D164" s="6">
        <f>co2data[[#This Row],[DecDate]]^2</f>
        <v>3887633.7517361119</v>
      </c>
      <c r="E164" s="2">
        <f>DATE(co2data[[#This Row],[Year]],co2data[[#This Row],[Month]],15)</f>
        <v>26191</v>
      </c>
      <c r="F164" s="1">
        <v>323.36</v>
      </c>
      <c r="G164" s="1">
        <f>LN(lco2data[[#This Row],[Co2]])</f>
        <v>5.778766253655311</v>
      </c>
      <c r="H164" s="4">
        <f>$S$37+$S$38*lco2data[[#This Row],[DecDate]]</f>
        <v>5.79212396796005</v>
      </c>
      <c r="I164" s="4">
        <f>$S$17+$S$18*lco2data[[#This Row],[DecDate]]+$S$19*lco2data[[#This Row],[DecDate2]]</f>
        <v>5.7915715989820171</v>
      </c>
      <c r="J164" s="4">
        <f>lco2data[[#This Row],[Log Co2]]-lco2data[[#This Row],[Quadratic Trend]]</f>
        <v>-1.2805345326706075E-2</v>
      </c>
      <c r="K164" s="4">
        <f t="shared" si="2"/>
        <v>-3.0073710960549439E-3</v>
      </c>
      <c r="L164" s="4">
        <f>lco2data[[#This Row],[Detrended]]-lco2data[[#This Row],[Cycle]]</f>
        <v>-9.7979742306511311E-3</v>
      </c>
      <c r="M164" s="4">
        <f>AVERAGEIF(lco2data[Month],lco2data[Month],lco2data[High Frequency])</f>
        <v>-9.2552748452772796E-3</v>
      </c>
      <c r="N164" s="4">
        <f>lco2data[[#This Row],[S0]]-AVERAGE($M$2:$M$13)</f>
        <v>-9.2535638120205665E-3</v>
      </c>
      <c r="O164" s="4">
        <f>lco2data[[#This Row],[Log Co2]]-lco2data[[#This Row],[Seasonal]]</f>
        <v>5.7880198174673314</v>
      </c>
    </row>
    <row r="165" spans="1:15" x14ac:dyDescent="0.3">
      <c r="A165" s="1">
        <v>1971</v>
      </c>
      <c r="B165" s="1">
        <v>10</v>
      </c>
      <c r="C165" s="6">
        <v>1971.7916666666667</v>
      </c>
      <c r="D165" s="6">
        <f>co2data[[#This Row],[DecDate]]^2</f>
        <v>3887962.3767361115</v>
      </c>
      <c r="E165" s="2">
        <f>DATE(co2data[[#This Row],[Year]],co2data[[#This Row],[Month]],15)</f>
        <v>26221</v>
      </c>
      <c r="F165" s="1">
        <v>323.57</v>
      </c>
      <c r="G165" s="1">
        <f>LN(lco2data[[#This Row],[Co2]])</f>
        <v>5.7794154738410377</v>
      </c>
      <c r="H165" s="4">
        <f>$S$37+$S$38*lco2data[[#This Row],[DecDate]]</f>
        <v>5.7924890723518221</v>
      </c>
      <c r="I165" s="4">
        <f>$S$17+$S$18*lco2data[[#This Row],[DecDate]]+$S$19*lco2data[[#This Row],[DecDate2]]</f>
        <v>5.7918612377534799</v>
      </c>
      <c r="J165" s="4">
        <f>lco2data[[#This Row],[Log Co2]]-lco2data[[#This Row],[Quadratic Trend]]</f>
        <v>-1.2445763912442231E-2</v>
      </c>
      <c r="K165" s="4">
        <f t="shared" si="2"/>
        <v>-2.7021382306780485E-3</v>
      </c>
      <c r="L165" s="4">
        <f>lco2data[[#This Row],[Detrended]]-lco2data[[#This Row],[Cycle]]</f>
        <v>-9.7436256817641821E-3</v>
      </c>
      <c r="M165" s="4">
        <f>AVERAGEIF(lco2data[Month],lco2data[Month],lco2data[High Frequency])</f>
        <v>-9.7900795346398048E-3</v>
      </c>
      <c r="N165" s="4">
        <f>lco2data[[#This Row],[S0]]-AVERAGE($M$2:$M$13)</f>
        <v>-9.7883685013830917E-3</v>
      </c>
      <c r="O165" s="4">
        <f>lco2data[[#This Row],[Log Co2]]-lco2data[[#This Row],[Seasonal]]</f>
        <v>5.7892038423424204</v>
      </c>
    </row>
    <row r="166" spans="1:15" x14ac:dyDescent="0.3">
      <c r="A166" s="1">
        <v>1971</v>
      </c>
      <c r="B166" s="1">
        <v>11</v>
      </c>
      <c r="C166" s="6">
        <v>1971.875</v>
      </c>
      <c r="D166" s="6">
        <f>co2data[[#This Row],[DecDate]]^2</f>
        <v>3888291.015625</v>
      </c>
      <c r="E166" s="2">
        <f>DATE(co2data[[#This Row],[Year]],co2data[[#This Row],[Month]],15)</f>
        <v>26252</v>
      </c>
      <c r="F166" s="1">
        <v>324.8</v>
      </c>
      <c r="G166" s="1">
        <f>LN(lco2data[[#This Row],[Co2]])</f>
        <v>5.7832096082875228</v>
      </c>
      <c r="H166" s="4">
        <f>$S$37+$S$38*lco2data[[#This Row],[DecDate]]</f>
        <v>5.7928541767435942</v>
      </c>
      <c r="I166" s="4">
        <f>$S$17+$S$18*lco2data[[#This Row],[DecDate]]+$S$19*lco2data[[#This Row],[DecDate2]]</f>
        <v>5.7921512455499595</v>
      </c>
      <c r="J166" s="4">
        <f>lco2data[[#This Row],[Log Co2]]-lco2data[[#This Row],[Quadratic Trend]]</f>
        <v>-8.9416372624366858E-3</v>
      </c>
      <c r="K166" s="4">
        <f t="shared" si="2"/>
        <v>-2.456599754689379E-3</v>
      </c>
      <c r="L166" s="4">
        <f>lco2data[[#This Row],[Detrended]]-lco2data[[#This Row],[Cycle]]</f>
        <v>-6.4850375077473068E-3</v>
      </c>
      <c r="M166" s="4">
        <f>AVERAGEIF(lco2data[Month],lco2data[Month],lco2data[High Frequency])</f>
        <v>-6.4734271169104929E-3</v>
      </c>
      <c r="N166" s="4">
        <f>lco2data[[#This Row],[S0]]-AVERAGE($M$2:$M$13)</f>
        <v>-6.471716083653779E-3</v>
      </c>
      <c r="O166" s="4">
        <f>lco2data[[#This Row],[Log Co2]]-lco2data[[#This Row],[Seasonal]]</f>
        <v>5.7896813243711769</v>
      </c>
    </row>
    <row r="167" spans="1:15" x14ac:dyDescent="0.3">
      <c r="A167" s="1">
        <v>1971</v>
      </c>
      <c r="B167" s="1">
        <v>12</v>
      </c>
      <c r="C167" s="6">
        <v>1971.9583333333335</v>
      </c>
      <c r="D167" s="6">
        <f>co2data[[#This Row],[DecDate]]^2</f>
        <v>3888619.6684027785</v>
      </c>
      <c r="E167" s="2">
        <f>DATE(co2data[[#This Row],[Year]],co2data[[#This Row],[Month]],15)</f>
        <v>26282</v>
      </c>
      <c r="F167" s="1">
        <v>326.01</v>
      </c>
      <c r="G167" s="1">
        <f>LN(lco2data[[#This Row],[Co2]])</f>
        <v>5.7869280557428695</v>
      </c>
      <c r="H167" s="4">
        <f>$S$37+$S$38*lco2data[[#This Row],[DecDate]]</f>
        <v>5.7932192811353662</v>
      </c>
      <c r="I167" s="4">
        <f>$S$17+$S$18*lco2data[[#This Row],[DecDate]]+$S$19*lco2data[[#This Row],[DecDate2]]</f>
        <v>5.7924416223715411</v>
      </c>
      <c r="J167" s="4">
        <f>lco2data[[#This Row],[Log Co2]]-lco2data[[#This Row],[Quadratic Trend]]</f>
        <v>-5.51356662867164E-3</v>
      </c>
      <c r="K167" s="4">
        <f t="shared" si="2"/>
        <v>-2.7072296928506009E-3</v>
      </c>
      <c r="L167" s="4">
        <f>lco2data[[#This Row],[Detrended]]-lco2data[[#This Row],[Cycle]]</f>
        <v>-2.8063369358210391E-3</v>
      </c>
      <c r="M167" s="4">
        <f>AVERAGEIF(lco2data[Month],lco2data[Month],lco2data[High Frequency])</f>
        <v>-2.9999829855875035E-3</v>
      </c>
      <c r="N167" s="4">
        <f>lco2data[[#This Row],[S0]]-AVERAGE($M$2:$M$13)</f>
        <v>-2.9982719523307896E-3</v>
      </c>
      <c r="O167" s="4">
        <f>lco2data[[#This Row],[Log Co2]]-lco2data[[#This Row],[Seasonal]]</f>
        <v>5.7899263276952002</v>
      </c>
    </row>
    <row r="168" spans="1:15" x14ac:dyDescent="0.3">
      <c r="A168" s="1">
        <v>1972</v>
      </c>
      <c r="B168" s="1">
        <v>1</v>
      </c>
      <c r="C168" s="6">
        <v>1972.0416666666667</v>
      </c>
      <c r="D168" s="6">
        <f>co2data[[#This Row],[DecDate]]^2</f>
        <v>3888948.335069445</v>
      </c>
      <c r="E168" s="2">
        <f>DATE(co2data[[#This Row],[Year]],co2data[[#This Row],[Month]],15)</f>
        <v>26313</v>
      </c>
      <c r="F168" s="1">
        <v>326.77</v>
      </c>
      <c r="G168" s="1">
        <f>LN(lco2data[[#This Row],[Co2]])</f>
        <v>5.7892565595064314</v>
      </c>
      <c r="H168" s="4">
        <f>$S$37+$S$38*lco2data[[#This Row],[DecDate]]</f>
        <v>5.7935843855271401</v>
      </c>
      <c r="I168" s="4">
        <f>$S$17+$S$18*lco2data[[#This Row],[DecDate]]+$S$19*lco2data[[#This Row],[DecDate2]]</f>
        <v>5.7927323682180969</v>
      </c>
      <c r="J168" s="4">
        <f>lco2data[[#This Row],[Log Co2]]-lco2data[[#This Row],[Quadratic Trend]]</f>
        <v>-3.475808711665529E-3</v>
      </c>
      <c r="K168" s="4">
        <f t="shared" si="2"/>
        <v>-3.1198116344734162E-3</v>
      </c>
      <c r="L168" s="4">
        <f>lco2data[[#This Row],[Detrended]]-lco2data[[#This Row],[Cycle]]</f>
        <v>-3.5599707719211277E-4</v>
      </c>
      <c r="M168" s="4">
        <f>AVERAGEIF(lco2data[Month],lco2data[Month],lco2data[High Frequency])</f>
        <v>8.874201147523954E-6</v>
      </c>
      <c r="N168" s="4">
        <f>lco2data[[#This Row],[S0]]-AVERAGE($M$2:$M$13)</f>
        <v>1.0585234404237831E-5</v>
      </c>
      <c r="O168" s="4">
        <f>lco2data[[#This Row],[Log Co2]]-lco2data[[#This Row],[Seasonal]]</f>
        <v>5.7892459742720268</v>
      </c>
    </row>
    <row r="169" spans="1:15" x14ac:dyDescent="0.3">
      <c r="A169" s="1">
        <v>1972</v>
      </c>
      <c r="B169" s="1">
        <v>2</v>
      </c>
      <c r="C169" s="6">
        <v>1972.125</v>
      </c>
      <c r="D169" s="6">
        <f>co2data[[#This Row],[DecDate]]^2</f>
        <v>3889277.015625</v>
      </c>
      <c r="E169" s="2">
        <f>DATE(co2data[[#This Row],[Year]],co2data[[#This Row],[Month]],15)</f>
        <v>26344</v>
      </c>
      <c r="F169" s="1">
        <v>327.63</v>
      </c>
      <c r="G169" s="1">
        <f>LN(lco2data[[#This Row],[Co2]])</f>
        <v>5.7918849228777471</v>
      </c>
      <c r="H169" s="4">
        <f>$S$37+$S$38*lco2data[[#This Row],[DecDate]]</f>
        <v>5.7939494899189121</v>
      </c>
      <c r="I169" s="4">
        <f>$S$17+$S$18*lco2data[[#This Row],[DecDate]]+$S$19*lco2data[[#This Row],[DecDate2]]</f>
        <v>5.793023483089712</v>
      </c>
      <c r="J169" s="4">
        <f>lco2data[[#This Row],[Log Co2]]-lco2data[[#This Row],[Quadratic Trend]]</f>
        <v>-1.1385602119649008E-3</v>
      </c>
      <c r="K169" s="4">
        <f t="shared" si="2"/>
        <v>-3.6509950498219913E-3</v>
      </c>
      <c r="L169" s="4">
        <f>lco2data[[#This Row],[Detrended]]-lco2data[[#This Row],[Cycle]]</f>
        <v>2.5124348378570906E-3</v>
      </c>
      <c r="M169" s="4">
        <f>AVERAGEIF(lco2data[Month],lco2data[Month],lco2data[High Frequency])</f>
        <v>2.2711043136650279E-3</v>
      </c>
      <c r="N169" s="4">
        <f>lco2data[[#This Row],[S0]]-AVERAGE($M$2:$M$13)</f>
        <v>2.2728153469217418E-3</v>
      </c>
      <c r="O169" s="4">
        <f>lco2data[[#This Row],[Log Co2]]-lco2data[[#This Row],[Seasonal]]</f>
        <v>5.7896121075308251</v>
      </c>
    </row>
    <row r="170" spans="1:15" x14ac:dyDescent="0.3">
      <c r="A170" s="1">
        <v>1972</v>
      </c>
      <c r="B170" s="1">
        <v>3</v>
      </c>
      <c r="C170" s="6">
        <v>1972.2083333333335</v>
      </c>
      <c r="D170" s="6">
        <f>co2data[[#This Row],[DecDate]]^2</f>
        <v>3889605.710069445</v>
      </c>
      <c r="E170" s="2">
        <f>DATE(co2data[[#This Row],[Year]],co2data[[#This Row],[Month]],15)</f>
        <v>26373</v>
      </c>
      <c r="F170" s="1">
        <v>327.75</v>
      </c>
      <c r="G170" s="1">
        <f>LN(lco2data[[#This Row],[Co2]])</f>
        <v>5.7922511226438091</v>
      </c>
      <c r="H170" s="4">
        <f>$S$37+$S$38*lco2data[[#This Row],[DecDate]]</f>
        <v>5.7943145943106842</v>
      </c>
      <c r="I170" s="4">
        <f>$S$17+$S$18*lco2data[[#This Row],[DecDate]]+$S$19*lco2data[[#This Row],[DecDate2]]</f>
        <v>5.7933149669863724</v>
      </c>
      <c r="J170" s="4">
        <f>lco2data[[#This Row],[Log Co2]]-lco2data[[#This Row],[Quadratic Trend]]</f>
        <v>-1.063844342563236E-3</v>
      </c>
      <c r="K170" s="4">
        <f t="shared" si="2"/>
        <v>-4.0678475400755662E-3</v>
      </c>
      <c r="L170" s="4">
        <f>lco2data[[#This Row],[Detrended]]-lco2data[[#This Row],[Cycle]]</f>
        <v>3.0040031975123302E-3</v>
      </c>
      <c r="M170" s="4">
        <f>AVERAGEIF(lco2data[Month],lco2data[Month],lco2data[High Frequency])</f>
        <v>4.7909439645069168E-3</v>
      </c>
      <c r="N170" s="4">
        <f>lco2data[[#This Row],[S0]]-AVERAGE($M$2:$M$13)</f>
        <v>4.7926549977636308E-3</v>
      </c>
      <c r="O170" s="4">
        <f>lco2data[[#This Row],[Log Co2]]-lco2data[[#This Row],[Seasonal]]</f>
        <v>5.7874584676460454</v>
      </c>
    </row>
    <row r="171" spans="1:15" x14ac:dyDescent="0.3">
      <c r="A171" s="1">
        <v>1972</v>
      </c>
      <c r="B171" s="1">
        <v>4</v>
      </c>
      <c r="C171" s="6">
        <v>1972.2916666666667</v>
      </c>
      <c r="D171" s="6">
        <f>co2data[[#This Row],[DecDate]]^2</f>
        <v>3889934.418402778</v>
      </c>
      <c r="E171" s="2">
        <f>DATE(co2data[[#This Row],[Year]],co2data[[#This Row],[Month]],15)</f>
        <v>26404</v>
      </c>
      <c r="F171" s="1">
        <v>329.72</v>
      </c>
      <c r="G171" s="1">
        <f>LN(lco2data[[#This Row],[Co2]])</f>
        <v>5.7982438094450268</v>
      </c>
      <c r="H171" s="4">
        <f>$S$37+$S$38*lco2data[[#This Row],[DecDate]]</f>
        <v>5.7946796987024562</v>
      </c>
      <c r="I171" s="4">
        <f>$S$17+$S$18*lco2data[[#This Row],[DecDate]]+$S$19*lco2data[[#This Row],[DecDate2]]</f>
        <v>5.7936068199080779</v>
      </c>
      <c r="J171" s="4">
        <f>lco2data[[#This Row],[Log Co2]]-lco2data[[#This Row],[Quadratic Trend]]</f>
        <v>4.63698953694891E-3</v>
      </c>
      <c r="K171" s="4">
        <f t="shared" si="2"/>
        <v>-3.9563522294873915E-3</v>
      </c>
      <c r="L171" s="4">
        <f>lco2data[[#This Row],[Detrended]]-lco2data[[#This Row],[Cycle]]</f>
        <v>8.5933417664363007E-3</v>
      </c>
      <c r="M171" s="4">
        <f>AVERAGEIF(lco2data[Month],lco2data[Month],lco2data[High Frequency])</f>
        <v>8.0050138505764184E-3</v>
      </c>
      <c r="N171" s="4">
        <f>lco2data[[#This Row],[S0]]-AVERAGE($M$2:$M$13)</f>
        <v>8.0067248838331315E-3</v>
      </c>
      <c r="O171" s="4">
        <f>lco2data[[#This Row],[Log Co2]]-lco2data[[#This Row],[Seasonal]]</f>
        <v>5.7902370845611939</v>
      </c>
    </row>
    <row r="172" spans="1:15" x14ac:dyDescent="0.3">
      <c r="A172" s="1">
        <v>1972</v>
      </c>
      <c r="B172" s="1">
        <v>5</v>
      </c>
      <c r="C172" s="6">
        <v>1972.375</v>
      </c>
      <c r="D172" s="6">
        <f>co2data[[#This Row],[DecDate]]^2</f>
        <v>3890263.140625</v>
      </c>
      <c r="E172" s="2">
        <f>DATE(co2data[[#This Row],[Year]],co2data[[#This Row],[Month]],15)</f>
        <v>26434</v>
      </c>
      <c r="F172" s="1">
        <v>330.07</v>
      </c>
      <c r="G172" s="1">
        <f>LN(lco2data[[#This Row],[Co2]])</f>
        <v>5.7993047531781237</v>
      </c>
      <c r="H172" s="4">
        <f>$S$37+$S$38*lco2data[[#This Row],[DecDate]]</f>
        <v>5.7950448030942283</v>
      </c>
      <c r="I172" s="4">
        <f>$S$17+$S$18*lco2data[[#This Row],[DecDate]]+$S$19*lco2data[[#This Row],[DecDate2]]</f>
        <v>5.7938990418548144</v>
      </c>
      <c r="J172" s="4">
        <f>lco2data[[#This Row],[Log Co2]]-lco2data[[#This Row],[Quadratic Trend]]</f>
        <v>5.405711323309248E-3</v>
      </c>
      <c r="K172" s="4">
        <f t="shared" si="2"/>
        <v>-3.5551530319586698E-3</v>
      </c>
      <c r="L172" s="4">
        <f>lco2data[[#This Row],[Detrended]]-lco2data[[#This Row],[Cycle]]</f>
        <v>8.9608643552679182E-3</v>
      </c>
      <c r="M172" s="4">
        <f>AVERAGEIF(lco2data[Month],lco2data[Month],lco2data[High Frequency])</f>
        <v>8.9785579737426228E-3</v>
      </c>
      <c r="N172" s="4">
        <f>lco2data[[#This Row],[S0]]-AVERAGE($M$2:$M$13)</f>
        <v>8.9802690069993359E-3</v>
      </c>
      <c r="O172" s="4">
        <f>lco2data[[#This Row],[Log Co2]]-lco2data[[#This Row],[Seasonal]]</f>
        <v>5.7903244841711246</v>
      </c>
    </row>
    <row r="173" spans="1:15" x14ac:dyDescent="0.3">
      <c r="A173" s="1">
        <v>1972</v>
      </c>
      <c r="B173" s="1">
        <v>6</v>
      </c>
      <c r="C173" s="6">
        <v>1972.4583333333335</v>
      </c>
      <c r="D173" s="6">
        <f>co2data[[#This Row],[DecDate]]^2</f>
        <v>3890591.8767361119</v>
      </c>
      <c r="E173" s="2">
        <f>DATE(co2data[[#This Row],[Year]],co2data[[#This Row],[Month]],15)</f>
        <v>26465</v>
      </c>
      <c r="F173" s="1">
        <v>329.09</v>
      </c>
      <c r="G173" s="1">
        <f>LN(lco2data[[#This Row],[Co2]])</f>
        <v>5.7963312695866911</v>
      </c>
      <c r="H173" s="4">
        <f>$S$37+$S$38*lco2data[[#This Row],[DecDate]]</f>
        <v>5.7954099074860022</v>
      </c>
      <c r="I173" s="4">
        <f>$S$17+$S$18*lco2data[[#This Row],[DecDate]]+$S$19*lco2data[[#This Row],[DecDate2]]</f>
        <v>5.7941916328265961</v>
      </c>
      <c r="J173" s="4">
        <f>lco2data[[#This Row],[Log Co2]]-lco2data[[#This Row],[Quadratic Trend]]</f>
        <v>2.1396367600949873E-3</v>
      </c>
      <c r="K173" s="4">
        <f t="shared" si="2"/>
        <v>-3.1991973198608812E-3</v>
      </c>
      <c r="L173" s="4">
        <f>lco2data[[#This Row],[Detrended]]-lco2data[[#This Row],[Cycle]]</f>
        <v>5.3388340799558689E-3</v>
      </c>
      <c r="M173" s="4">
        <f>AVERAGEIF(lco2data[Month],lco2data[Month],lco2data[High Frequency])</f>
        <v>6.745219975955884E-3</v>
      </c>
      <c r="N173" s="4">
        <f>lco2data[[#This Row],[S0]]-AVERAGE($M$2:$M$13)</f>
        <v>6.746931009212598E-3</v>
      </c>
      <c r="O173" s="4">
        <f>lco2data[[#This Row],[Log Co2]]-lco2data[[#This Row],[Seasonal]]</f>
        <v>5.7895843385774786</v>
      </c>
    </row>
    <row r="174" spans="1:15" x14ac:dyDescent="0.3">
      <c r="A174" s="1">
        <v>1972</v>
      </c>
      <c r="B174" s="1">
        <v>7</v>
      </c>
      <c r="C174" s="6">
        <v>1972.5416666666667</v>
      </c>
      <c r="D174" s="6">
        <f>co2data[[#This Row],[DecDate]]^2</f>
        <v>3890920.6267361115</v>
      </c>
      <c r="E174" s="2">
        <f>DATE(co2data[[#This Row],[Year]],co2data[[#This Row],[Month]],15)</f>
        <v>26495</v>
      </c>
      <c r="F174" s="1">
        <v>328.05</v>
      </c>
      <c r="G174" s="1">
        <f>LN(lco2data[[#This Row],[Co2]])</f>
        <v>5.793166035790887</v>
      </c>
      <c r="H174" s="4">
        <f>$S$37+$S$38*lco2data[[#This Row],[DecDate]]</f>
        <v>5.7957750118777742</v>
      </c>
      <c r="I174" s="4">
        <f>$S$17+$S$18*lco2data[[#This Row],[DecDate]]+$S$19*lco2data[[#This Row],[DecDate2]]</f>
        <v>5.7944845928234088</v>
      </c>
      <c r="J174" s="4">
        <f>lco2data[[#This Row],[Log Co2]]-lco2data[[#This Row],[Quadratic Trend]]</f>
        <v>-1.3185570325218166E-3</v>
      </c>
      <c r="K174" s="4">
        <f t="shared" si="2"/>
        <v>-2.897500365119795E-3</v>
      </c>
      <c r="L174" s="4">
        <f>lco2data[[#This Row],[Detrended]]-lco2data[[#This Row],[Cycle]]</f>
        <v>1.5789433325979784E-3</v>
      </c>
      <c r="M174" s="4">
        <f>AVERAGEIF(lco2data[Month],lco2data[Month],lco2data[High Frequency])</f>
        <v>1.982712511199824E-3</v>
      </c>
      <c r="N174" s="4">
        <f>lco2data[[#This Row],[S0]]-AVERAGE($M$2:$M$13)</f>
        <v>1.9844235444565379E-3</v>
      </c>
      <c r="O174" s="4">
        <f>lco2data[[#This Row],[Log Co2]]-lco2data[[#This Row],[Seasonal]]</f>
        <v>5.7911816122464304</v>
      </c>
    </row>
    <row r="175" spans="1:15" x14ac:dyDescent="0.3">
      <c r="A175" s="1">
        <v>1972</v>
      </c>
      <c r="B175" s="1">
        <v>8</v>
      </c>
      <c r="C175" s="6">
        <v>1972.625</v>
      </c>
      <c r="D175" s="6">
        <f>co2data[[#This Row],[DecDate]]^2</f>
        <v>3891249.390625</v>
      </c>
      <c r="E175" s="2">
        <f>DATE(co2data[[#This Row],[Year]],co2data[[#This Row],[Month]],15)</f>
        <v>26526</v>
      </c>
      <c r="F175" s="1">
        <v>326.32</v>
      </c>
      <c r="G175" s="1">
        <f>LN(lco2data[[#This Row],[Co2]])</f>
        <v>5.787878495009303</v>
      </c>
      <c r="H175" s="4">
        <f>$S$37+$S$38*lco2data[[#This Row],[DecDate]]</f>
        <v>5.7961401162695463</v>
      </c>
      <c r="I175" s="4">
        <f>$S$17+$S$18*lco2data[[#This Row],[DecDate]]+$S$19*lco2data[[#This Row],[DecDate2]]</f>
        <v>5.7947779218452666</v>
      </c>
      <c r="J175" s="4">
        <f>lco2data[[#This Row],[Log Co2]]-lco2data[[#This Row],[Quadratic Trend]]</f>
        <v>-6.8994268359636735E-3</v>
      </c>
      <c r="K175" s="4">
        <f t="shared" si="2"/>
        <v>-2.5368392376677617E-3</v>
      </c>
      <c r="L175" s="4">
        <f>lco2data[[#This Row],[Detrended]]-lco2data[[#This Row],[Cycle]]</f>
        <v>-4.3625875982959122E-3</v>
      </c>
      <c r="M175" s="4">
        <f>AVERAGEIF(lco2data[Month],lco2data[Month],lco2data[High Frequency])</f>
        <v>-4.2841947074596992E-3</v>
      </c>
      <c r="N175" s="4">
        <f>lco2data[[#This Row],[S0]]-AVERAGE($M$2:$M$13)</f>
        <v>-4.2824836742029852E-3</v>
      </c>
      <c r="O175" s="4">
        <f>lco2data[[#This Row],[Log Co2]]-lco2data[[#This Row],[Seasonal]]</f>
        <v>5.7921609786835058</v>
      </c>
    </row>
    <row r="176" spans="1:15" x14ac:dyDescent="0.3">
      <c r="A176" s="1">
        <v>1972</v>
      </c>
      <c r="B176" s="1">
        <v>9</v>
      </c>
      <c r="C176" s="6">
        <v>1972.7083333333335</v>
      </c>
      <c r="D176" s="6">
        <f>co2data[[#This Row],[DecDate]]^2</f>
        <v>3891578.1684027785</v>
      </c>
      <c r="E176" s="2">
        <f>DATE(co2data[[#This Row],[Year]],co2data[[#This Row],[Month]],15)</f>
        <v>26557</v>
      </c>
      <c r="F176" s="1">
        <v>324.93</v>
      </c>
      <c r="G176" s="1">
        <f>LN(lco2data[[#This Row],[Co2]])</f>
        <v>5.7836097745157558</v>
      </c>
      <c r="H176" s="4">
        <f>$S$37+$S$38*lco2data[[#This Row],[DecDate]]</f>
        <v>5.7965052206613201</v>
      </c>
      <c r="I176" s="4">
        <f>$S$17+$S$18*lco2data[[#This Row],[DecDate]]+$S$19*lco2data[[#This Row],[DecDate2]]</f>
        <v>5.7950716198921555</v>
      </c>
      <c r="J176" s="4">
        <f>lco2data[[#This Row],[Log Co2]]-lco2data[[#This Row],[Quadratic Trend]]</f>
        <v>-1.1461845376399715E-2</v>
      </c>
      <c r="K176" s="4">
        <f t="shared" si="2"/>
        <v>-2.206198090789804E-3</v>
      </c>
      <c r="L176" s="4">
        <f>lco2data[[#This Row],[Detrended]]-lco2data[[#This Row],[Cycle]]</f>
        <v>-9.2556472856099112E-3</v>
      </c>
      <c r="M176" s="4">
        <f>AVERAGEIF(lco2data[Month],lco2data[Month],lco2data[High Frequency])</f>
        <v>-9.2552748452772796E-3</v>
      </c>
      <c r="N176" s="4">
        <f>lco2data[[#This Row],[S0]]-AVERAGE($M$2:$M$13)</f>
        <v>-9.2535638120205665E-3</v>
      </c>
      <c r="O176" s="4">
        <f>lco2data[[#This Row],[Log Co2]]-lco2data[[#This Row],[Seasonal]]</f>
        <v>5.7928633383277761</v>
      </c>
    </row>
    <row r="177" spans="1:15" x14ac:dyDescent="0.3">
      <c r="A177" s="1">
        <v>1972</v>
      </c>
      <c r="B177" s="1">
        <v>10</v>
      </c>
      <c r="C177" s="6">
        <v>1972.7916666666667</v>
      </c>
      <c r="D177" s="6">
        <f>co2data[[#This Row],[DecDate]]^2</f>
        <v>3891906.960069445</v>
      </c>
      <c r="E177" s="2">
        <f>DATE(co2data[[#This Row],[Year]],co2data[[#This Row],[Month]],15)</f>
        <v>26587</v>
      </c>
      <c r="F177" s="1">
        <v>325.06</v>
      </c>
      <c r="G177" s="1">
        <f>LN(lco2data[[#This Row],[Co2]])</f>
        <v>5.7840097806750297</v>
      </c>
      <c r="H177" s="4">
        <f>$S$37+$S$38*lco2data[[#This Row],[DecDate]]</f>
        <v>5.7968703250530922</v>
      </c>
      <c r="I177" s="4">
        <f>$S$17+$S$18*lco2data[[#This Row],[DecDate]]+$S$19*lco2data[[#This Row],[DecDate2]]</f>
        <v>5.7953656869640895</v>
      </c>
      <c r="J177" s="4">
        <f>lco2data[[#This Row],[Log Co2]]-lco2data[[#This Row],[Quadratic Trend]]</f>
        <v>-1.1355906289059803E-2</v>
      </c>
      <c r="K177" s="4">
        <f t="shared" si="2"/>
        <v>-1.6251353948649994E-3</v>
      </c>
      <c r="L177" s="4">
        <f>lco2data[[#This Row],[Detrended]]-lco2data[[#This Row],[Cycle]]</f>
        <v>-9.730770894194803E-3</v>
      </c>
      <c r="M177" s="4">
        <f>AVERAGEIF(lco2data[Month],lco2data[Month],lco2data[High Frequency])</f>
        <v>-9.7900795346398048E-3</v>
      </c>
      <c r="N177" s="4">
        <f>lco2data[[#This Row],[S0]]-AVERAGE($M$2:$M$13)</f>
        <v>-9.7883685013830917E-3</v>
      </c>
      <c r="O177" s="4">
        <f>lco2data[[#This Row],[Log Co2]]-lco2data[[#This Row],[Seasonal]]</f>
        <v>5.7937981491764123</v>
      </c>
    </row>
    <row r="178" spans="1:15" x14ac:dyDescent="0.3">
      <c r="A178" s="1">
        <v>1972</v>
      </c>
      <c r="B178" s="1">
        <v>11</v>
      </c>
      <c r="C178" s="6">
        <v>1972.875</v>
      </c>
      <c r="D178" s="6">
        <f>co2data[[#This Row],[DecDate]]^2</f>
        <v>3892235.765625</v>
      </c>
      <c r="E178" s="2">
        <f>DATE(co2data[[#This Row],[Year]],co2data[[#This Row],[Month]],15)</f>
        <v>26618</v>
      </c>
      <c r="F178" s="1">
        <v>326.5</v>
      </c>
      <c r="G178" s="1">
        <f>LN(lco2data[[#This Row],[Co2]])</f>
        <v>5.7884299487164856</v>
      </c>
      <c r="H178" s="4">
        <f>$S$37+$S$38*lco2data[[#This Row],[DecDate]]</f>
        <v>5.7972354294448643</v>
      </c>
      <c r="I178" s="4">
        <f>$S$17+$S$18*lco2data[[#This Row],[DecDate]]+$S$19*lco2data[[#This Row],[DecDate2]]</f>
        <v>5.7956601230610545</v>
      </c>
      <c r="J178" s="4">
        <f>lco2data[[#This Row],[Log Co2]]-lco2data[[#This Row],[Quadratic Trend]]</f>
        <v>-7.2301743445688516E-3</v>
      </c>
      <c r="K178" s="4">
        <f t="shared" si="2"/>
        <v>-1.2783485329195608E-3</v>
      </c>
      <c r="L178" s="4">
        <f>lco2data[[#This Row],[Detrended]]-lco2data[[#This Row],[Cycle]]</f>
        <v>-5.9518258116492903E-3</v>
      </c>
      <c r="M178" s="4">
        <f>AVERAGEIF(lco2data[Month],lco2data[Month],lco2data[High Frequency])</f>
        <v>-6.4734271169104929E-3</v>
      </c>
      <c r="N178" s="4">
        <f>lco2data[[#This Row],[S0]]-AVERAGE($M$2:$M$13)</f>
        <v>-6.471716083653779E-3</v>
      </c>
      <c r="O178" s="4">
        <f>lco2data[[#This Row],[Log Co2]]-lco2data[[#This Row],[Seasonal]]</f>
        <v>5.7949016648001397</v>
      </c>
    </row>
    <row r="179" spans="1:15" x14ac:dyDescent="0.3">
      <c r="A179" s="1">
        <v>1972</v>
      </c>
      <c r="B179" s="1">
        <v>12</v>
      </c>
      <c r="C179" s="6">
        <v>1972.9583333333335</v>
      </c>
      <c r="D179" s="6">
        <f>co2data[[#This Row],[DecDate]]^2</f>
        <v>3892564.585069445</v>
      </c>
      <c r="E179" s="2">
        <f>DATE(co2data[[#This Row],[Year]],co2data[[#This Row],[Month]],15)</f>
        <v>26648</v>
      </c>
      <c r="F179" s="1">
        <v>327.55</v>
      </c>
      <c r="G179" s="1">
        <f>LN(lco2data[[#This Row],[Co2]])</f>
        <v>5.791640715177885</v>
      </c>
      <c r="H179" s="4">
        <f>$S$37+$S$38*lco2data[[#This Row],[DecDate]]</f>
        <v>5.7976005338366363</v>
      </c>
      <c r="I179" s="4">
        <f>$S$17+$S$18*lco2data[[#This Row],[DecDate]]+$S$19*lco2data[[#This Row],[DecDate2]]</f>
        <v>5.7959549281830505</v>
      </c>
      <c r="J179" s="4">
        <f>lco2data[[#This Row],[Log Co2]]-lco2data[[#This Row],[Quadratic Trend]]</f>
        <v>-4.3142130051654348E-3</v>
      </c>
      <c r="K179" s="4">
        <f t="shared" si="2"/>
        <v>-1.1084585097316418E-3</v>
      </c>
      <c r="L179" s="4">
        <f>lco2data[[#This Row],[Detrended]]-lco2data[[#This Row],[Cycle]]</f>
        <v>-3.2057544954337928E-3</v>
      </c>
      <c r="M179" s="4">
        <f>AVERAGEIF(lco2data[Month],lco2data[Month],lco2data[High Frequency])</f>
        <v>-2.9999829855875035E-3</v>
      </c>
      <c r="N179" s="4">
        <f>lco2data[[#This Row],[S0]]-AVERAGE($M$2:$M$13)</f>
        <v>-2.9982719523307896E-3</v>
      </c>
      <c r="O179" s="4">
        <f>lco2data[[#This Row],[Log Co2]]-lco2data[[#This Row],[Seasonal]]</f>
        <v>5.7946389871302157</v>
      </c>
    </row>
    <row r="180" spans="1:15" x14ac:dyDescent="0.3">
      <c r="A180" s="1">
        <v>1973</v>
      </c>
      <c r="B180" s="1">
        <v>1</v>
      </c>
      <c r="C180" s="6">
        <v>1973.0416666666667</v>
      </c>
      <c r="D180" s="6">
        <f>co2data[[#This Row],[DecDate]]^2</f>
        <v>3892893.418402778</v>
      </c>
      <c r="E180" s="2">
        <f>DATE(co2data[[#This Row],[Year]],co2data[[#This Row],[Month]],15)</f>
        <v>26679</v>
      </c>
      <c r="F180" s="1">
        <v>328.54</v>
      </c>
      <c r="G180" s="1">
        <f>LN(lco2data[[#This Row],[Co2]])</f>
        <v>5.7946585961130541</v>
      </c>
      <c r="H180" s="4">
        <f>$S$37+$S$38*lco2data[[#This Row],[DecDate]]</f>
        <v>5.7979656382284084</v>
      </c>
      <c r="I180" s="4">
        <f>$S$17+$S$18*lco2data[[#This Row],[DecDate]]+$S$19*lco2data[[#This Row],[DecDate2]]</f>
        <v>5.7962501023300916</v>
      </c>
      <c r="J180" s="4">
        <f>lco2data[[#This Row],[Log Co2]]-lco2data[[#This Row],[Quadratic Trend]]</f>
        <v>-1.5915062170375194E-3</v>
      </c>
      <c r="K180" s="4">
        <f t="shared" si="2"/>
        <v>-9.8868808758249089E-4</v>
      </c>
      <c r="L180" s="4">
        <f>lco2data[[#This Row],[Detrended]]-lco2data[[#This Row],[Cycle]]</f>
        <v>-6.0281812945502848E-4</v>
      </c>
      <c r="M180" s="4">
        <f>AVERAGEIF(lco2data[Month],lco2data[Month],lco2data[High Frequency])</f>
        <v>8.874201147523954E-6</v>
      </c>
      <c r="N180" s="4">
        <f>lco2data[[#This Row],[S0]]-AVERAGE($M$2:$M$13)</f>
        <v>1.0585234404237831E-5</v>
      </c>
      <c r="O180" s="4">
        <f>lco2data[[#This Row],[Log Co2]]-lco2data[[#This Row],[Seasonal]]</f>
        <v>5.7946480108786496</v>
      </c>
    </row>
    <row r="181" spans="1:15" x14ac:dyDescent="0.3">
      <c r="A181" s="1">
        <v>1973</v>
      </c>
      <c r="B181" s="1">
        <v>2</v>
      </c>
      <c r="C181" s="6">
        <v>1973.125</v>
      </c>
      <c r="D181" s="6">
        <f>co2data[[#This Row],[DecDate]]^2</f>
        <v>3893222.265625</v>
      </c>
      <c r="E181" s="2">
        <f>DATE(co2data[[#This Row],[Year]],co2data[[#This Row],[Month]],15)</f>
        <v>26710</v>
      </c>
      <c r="F181" s="1">
        <v>329.56</v>
      </c>
      <c r="G181" s="1">
        <f>LN(lco2data[[#This Row],[Co2]])</f>
        <v>5.7977584314473889</v>
      </c>
      <c r="H181" s="4">
        <f>$S$37+$S$38*lco2data[[#This Row],[DecDate]]</f>
        <v>5.7983307426201804</v>
      </c>
      <c r="I181" s="4">
        <f>$S$17+$S$18*lco2data[[#This Row],[DecDate]]+$S$19*lco2data[[#This Row],[DecDate2]]</f>
        <v>5.796545645502178</v>
      </c>
      <c r="J181" s="4">
        <f>lco2data[[#This Row],[Log Co2]]-lco2data[[#This Row],[Quadratic Trend]]</f>
        <v>1.2127859452109035E-3</v>
      </c>
      <c r="K181" s="4">
        <f t="shared" si="2"/>
        <v>-9.8934506147398452E-4</v>
      </c>
      <c r="L181" s="4">
        <f>lco2data[[#This Row],[Detrended]]-lco2data[[#This Row],[Cycle]]</f>
        <v>2.2021310066848883E-3</v>
      </c>
      <c r="M181" s="4">
        <f>AVERAGEIF(lco2data[Month],lco2data[Month],lco2data[High Frequency])</f>
        <v>2.2711043136650279E-3</v>
      </c>
      <c r="N181" s="4">
        <f>lco2data[[#This Row],[S0]]-AVERAGE($M$2:$M$13)</f>
        <v>2.2728153469217418E-3</v>
      </c>
      <c r="O181" s="4">
        <f>lco2data[[#This Row],[Log Co2]]-lco2data[[#This Row],[Seasonal]]</f>
        <v>5.7954856161004669</v>
      </c>
    </row>
    <row r="182" spans="1:15" x14ac:dyDescent="0.3">
      <c r="A182" s="1">
        <v>1973</v>
      </c>
      <c r="B182" s="1">
        <v>3</v>
      </c>
      <c r="C182" s="6">
        <v>1973.2083333333335</v>
      </c>
      <c r="D182" s="6">
        <f>co2data[[#This Row],[DecDate]]^2</f>
        <v>3893551.1267361119</v>
      </c>
      <c r="E182" s="2">
        <f>DATE(co2data[[#This Row],[Year]],co2data[[#This Row],[Month]],15)</f>
        <v>26738</v>
      </c>
      <c r="F182" s="1">
        <v>330.3</v>
      </c>
      <c r="G182" s="1">
        <f>LN(lco2data[[#This Row],[Co2]])</f>
        <v>5.8000013323967439</v>
      </c>
      <c r="H182" s="4">
        <f>$S$37+$S$38*lco2data[[#This Row],[DecDate]]</f>
        <v>5.7986958470119543</v>
      </c>
      <c r="I182" s="4">
        <f>$S$17+$S$18*lco2data[[#This Row],[DecDate]]+$S$19*lco2data[[#This Row],[DecDate2]]</f>
        <v>5.7968415576992953</v>
      </c>
      <c r="J182" s="4">
        <f>lco2data[[#This Row],[Log Co2]]-lco2data[[#This Row],[Quadratic Trend]]</f>
        <v>3.1597746974485474E-3</v>
      </c>
      <c r="K182" s="4">
        <f t="shared" si="2"/>
        <v>-1.0052500315914049E-3</v>
      </c>
      <c r="L182" s="4">
        <f>lco2data[[#This Row],[Detrended]]-lco2data[[#This Row],[Cycle]]</f>
        <v>4.1650247290399523E-3</v>
      </c>
      <c r="M182" s="4">
        <f>AVERAGEIF(lco2data[Month],lco2data[Month],lco2data[High Frequency])</f>
        <v>4.7909439645069168E-3</v>
      </c>
      <c r="N182" s="4">
        <f>lco2data[[#This Row],[S0]]-AVERAGE($M$2:$M$13)</f>
        <v>4.7926549977636308E-3</v>
      </c>
      <c r="O182" s="4">
        <f>lco2data[[#This Row],[Log Co2]]-lco2data[[#This Row],[Seasonal]]</f>
        <v>5.7952086773989802</v>
      </c>
    </row>
    <row r="183" spans="1:15" x14ac:dyDescent="0.3">
      <c r="A183" s="1">
        <v>1973</v>
      </c>
      <c r="B183" s="1">
        <v>4</v>
      </c>
      <c r="C183" s="6">
        <v>1973.2916666666667</v>
      </c>
      <c r="D183" s="6">
        <f>co2data[[#This Row],[DecDate]]^2</f>
        <v>3893880.0017361115</v>
      </c>
      <c r="E183" s="2">
        <f>DATE(co2data[[#This Row],[Year]],co2data[[#This Row],[Month]],15)</f>
        <v>26769</v>
      </c>
      <c r="F183" s="1">
        <v>331.5</v>
      </c>
      <c r="G183" s="1">
        <f>LN(lco2data[[#This Row],[Co2]])</f>
        <v>5.8036278096259171</v>
      </c>
      <c r="H183" s="4">
        <f>$S$37+$S$38*lco2data[[#This Row],[DecDate]]</f>
        <v>5.7990609514037263</v>
      </c>
      <c r="I183" s="4">
        <f>$S$17+$S$18*lco2data[[#This Row],[DecDate]]+$S$19*lco2data[[#This Row],[DecDate2]]</f>
        <v>5.7971378389214578</v>
      </c>
      <c r="J183" s="4">
        <f>lco2data[[#This Row],[Log Co2]]-lco2data[[#This Row],[Quadratic Trend]]</f>
        <v>6.4899707044592247E-3</v>
      </c>
      <c r="K183" s="4">
        <f t="shared" si="2"/>
        <v>-7.7070789603323343E-4</v>
      </c>
      <c r="L183" s="4">
        <f>lco2data[[#This Row],[Detrended]]-lco2data[[#This Row],[Cycle]]</f>
        <v>7.2606786004924583E-3</v>
      </c>
      <c r="M183" s="4">
        <f>AVERAGEIF(lco2data[Month],lco2data[Month],lco2data[High Frequency])</f>
        <v>8.0050138505764184E-3</v>
      </c>
      <c r="N183" s="4">
        <f>lco2data[[#This Row],[S0]]-AVERAGE($M$2:$M$13)</f>
        <v>8.0067248838331315E-3</v>
      </c>
      <c r="O183" s="4">
        <f>lco2data[[#This Row],[Log Co2]]-lco2data[[#This Row],[Seasonal]]</f>
        <v>5.7956210847420842</v>
      </c>
    </row>
    <row r="184" spans="1:15" x14ac:dyDescent="0.3">
      <c r="A184" s="1">
        <v>1973</v>
      </c>
      <c r="B184" s="1">
        <v>5</v>
      </c>
      <c r="C184" s="6">
        <v>1973.375</v>
      </c>
      <c r="D184" s="6">
        <f>co2data[[#This Row],[DecDate]]^2</f>
        <v>3894208.890625</v>
      </c>
      <c r="E184" s="2">
        <f>DATE(co2data[[#This Row],[Year]],co2data[[#This Row],[Month]],15)</f>
        <v>26799</v>
      </c>
      <c r="F184" s="1">
        <v>332.48</v>
      </c>
      <c r="G184" s="1">
        <f>LN(lco2data[[#This Row],[Co2]])</f>
        <v>5.8065797079108625</v>
      </c>
      <c r="H184" s="4">
        <f>$S$37+$S$38*lco2data[[#This Row],[DecDate]]</f>
        <v>5.7994260557954984</v>
      </c>
      <c r="I184" s="4">
        <f>$S$17+$S$18*lco2data[[#This Row],[DecDate]]+$S$19*lco2data[[#This Row],[DecDate2]]</f>
        <v>5.7974344891686229</v>
      </c>
      <c r="J184" s="4">
        <f>lco2data[[#This Row],[Log Co2]]-lco2data[[#This Row],[Quadratic Trend]]</f>
        <v>9.1452187422396136E-3</v>
      </c>
      <c r="K184" s="4">
        <f t="shared" si="2"/>
        <v>-3.3724170868509873E-4</v>
      </c>
      <c r="L184" s="4">
        <f>lco2data[[#This Row],[Detrended]]-lco2data[[#This Row],[Cycle]]</f>
        <v>9.4824604509247123E-3</v>
      </c>
      <c r="M184" s="4">
        <f>AVERAGEIF(lco2data[Month],lco2data[Month],lco2data[High Frequency])</f>
        <v>8.9785579737426228E-3</v>
      </c>
      <c r="N184" s="4">
        <f>lco2data[[#This Row],[S0]]-AVERAGE($M$2:$M$13)</f>
        <v>8.9802690069993359E-3</v>
      </c>
      <c r="O184" s="4">
        <f>lco2data[[#This Row],[Log Co2]]-lco2data[[#This Row],[Seasonal]]</f>
        <v>5.7975994389038634</v>
      </c>
    </row>
    <row r="185" spans="1:15" x14ac:dyDescent="0.3">
      <c r="A185" s="1">
        <v>1973</v>
      </c>
      <c r="B185" s="1">
        <v>6</v>
      </c>
      <c r="C185" s="6">
        <v>1973.4583333333335</v>
      </c>
      <c r="D185" s="6">
        <f>co2data[[#This Row],[DecDate]]^2</f>
        <v>3894537.7934027785</v>
      </c>
      <c r="E185" s="2">
        <f>DATE(co2data[[#This Row],[Year]],co2data[[#This Row],[Month]],15)</f>
        <v>26830</v>
      </c>
      <c r="F185" s="1">
        <v>332.07</v>
      </c>
      <c r="G185" s="1">
        <f>LN(lco2data[[#This Row],[Co2]])</f>
        <v>5.8053457900656422</v>
      </c>
      <c r="H185" s="4">
        <f>$S$37+$S$38*lco2data[[#This Row],[DecDate]]</f>
        <v>5.7997911601872723</v>
      </c>
      <c r="I185" s="4">
        <f>$S$17+$S$18*lco2data[[#This Row],[DecDate]]+$S$19*lco2data[[#This Row],[DecDate2]]</f>
        <v>5.79773150844089</v>
      </c>
      <c r="J185" s="4">
        <f>lco2data[[#This Row],[Log Co2]]-lco2data[[#This Row],[Quadratic Trend]]</f>
        <v>7.6142816247521949E-3</v>
      </c>
      <c r="K185" s="4">
        <f t="shared" si="2"/>
        <v>-1.317242098628149E-4</v>
      </c>
      <c r="L185" s="4">
        <f>lco2data[[#This Row],[Detrended]]-lco2data[[#This Row],[Cycle]]</f>
        <v>7.7460058346150102E-3</v>
      </c>
      <c r="M185" s="4">
        <f>AVERAGEIF(lco2data[Month],lco2data[Month],lco2data[High Frequency])</f>
        <v>6.745219975955884E-3</v>
      </c>
      <c r="N185" s="4">
        <f>lco2data[[#This Row],[S0]]-AVERAGE($M$2:$M$13)</f>
        <v>6.746931009212598E-3</v>
      </c>
      <c r="O185" s="4">
        <f>lco2data[[#This Row],[Log Co2]]-lco2data[[#This Row],[Seasonal]]</f>
        <v>5.7985988590564297</v>
      </c>
    </row>
    <row r="186" spans="1:15" x14ac:dyDescent="0.3">
      <c r="A186" s="1">
        <v>1973</v>
      </c>
      <c r="B186" s="1">
        <v>7</v>
      </c>
      <c r="C186" s="6">
        <v>1973.5416666666667</v>
      </c>
      <c r="D186" s="6">
        <f>co2data[[#This Row],[DecDate]]^2</f>
        <v>3894866.710069445</v>
      </c>
      <c r="E186" s="2">
        <f>DATE(co2data[[#This Row],[Year]],co2data[[#This Row],[Month]],15)</f>
        <v>26860</v>
      </c>
      <c r="F186" s="1">
        <v>330.87</v>
      </c>
      <c r="G186" s="1">
        <f>LN(lco2data[[#This Row],[Co2]])</f>
        <v>5.8017255489861652</v>
      </c>
      <c r="H186" s="4">
        <f>$S$37+$S$38*lco2data[[#This Row],[DecDate]]</f>
        <v>5.8001562645790443</v>
      </c>
      <c r="I186" s="4">
        <f>$S$17+$S$18*lco2data[[#This Row],[DecDate]]+$S$19*lco2data[[#This Row],[DecDate2]]</f>
        <v>5.7980288967381313</v>
      </c>
      <c r="J186" s="4">
        <f>lco2data[[#This Row],[Log Co2]]-lco2data[[#This Row],[Quadratic Trend]]</f>
        <v>3.6966522480339492E-3</v>
      </c>
      <c r="K186" s="4">
        <f t="shared" si="2"/>
        <v>-7.5509756860889447E-6</v>
      </c>
      <c r="L186" s="4">
        <f>lco2data[[#This Row],[Detrended]]-lco2data[[#This Row],[Cycle]]</f>
        <v>3.7042032237200383E-3</v>
      </c>
      <c r="M186" s="4">
        <f>AVERAGEIF(lco2data[Month],lco2data[Month],lco2data[High Frequency])</f>
        <v>1.982712511199824E-3</v>
      </c>
      <c r="N186" s="4">
        <f>lco2data[[#This Row],[S0]]-AVERAGE($M$2:$M$13)</f>
        <v>1.9844235444565379E-3</v>
      </c>
      <c r="O186" s="4">
        <f>lco2data[[#This Row],[Log Co2]]-lco2data[[#This Row],[Seasonal]]</f>
        <v>5.7997411254417086</v>
      </c>
    </row>
    <row r="187" spans="1:15" x14ac:dyDescent="0.3">
      <c r="A187" s="1">
        <v>1973</v>
      </c>
      <c r="B187" s="1">
        <v>8</v>
      </c>
      <c r="C187" s="6">
        <v>1973.625</v>
      </c>
      <c r="D187" s="6">
        <f>co2data[[#This Row],[DecDate]]^2</f>
        <v>3895195.640625</v>
      </c>
      <c r="E187" s="2">
        <f>DATE(co2data[[#This Row],[Year]],co2data[[#This Row],[Month]],15)</f>
        <v>26891</v>
      </c>
      <c r="F187" s="1">
        <v>329.31</v>
      </c>
      <c r="G187" s="1">
        <f>LN(lco2data[[#This Row],[Co2]])</f>
        <v>5.7969995563673349</v>
      </c>
      <c r="H187" s="4">
        <f>$S$37+$S$38*lco2data[[#This Row],[DecDate]]</f>
        <v>5.8005213689708164</v>
      </c>
      <c r="I187" s="4">
        <f>$S$17+$S$18*lco2data[[#This Row],[DecDate]]+$S$19*lco2data[[#This Row],[DecDate2]]</f>
        <v>5.7983266540604461</v>
      </c>
      <c r="J187" s="4">
        <f>lco2data[[#This Row],[Log Co2]]-lco2data[[#This Row],[Quadratic Trend]]</f>
        <v>-1.3270976931112344E-3</v>
      </c>
      <c r="K187" s="4">
        <f t="shared" si="2"/>
        <v>2.0109649467605969E-4</v>
      </c>
      <c r="L187" s="4">
        <f>lco2data[[#This Row],[Detrended]]-lco2data[[#This Row],[Cycle]]</f>
        <v>-1.528194187787294E-3</v>
      </c>
      <c r="M187" s="4">
        <f>AVERAGEIF(lco2data[Month],lco2data[Month],lco2data[High Frequency])</f>
        <v>-4.2841947074596992E-3</v>
      </c>
      <c r="N187" s="4">
        <f>lco2data[[#This Row],[S0]]-AVERAGE($M$2:$M$13)</f>
        <v>-4.2824836742029852E-3</v>
      </c>
      <c r="O187" s="4">
        <f>lco2data[[#This Row],[Log Co2]]-lco2data[[#This Row],[Seasonal]]</f>
        <v>5.8012820400415377</v>
      </c>
    </row>
    <row r="188" spans="1:15" x14ac:dyDescent="0.3">
      <c r="A188" s="1">
        <v>1973</v>
      </c>
      <c r="B188" s="1">
        <v>9</v>
      </c>
      <c r="C188" s="6">
        <v>1973.7083333333335</v>
      </c>
      <c r="D188" s="6">
        <f>co2data[[#This Row],[DecDate]]^2</f>
        <v>3895524.585069445</v>
      </c>
      <c r="E188" s="2">
        <f>DATE(co2data[[#This Row],[Year]],co2data[[#This Row],[Month]],15)</f>
        <v>26922</v>
      </c>
      <c r="F188" s="1">
        <v>327.51</v>
      </c>
      <c r="G188" s="1">
        <f>LN(lco2data[[#This Row],[Co2]])</f>
        <v>5.7915185889602876</v>
      </c>
      <c r="H188" s="4">
        <f>$S$37+$S$38*lco2data[[#This Row],[DecDate]]</f>
        <v>5.8008864733625884</v>
      </c>
      <c r="I188" s="4">
        <f>$S$17+$S$18*lco2data[[#This Row],[DecDate]]+$S$19*lco2data[[#This Row],[DecDate2]]</f>
        <v>5.7986247804077777</v>
      </c>
      <c r="J188" s="4">
        <f>lco2data[[#This Row],[Log Co2]]-lco2data[[#This Row],[Quadratic Trend]]</f>
        <v>-7.10619144749014E-3</v>
      </c>
      <c r="K188" s="4">
        <f t="shared" si="2"/>
        <v>3.4981972682549629E-4</v>
      </c>
      <c r="L188" s="4">
        <f>lco2data[[#This Row],[Detrended]]-lco2data[[#This Row],[Cycle]]</f>
        <v>-7.4560111743156359E-3</v>
      </c>
      <c r="M188" s="4">
        <f>AVERAGEIF(lco2data[Month],lco2data[Month],lco2data[High Frequency])</f>
        <v>-9.2552748452772796E-3</v>
      </c>
      <c r="N188" s="4">
        <f>lco2data[[#This Row],[S0]]-AVERAGE($M$2:$M$13)</f>
        <v>-9.2535638120205665E-3</v>
      </c>
      <c r="O188" s="4">
        <f>lco2data[[#This Row],[Log Co2]]-lco2data[[#This Row],[Seasonal]]</f>
        <v>5.800772152772308</v>
      </c>
    </row>
    <row r="189" spans="1:15" x14ac:dyDescent="0.3">
      <c r="A189" s="1">
        <v>1973</v>
      </c>
      <c r="B189" s="1">
        <v>10</v>
      </c>
      <c r="C189" s="6">
        <v>1973.7916666666667</v>
      </c>
      <c r="D189" s="6">
        <f>co2data[[#This Row],[DecDate]]^2</f>
        <v>3895853.543402778</v>
      </c>
      <c r="E189" s="2">
        <f>DATE(co2data[[#This Row],[Year]],co2data[[#This Row],[Month]],15)</f>
        <v>26952</v>
      </c>
      <c r="F189" s="1">
        <v>327.18</v>
      </c>
      <c r="G189" s="1">
        <f>LN(lco2data[[#This Row],[Co2]])</f>
        <v>5.7905104781660253</v>
      </c>
      <c r="H189" s="4">
        <f>$S$37+$S$38*lco2data[[#This Row],[DecDate]]</f>
        <v>5.8012515777543605</v>
      </c>
      <c r="I189" s="4">
        <f>$S$17+$S$18*lco2data[[#This Row],[DecDate]]+$S$19*lco2data[[#This Row],[DecDate2]]</f>
        <v>5.7989232757801688</v>
      </c>
      <c r="J189" s="4">
        <f>lco2data[[#This Row],[Log Co2]]-lco2data[[#This Row],[Quadratic Trend]]</f>
        <v>-8.4127976141434857E-3</v>
      </c>
      <c r="K189" s="4">
        <f t="shared" si="2"/>
        <v>5.9667464606703532E-4</v>
      </c>
      <c r="L189" s="4">
        <f>lco2data[[#This Row],[Detrended]]-lco2data[[#This Row],[Cycle]]</f>
        <v>-9.0094722602105208E-3</v>
      </c>
      <c r="M189" s="4">
        <f>AVERAGEIF(lco2data[Month],lco2data[Month],lco2data[High Frequency])</f>
        <v>-9.7900795346398048E-3</v>
      </c>
      <c r="N189" s="4">
        <f>lco2data[[#This Row],[S0]]-AVERAGE($M$2:$M$13)</f>
        <v>-9.7883685013830917E-3</v>
      </c>
      <c r="O189" s="4">
        <f>lco2data[[#This Row],[Log Co2]]-lco2data[[#This Row],[Seasonal]]</f>
        <v>5.8002988466674079</v>
      </c>
    </row>
    <row r="190" spans="1:15" x14ac:dyDescent="0.3">
      <c r="A190" s="1">
        <v>1973</v>
      </c>
      <c r="B190" s="1">
        <v>11</v>
      </c>
      <c r="C190" s="6">
        <v>1973.875</v>
      </c>
      <c r="D190" s="6">
        <f>co2data[[#This Row],[DecDate]]^2</f>
        <v>3896182.515625</v>
      </c>
      <c r="E190" s="2">
        <f>DATE(co2data[[#This Row],[Year]],co2data[[#This Row],[Month]],15)</f>
        <v>26983</v>
      </c>
      <c r="F190" s="1">
        <v>328.16</v>
      </c>
      <c r="G190" s="1">
        <f>LN(lco2data[[#This Row],[Co2]])</f>
        <v>5.7935012943240709</v>
      </c>
      <c r="H190" s="4">
        <f>$S$37+$S$38*lco2data[[#This Row],[DecDate]]</f>
        <v>5.8016166821461326</v>
      </c>
      <c r="I190" s="4">
        <f>$S$17+$S$18*lco2data[[#This Row],[DecDate]]+$S$19*lco2data[[#This Row],[DecDate2]]</f>
        <v>5.799222140177605</v>
      </c>
      <c r="J190" s="4">
        <f>lco2data[[#This Row],[Log Co2]]-lco2data[[#This Row],[Quadratic Trend]]</f>
        <v>-5.7208458535340512E-3</v>
      </c>
      <c r="K190" s="4">
        <f t="shared" si="2"/>
        <v>6.9127953070324821E-4</v>
      </c>
      <c r="L190" s="4">
        <f>lco2data[[#This Row],[Detrended]]-lco2data[[#This Row],[Cycle]]</f>
        <v>-6.4121253842372994E-3</v>
      </c>
      <c r="M190" s="4">
        <f>AVERAGEIF(lco2data[Month],lco2data[Month],lco2data[High Frequency])</f>
        <v>-6.4734271169104929E-3</v>
      </c>
      <c r="N190" s="4">
        <f>lco2data[[#This Row],[S0]]-AVERAGE($M$2:$M$13)</f>
        <v>-6.471716083653779E-3</v>
      </c>
      <c r="O190" s="4">
        <f>lco2data[[#This Row],[Log Co2]]-lco2data[[#This Row],[Seasonal]]</f>
        <v>5.7999730104077249</v>
      </c>
    </row>
    <row r="191" spans="1:15" x14ac:dyDescent="0.3">
      <c r="A191" s="1">
        <v>1973</v>
      </c>
      <c r="B191" s="1">
        <v>12</v>
      </c>
      <c r="C191" s="6">
        <v>1973.9583333333335</v>
      </c>
      <c r="D191" s="6">
        <f>co2data[[#This Row],[DecDate]]^2</f>
        <v>3896511.5017361119</v>
      </c>
      <c r="E191" s="2">
        <f>DATE(co2data[[#This Row],[Year]],co2data[[#This Row],[Month]],15)</f>
        <v>27013</v>
      </c>
      <c r="F191" s="1">
        <v>328.64</v>
      </c>
      <c r="G191" s="1">
        <f>LN(lco2data[[#This Row],[Co2]])</f>
        <v>5.794962926740193</v>
      </c>
      <c r="H191" s="4">
        <f>$S$37+$S$38*lco2data[[#This Row],[DecDate]]</f>
        <v>5.8019817865379064</v>
      </c>
      <c r="I191" s="4">
        <f>$S$17+$S$18*lco2data[[#This Row],[DecDate]]+$S$19*lco2data[[#This Row],[DecDate2]]</f>
        <v>5.7995213736000721</v>
      </c>
      <c r="J191" s="4">
        <f>lco2data[[#This Row],[Log Co2]]-lco2data[[#This Row],[Quadratic Trend]]</f>
        <v>-4.5584468598791617E-3</v>
      </c>
      <c r="K191" s="4">
        <f t="shared" si="2"/>
        <v>3.1797477182555085E-4</v>
      </c>
      <c r="L191" s="4">
        <f>lco2data[[#This Row],[Detrended]]-lco2data[[#This Row],[Cycle]]</f>
        <v>-4.8764216317047126E-3</v>
      </c>
      <c r="M191" s="4">
        <f>AVERAGEIF(lco2data[Month],lco2data[Month],lco2data[High Frequency])</f>
        <v>-2.9999829855875035E-3</v>
      </c>
      <c r="N191" s="4">
        <f>lco2data[[#This Row],[S0]]-AVERAGE($M$2:$M$13)</f>
        <v>-2.9982719523307896E-3</v>
      </c>
      <c r="O191" s="4">
        <f>lco2data[[#This Row],[Log Co2]]-lco2data[[#This Row],[Seasonal]]</f>
        <v>5.7979611986925237</v>
      </c>
    </row>
    <row r="192" spans="1:15" x14ac:dyDescent="0.3">
      <c r="A192" s="1">
        <v>1974</v>
      </c>
      <c r="B192" s="1">
        <v>1</v>
      </c>
      <c r="C192" s="6">
        <v>1974.0416666666667</v>
      </c>
      <c r="D192" s="6">
        <f>co2data[[#This Row],[DecDate]]^2</f>
        <v>3896840.5017361115</v>
      </c>
      <c r="E192" s="2">
        <f>DATE(co2data[[#This Row],[Year]],co2data[[#This Row],[Month]],15)</f>
        <v>27044</v>
      </c>
      <c r="F192" s="1">
        <v>329.35</v>
      </c>
      <c r="G192" s="1">
        <f>LN(lco2data[[#This Row],[Co2]])</f>
        <v>5.7971210150867023</v>
      </c>
      <c r="H192" s="4">
        <f>$S$37+$S$38*lco2data[[#This Row],[DecDate]]</f>
        <v>5.8023468909296785</v>
      </c>
      <c r="I192" s="4">
        <f>$S$17+$S$18*lco2data[[#This Row],[DecDate]]+$S$19*lco2data[[#This Row],[DecDate2]]</f>
        <v>5.7998209760475703</v>
      </c>
      <c r="J192" s="4">
        <f>lco2data[[#This Row],[Log Co2]]-lco2data[[#This Row],[Quadratic Trend]]</f>
        <v>-2.6999609608679975E-3</v>
      </c>
      <c r="K192" s="4">
        <f t="shared" si="2"/>
        <v>-2.1362434373888123E-4</v>
      </c>
      <c r="L192" s="4">
        <f>lco2data[[#This Row],[Detrended]]-lco2data[[#This Row],[Cycle]]</f>
        <v>-2.4863366171291165E-3</v>
      </c>
      <c r="M192" s="4">
        <f>AVERAGEIF(lco2data[Month],lco2data[Month],lco2data[High Frequency])</f>
        <v>8.874201147523954E-6</v>
      </c>
      <c r="N192" s="4">
        <f>lco2data[[#This Row],[S0]]-AVERAGE($M$2:$M$13)</f>
        <v>1.0585234404237831E-5</v>
      </c>
      <c r="O192" s="4">
        <f>lco2data[[#This Row],[Log Co2]]-lco2data[[#This Row],[Seasonal]]</f>
        <v>5.7971104298522977</v>
      </c>
    </row>
    <row r="193" spans="1:15" x14ac:dyDescent="0.3">
      <c r="A193" s="1">
        <v>1974</v>
      </c>
      <c r="B193" s="1">
        <v>2</v>
      </c>
      <c r="C193" s="6">
        <v>1974.125</v>
      </c>
      <c r="D193" s="6">
        <f>co2data[[#This Row],[DecDate]]^2</f>
        <v>3897169.515625</v>
      </c>
      <c r="E193" s="2">
        <f>DATE(co2data[[#This Row],[Year]],co2data[[#This Row],[Month]],15)</f>
        <v>27075</v>
      </c>
      <c r="F193" s="1">
        <v>330.71</v>
      </c>
      <c r="G193" s="1">
        <f>LN(lco2data[[#This Row],[Co2]])</f>
        <v>5.8012418584177698</v>
      </c>
      <c r="H193" s="4">
        <f>$S$37+$S$38*lco2data[[#This Row],[DecDate]]</f>
        <v>5.8027119953214505</v>
      </c>
      <c r="I193" s="4">
        <f>$S$17+$S$18*lco2data[[#This Row],[DecDate]]+$S$19*lco2data[[#This Row],[DecDate2]]</f>
        <v>5.8001209475200994</v>
      </c>
      <c r="J193" s="4">
        <f>lco2data[[#This Row],[Log Co2]]-lco2data[[#This Row],[Quadratic Trend]]</f>
        <v>1.120910897670413E-3</v>
      </c>
      <c r="K193" s="4">
        <f t="shared" si="2"/>
        <v>-9.2152836101000446E-4</v>
      </c>
      <c r="L193" s="4">
        <f>lco2data[[#This Row],[Detrended]]-lco2data[[#This Row],[Cycle]]</f>
        <v>2.0424392586804174E-3</v>
      </c>
      <c r="M193" s="4">
        <f>AVERAGEIF(lco2data[Month],lco2data[Month],lco2data[High Frequency])</f>
        <v>2.2711043136650279E-3</v>
      </c>
      <c r="N193" s="4">
        <f>lco2data[[#This Row],[S0]]-AVERAGE($M$2:$M$13)</f>
        <v>2.2728153469217418E-3</v>
      </c>
      <c r="O193" s="4">
        <f>lco2data[[#This Row],[Log Co2]]-lco2data[[#This Row],[Seasonal]]</f>
        <v>5.7989690430708478</v>
      </c>
    </row>
    <row r="194" spans="1:15" x14ac:dyDescent="0.3">
      <c r="A194" s="1">
        <v>1974</v>
      </c>
      <c r="B194" s="1">
        <v>3</v>
      </c>
      <c r="C194" s="6">
        <v>1974.2083333333335</v>
      </c>
      <c r="D194" s="6">
        <f>co2data[[#This Row],[DecDate]]^2</f>
        <v>3897498.5434027785</v>
      </c>
      <c r="E194" s="2">
        <f>DATE(co2data[[#This Row],[Year]],co2data[[#This Row],[Month]],15)</f>
        <v>27103</v>
      </c>
      <c r="F194" s="1">
        <v>331.48</v>
      </c>
      <c r="G194" s="1">
        <f>LN(lco2data[[#This Row],[Co2]])</f>
        <v>5.8035674759808416</v>
      </c>
      <c r="H194" s="4">
        <f>$S$37+$S$38*lco2data[[#This Row],[DecDate]]</f>
        <v>5.8030770997132244</v>
      </c>
      <c r="I194" s="4">
        <f>$S$17+$S$18*lco2data[[#This Row],[DecDate]]+$S$19*lco2data[[#This Row],[DecDate2]]</f>
        <v>5.800421288017688</v>
      </c>
      <c r="J194" s="4">
        <f>lco2data[[#This Row],[Log Co2]]-lco2data[[#This Row],[Quadratic Trend]]</f>
        <v>3.1461879631535794E-3</v>
      </c>
      <c r="K194" s="4">
        <f t="shared" si="2"/>
        <v>-1.6881204515224969E-3</v>
      </c>
      <c r="L194" s="4">
        <f>lco2data[[#This Row],[Detrended]]-lco2data[[#This Row],[Cycle]]</f>
        <v>4.8343084146760763E-3</v>
      </c>
      <c r="M194" s="4">
        <f>AVERAGEIF(lco2data[Month],lco2data[Month],lco2data[High Frequency])</f>
        <v>4.7909439645069168E-3</v>
      </c>
      <c r="N194" s="4">
        <f>lco2data[[#This Row],[S0]]-AVERAGE($M$2:$M$13)</f>
        <v>4.7926549977636308E-3</v>
      </c>
      <c r="O194" s="4">
        <f>lco2data[[#This Row],[Log Co2]]-lco2data[[#This Row],[Seasonal]]</f>
        <v>5.7987748209830778</v>
      </c>
    </row>
    <row r="195" spans="1:15" x14ac:dyDescent="0.3">
      <c r="A195" s="1">
        <v>1974</v>
      </c>
      <c r="B195" s="1">
        <v>4</v>
      </c>
      <c r="C195" s="6">
        <v>1974.2916666666667</v>
      </c>
      <c r="D195" s="6">
        <f>co2data[[#This Row],[DecDate]]^2</f>
        <v>3897827.585069445</v>
      </c>
      <c r="E195" s="2">
        <f>DATE(co2data[[#This Row],[Year]],co2data[[#This Row],[Month]],15)</f>
        <v>27134</v>
      </c>
      <c r="F195" s="1">
        <v>332.65</v>
      </c>
      <c r="G195" s="1">
        <f>LN(lco2data[[#This Row],[Co2]])</f>
        <v>5.807090886187896</v>
      </c>
      <c r="H195" s="4">
        <f>$S$37+$S$38*lco2data[[#This Row],[DecDate]]</f>
        <v>5.8034422041049964</v>
      </c>
      <c r="I195" s="4">
        <f>$S$17+$S$18*lco2data[[#This Row],[DecDate]]+$S$19*lco2data[[#This Row],[DecDate2]]</f>
        <v>5.8007219975403075</v>
      </c>
      <c r="J195" s="4">
        <f>lco2data[[#This Row],[Log Co2]]-lco2data[[#This Row],[Quadratic Trend]]</f>
        <v>6.3688886475885553E-3</v>
      </c>
      <c r="K195" s="4">
        <f t="shared" si="2"/>
        <v>-2.0428696156113636E-3</v>
      </c>
      <c r="L195" s="4">
        <f>lco2data[[#This Row],[Detrended]]-lco2data[[#This Row],[Cycle]]</f>
        <v>8.4117582631999185E-3</v>
      </c>
      <c r="M195" s="4">
        <f>AVERAGEIF(lco2data[Month],lco2data[Month],lco2data[High Frequency])</f>
        <v>8.0050138505764184E-3</v>
      </c>
      <c r="N195" s="4">
        <f>lco2data[[#This Row],[S0]]-AVERAGE($M$2:$M$13)</f>
        <v>8.0067248838331315E-3</v>
      </c>
      <c r="O195" s="4">
        <f>lco2data[[#This Row],[Log Co2]]-lco2data[[#This Row],[Seasonal]]</f>
        <v>5.7990841613040631</v>
      </c>
    </row>
    <row r="196" spans="1:15" x14ac:dyDescent="0.3">
      <c r="A196" s="1">
        <v>1974</v>
      </c>
      <c r="B196" s="1">
        <v>5</v>
      </c>
      <c r="C196" s="6">
        <v>1974.375</v>
      </c>
      <c r="D196" s="6">
        <f>co2data[[#This Row],[DecDate]]^2</f>
        <v>3898156.640625</v>
      </c>
      <c r="E196" s="2">
        <f>DATE(co2data[[#This Row],[Year]],co2data[[#This Row],[Month]],15)</f>
        <v>27164</v>
      </c>
      <c r="F196" s="1">
        <v>333.2</v>
      </c>
      <c r="G196" s="1">
        <f>LN(lco2data[[#This Row],[Co2]])</f>
        <v>5.808742910292688</v>
      </c>
      <c r="H196" s="4">
        <f>$S$37+$S$38*lco2data[[#This Row],[DecDate]]</f>
        <v>5.8038073084967685</v>
      </c>
      <c r="I196" s="4">
        <f>$S$17+$S$18*lco2data[[#This Row],[DecDate]]+$S$19*lco2data[[#This Row],[DecDate2]]</f>
        <v>5.801023076087958</v>
      </c>
      <c r="J196" s="4">
        <f>lco2data[[#This Row],[Log Co2]]-lco2data[[#This Row],[Quadratic Trend]]</f>
        <v>7.7198342047299917E-3</v>
      </c>
      <c r="K196" s="4">
        <f t="shared" si="2"/>
        <v>-2.0810753677623895E-3</v>
      </c>
      <c r="L196" s="4">
        <f>lco2data[[#This Row],[Detrended]]-lco2data[[#This Row],[Cycle]]</f>
        <v>9.8009095724923816E-3</v>
      </c>
      <c r="M196" s="4">
        <f>AVERAGEIF(lco2data[Month],lco2data[Month],lco2data[High Frequency])</f>
        <v>8.9785579737426228E-3</v>
      </c>
      <c r="N196" s="4">
        <f>lco2data[[#This Row],[S0]]-AVERAGE($M$2:$M$13)</f>
        <v>8.9802690069993359E-3</v>
      </c>
      <c r="O196" s="4">
        <f>lco2data[[#This Row],[Log Co2]]-lco2data[[#This Row],[Seasonal]]</f>
        <v>5.7997626412856889</v>
      </c>
    </row>
    <row r="197" spans="1:15" x14ac:dyDescent="0.3">
      <c r="A197" s="1">
        <v>1974</v>
      </c>
      <c r="B197" s="1">
        <v>6</v>
      </c>
      <c r="C197" s="6">
        <v>1974.4583333333335</v>
      </c>
      <c r="D197" s="6">
        <f>co2data[[#This Row],[DecDate]]^2</f>
        <v>3898485.710069445</v>
      </c>
      <c r="E197" s="2">
        <f>DATE(co2data[[#This Row],[Year]],co2data[[#This Row],[Month]],15)</f>
        <v>27195</v>
      </c>
      <c r="F197" s="1">
        <v>332.16</v>
      </c>
      <c r="G197" s="1">
        <f>LN(lco2data[[#This Row],[Co2]])</f>
        <v>5.805616780537469</v>
      </c>
      <c r="H197" s="4">
        <f>$S$37+$S$38*lco2data[[#This Row],[DecDate]]</f>
        <v>5.8041724128885406</v>
      </c>
      <c r="I197" s="4">
        <f>$S$17+$S$18*lco2data[[#This Row],[DecDate]]+$S$19*lco2data[[#This Row],[DecDate2]]</f>
        <v>5.8013245236606394</v>
      </c>
      <c r="J197" s="4">
        <f>lco2data[[#This Row],[Log Co2]]-lco2data[[#This Row],[Quadratic Trend]]</f>
        <v>4.2922568768295477E-3</v>
      </c>
      <c r="K197" s="4">
        <f t="shared" si="2"/>
        <v>-2.0503827667219124E-3</v>
      </c>
      <c r="L197" s="4">
        <f>lco2data[[#This Row],[Detrended]]-lco2data[[#This Row],[Cycle]]</f>
        <v>6.3426396435514601E-3</v>
      </c>
      <c r="M197" s="4">
        <f>AVERAGEIF(lco2data[Month],lco2data[Month],lco2data[High Frequency])</f>
        <v>6.745219975955884E-3</v>
      </c>
      <c r="N197" s="4">
        <f>lco2data[[#This Row],[S0]]-AVERAGE($M$2:$M$13)</f>
        <v>6.746931009212598E-3</v>
      </c>
      <c r="O197" s="4">
        <f>lco2data[[#This Row],[Log Co2]]-lco2data[[#This Row],[Seasonal]]</f>
        <v>5.7988698495282565</v>
      </c>
    </row>
    <row r="198" spans="1:15" x14ac:dyDescent="0.3">
      <c r="A198" s="1">
        <v>1974</v>
      </c>
      <c r="B198" s="1">
        <v>7</v>
      </c>
      <c r="C198" s="6">
        <v>1974.5416666666667</v>
      </c>
      <c r="D198" s="6">
        <f>co2data[[#This Row],[DecDate]]^2</f>
        <v>3898814.793402778</v>
      </c>
      <c r="E198" s="2">
        <f>DATE(co2data[[#This Row],[Year]],co2data[[#This Row],[Month]],15)</f>
        <v>27225</v>
      </c>
      <c r="F198" s="1">
        <v>331.07</v>
      </c>
      <c r="G198" s="1">
        <f>LN(lco2data[[#This Row],[Co2]])</f>
        <v>5.8023298333807807</v>
      </c>
      <c r="H198" s="4">
        <f>$S$37+$S$38*lco2data[[#This Row],[DecDate]]</f>
        <v>5.8045375172803126</v>
      </c>
      <c r="I198" s="4">
        <f>$S$17+$S$18*lco2data[[#This Row],[DecDate]]+$S$19*lco2data[[#This Row],[DecDate2]]</f>
        <v>5.8016263402583661</v>
      </c>
      <c r="J198" s="4">
        <f>lco2data[[#This Row],[Log Co2]]-lco2data[[#This Row],[Quadratic Trend]]</f>
        <v>7.0349312241457795E-4</v>
      </c>
      <c r="K198" s="4">
        <f t="shared" si="2"/>
        <v>-1.8645527648593575E-3</v>
      </c>
      <c r="L198" s="4">
        <f>lco2data[[#This Row],[Detrended]]-lco2data[[#This Row],[Cycle]]</f>
        <v>2.5680458872739355E-3</v>
      </c>
      <c r="M198" s="4">
        <f>AVERAGEIF(lco2data[Month],lco2data[Month],lco2data[High Frequency])</f>
        <v>1.982712511199824E-3</v>
      </c>
      <c r="N198" s="4">
        <f>lco2data[[#This Row],[S0]]-AVERAGE($M$2:$M$13)</f>
        <v>1.9844235444565379E-3</v>
      </c>
      <c r="O198" s="4">
        <f>lco2data[[#This Row],[Log Co2]]-lco2data[[#This Row],[Seasonal]]</f>
        <v>5.8003454098363241</v>
      </c>
    </row>
    <row r="199" spans="1:15" x14ac:dyDescent="0.3">
      <c r="A199" s="1">
        <v>1974</v>
      </c>
      <c r="B199" s="1">
        <v>8</v>
      </c>
      <c r="C199" s="6">
        <v>1974.625</v>
      </c>
      <c r="D199" s="6">
        <f>co2data[[#This Row],[DecDate]]^2</f>
        <v>3899143.890625</v>
      </c>
      <c r="E199" s="2">
        <f>DATE(co2data[[#This Row],[Year]],co2data[[#This Row],[Month]],15)</f>
        <v>27256</v>
      </c>
      <c r="F199" s="1">
        <v>329.12</v>
      </c>
      <c r="G199" s="1">
        <f>LN(lco2data[[#This Row],[Co2]])</f>
        <v>5.7964224259046473</v>
      </c>
      <c r="H199" s="4">
        <f>$S$37+$S$38*lco2data[[#This Row],[DecDate]]</f>
        <v>5.8049026216720847</v>
      </c>
      <c r="I199" s="4">
        <f>$S$17+$S$18*lco2data[[#This Row],[DecDate]]+$S$19*lco2data[[#This Row],[DecDate2]]</f>
        <v>5.8019285258811379</v>
      </c>
      <c r="J199" s="4">
        <f>lco2data[[#This Row],[Log Co2]]-lco2data[[#This Row],[Quadratic Trend]]</f>
        <v>-5.5060999764906526E-3</v>
      </c>
      <c r="K199" s="4">
        <f t="shared" si="2"/>
        <v>-1.6754981100337574E-3</v>
      </c>
      <c r="L199" s="4">
        <f>lco2data[[#This Row],[Detrended]]-lco2data[[#This Row],[Cycle]]</f>
        <v>-3.8306018664568953E-3</v>
      </c>
      <c r="M199" s="4">
        <f>AVERAGEIF(lco2data[Month],lco2data[Month],lco2data[High Frequency])</f>
        <v>-4.2841947074596992E-3</v>
      </c>
      <c r="N199" s="4">
        <f>lco2data[[#This Row],[S0]]-AVERAGE($M$2:$M$13)</f>
        <v>-4.2824836742029852E-3</v>
      </c>
      <c r="O199" s="4">
        <f>lco2data[[#This Row],[Log Co2]]-lco2data[[#This Row],[Seasonal]]</f>
        <v>5.8007049095788501</v>
      </c>
    </row>
    <row r="200" spans="1:15" x14ac:dyDescent="0.3">
      <c r="A200" s="1">
        <v>1974</v>
      </c>
      <c r="B200" s="1">
        <v>9</v>
      </c>
      <c r="C200" s="6">
        <v>1974.7083333333335</v>
      </c>
      <c r="D200" s="6">
        <f>co2data[[#This Row],[DecDate]]^2</f>
        <v>3899473.0017361119</v>
      </c>
      <c r="E200" s="2">
        <f>DATE(co2data[[#This Row],[Year]],co2data[[#This Row],[Month]],15)</f>
        <v>27287</v>
      </c>
      <c r="F200" s="1">
        <v>327.32</v>
      </c>
      <c r="G200" s="1">
        <f>LN(lco2data[[#This Row],[Co2]])</f>
        <v>5.7909382856591813</v>
      </c>
      <c r="H200" s="4">
        <f>$S$37+$S$38*lco2data[[#This Row],[DecDate]]</f>
        <v>5.8052677260638585</v>
      </c>
      <c r="I200" s="4">
        <f>$S$17+$S$18*lco2data[[#This Row],[DecDate]]+$S$19*lco2data[[#This Row],[DecDate2]]</f>
        <v>5.802231080528955</v>
      </c>
      <c r="J200" s="4">
        <f>lco2data[[#This Row],[Log Co2]]-lco2data[[#This Row],[Quadratic Trend]]</f>
        <v>-1.1292794869773637E-2</v>
      </c>
      <c r="K200" s="4">
        <f t="shared" si="2"/>
        <v>-1.7017558110562065E-3</v>
      </c>
      <c r="L200" s="4">
        <f>lco2data[[#This Row],[Detrended]]-lco2data[[#This Row],[Cycle]]</f>
        <v>-9.5910390587174311E-3</v>
      </c>
      <c r="M200" s="4">
        <f>AVERAGEIF(lco2data[Month],lco2data[Month],lco2data[High Frequency])</f>
        <v>-9.2552748452772796E-3</v>
      </c>
      <c r="N200" s="4">
        <f>lco2data[[#This Row],[S0]]-AVERAGE($M$2:$M$13)</f>
        <v>-9.2535638120205665E-3</v>
      </c>
      <c r="O200" s="4">
        <f>lco2data[[#This Row],[Log Co2]]-lco2data[[#This Row],[Seasonal]]</f>
        <v>5.8001918494712017</v>
      </c>
    </row>
    <row r="201" spans="1:15" x14ac:dyDescent="0.3">
      <c r="A201" s="1">
        <v>1974</v>
      </c>
      <c r="B201" s="1">
        <v>10</v>
      </c>
      <c r="C201" s="6">
        <v>1974.7916666666667</v>
      </c>
      <c r="D201" s="6">
        <f>co2data[[#This Row],[DecDate]]^2</f>
        <v>3899802.1267361115</v>
      </c>
      <c r="E201" s="2">
        <f>DATE(co2data[[#This Row],[Year]],co2data[[#This Row],[Month]],15)</f>
        <v>27317</v>
      </c>
      <c r="F201" s="1">
        <v>327.27999999999997</v>
      </c>
      <c r="G201" s="1">
        <f>LN(lco2data[[#This Row],[Co2]])</f>
        <v>5.7908160736211434</v>
      </c>
      <c r="H201" s="4">
        <f>$S$37+$S$38*lco2data[[#This Row],[DecDate]]</f>
        <v>5.8056328304556306</v>
      </c>
      <c r="I201" s="4">
        <f>$S$17+$S$18*lco2data[[#This Row],[DecDate]]+$S$19*lco2data[[#This Row],[DecDate2]]</f>
        <v>5.8025340042017888</v>
      </c>
      <c r="J201" s="4">
        <f>lco2data[[#This Row],[Log Co2]]-lco2data[[#This Row],[Quadratic Trend]]</f>
        <v>-1.1717930580645408E-2</v>
      </c>
      <c r="K201" s="4">
        <f t="shared" ref="K201:K264" si="3">AVERAGE(J195:J207)</f>
        <v>-1.6134953112857313E-3</v>
      </c>
      <c r="L201" s="4">
        <f>lco2data[[#This Row],[Detrended]]-lco2data[[#This Row],[Cycle]]</f>
        <v>-1.0104435269359677E-2</v>
      </c>
      <c r="M201" s="4">
        <f>AVERAGEIF(lco2data[Month],lco2data[Month],lco2data[High Frequency])</f>
        <v>-9.7900795346398048E-3</v>
      </c>
      <c r="N201" s="4">
        <f>lco2data[[#This Row],[S0]]-AVERAGE($M$2:$M$13)</f>
        <v>-9.7883685013830917E-3</v>
      </c>
      <c r="O201" s="4">
        <f>lco2data[[#This Row],[Log Co2]]-lco2data[[#This Row],[Seasonal]]</f>
        <v>5.800604442122526</v>
      </c>
    </row>
    <row r="202" spans="1:15" x14ac:dyDescent="0.3">
      <c r="A202" s="1">
        <v>1974</v>
      </c>
      <c r="B202" s="1">
        <v>11</v>
      </c>
      <c r="C202" s="6">
        <v>1974.875</v>
      </c>
      <c r="D202" s="6">
        <f>co2data[[#This Row],[DecDate]]^2</f>
        <v>3900131.265625</v>
      </c>
      <c r="E202" s="2">
        <f>DATE(co2data[[#This Row],[Year]],co2data[[#This Row],[Month]],15)</f>
        <v>27348</v>
      </c>
      <c r="F202" s="1">
        <v>328.3</v>
      </c>
      <c r="G202" s="1">
        <f>LN(lco2data[[#This Row],[Co2]])</f>
        <v>5.7939278245075467</v>
      </c>
      <c r="H202" s="4">
        <f>$S$37+$S$38*lco2data[[#This Row],[DecDate]]</f>
        <v>5.8059979348474027</v>
      </c>
      <c r="I202" s="4">
        <f>$S$17+$S$18*lco2data[[#This Row],[DecDate]]+$S$19*lco2data[[#This Row],[DecDate2]]</f>
        <v>5.8028372968996536</v>
      </c>
      <c r="J202" s="4">
        <f>lco2data[[#This Row],[Log Co2]]-lco2data[[#This Row],[Quadratic Trend]]</f>
        <v>-8.9094723921068208E-3</v>
      </c>
      <c r="K202" s="4">
        <f t="shared" si="3"/>
        <v>-1.6190610912492759E-3</v>
      </c>
      <c r="L202" s="4">
        <f>lco2data[[#This Row],[Detrended]]-lco2data[[#This Row],[Cycle]]</f>
        <v>-7.2904113008575447E-3</v>
      </c>
      <c r="M202" s="4">
        <f>AVERAGEIF(lco2data[Month],lco2data[Month],lco2data[High Frequency])</f>
        <v>-6.4734271169104929E-3</v>
      </c>
      <c r="N202" s="4">
        <f>lco2data[[#This Row],[S0]]-AVERAGE($M$2:$M$13)</f>
        <v>-6.471716083653779E-3</v>
      </c>
      <c r="O202" s="4">
        <f>lco2data[[#This Row],[Log Co2]]-lco2data[[#This Row],[Seasonal]]</f>
        <v>5.8003995405912008</v>
      </c>
    </row>
    <row r="203" spans="1:15" x14ac:dyDescent="0.3">
      <c r="A203" s="1">
        <v>1974</v>
      </c>
      <c r="B203" s="1">
        <v>12</v>
      </c>
      <c r="C203" s="6">
        <v>1974.9583333333335</v>
      </c>
      <c r="D203" s="6">
        <f>co2data[[#This Row],[DecDate]]^2</f>
        <v>3900460.4184027785</v>
      </c>
      <c r="E203" s="2">
        <f>DATE(co2data[[#This Row],[Year]],co2data[[#This Row],[Month]],15)</f>
        <v>27378</v>
      </c>
      <c r="F203" s="1">
        <v>329.58</v>
      </c>
      <c r="G203" s="1">
        <f>LN(lco2data[[#This Row],[Co2]])</f>
        <v>5.7978191165825841</v>
      </c>
      <c r="H203" s="4">
        <f>$S$37+$S$38*lco2data[[#This Row],[DecDate]]</f>
        <v>5.8063630392391765</v>
      </c>
      <c r="I203" s="4">
        <f>$S$17+$S$18*lco2data[[#This Row],[DecDate]]+$S$19*lco2data[[#This Row],[DecDate2]]</f>
        <v>5.8031409586225919</v>
      </c>
      <c r="J203" s="4">
        <f>lco2data[[#This Row],[Log Co2]]-lco2data[[#This Row],[Quadratic Trend]]</f>
        <v>-5.3218420400078514E-3</v>
      </c>
      <c r="K203" s="4">
        <f t="shared" si="3"/>
        <v>-1.8650290614274239E-3</v>
      </c>
      <c r="L203" s="4">
        <f>lco2data[[#This Row],[Detrended]]-lco2data[[#This Row],[Cycle]]</f>
        <v>-3.4568129785804277E-3</v>
      </c>
      <c r="M203" s="4">
        <f>AVERAGEIF(lco2data[Month],lco2data[Month],lco2data[High Frequency])</f>
        <v>-2.9999829855875035E-3</v>
      </c>
      <c r="N203" s="4">
        <f>lco2data[[#This Row],[S0]]-AVERAGE($M$2:$M$13)</f>
        <v>-2.9982719523307896E-3</v>
      </c>
      <c r="O203" s="4">
        <f>lco2data[[#This Row],[Log Co2]]-lco2data[[#This Row],[Seasonal]]</f>
        <v>5.8008173885349148</v>
      </c>
    </row>
    <row r="204" spans="1:15" x14ac:dyDescent="0.3">
      <c r="A204" s="1">
        <v>1975</v>
      </c>
      <c r="B204" s="1">
        <v>1</v>
      </c>
      <c r="C204" s="6">
        <v>1975.0416666666667</v>
      </c>
      <c r="D204" s="6">
        <f>co2data[[#This Row],[DecDate]]^2</f>
        <v>3900789.585069445</v>
      </c>
      <c r="E204" s="2">
        <f>DATE(co2data[[#This Row],[Year]],co2data[[#This Row],[Month]],15)</f>
        <v>27409</v>
      </c>
      <c r="F204" s="1">
        <v>330.73</v>
      </c>
      <c r="G204" s="1">
        <f>LN(lco2data[[#This Row],[Co2]])</f>
        <v>5.8013023325348669</v>
      </c>
      <c r="H204" s="4">
        <f>$S$37+$S$38*lco2data[[#This Row],[DecDate]]</f>
        <v>5.8067281436309486</v>
      </c>
      <c r="I204" s="4">
        <f>$S$17+$S$18*lco2data[[#This Row],[DecDate]]+$S$19*lco2data[[#This Row],[DecDate2]]</f>
        <v>5.8034449893705329</v>
      </c>
      <c r="J204" s="4">
        <f>lco2data[[#This Row],[Log Co2]]-lco2data[[#This Row],[Quadratic Trend]]</f>
        <v>-2.1426568356659459E-3</v>
      </c>
      <c r="K204" s="4">
        <f t="shared" si="3"/>
        <v>-2.2107563016459534E-3</v>
      </c>
      <c r="L204" s="4">
        <f>lco2data[[#This Row],[Detrended]]-lco2data[[#This Row],[Cycle]]</f>
        <v>6.8099465980007469E-5</v>
      </c>
      <c r="M204" s="4">
        <f>AVERAGEIF(lco2data[Month],lco2data[Month],lco2data[High Frequency])</f>
        <v>8.874201147523954E-6</v>
      </c>
      <c r="N204" s="4">
        <f>lco2data[[#This Row],[S0]]-AVERAGE($M$2:$M$13)</f>
        <v>1.0585234404237831E-5</v>
      </c>
      <c r="O204" s="4">
        <f>lco2data[[#This Row],[Log Co2]]-lco2data[[#This Row],[Seasonal]]</f>
        <v>5.8012917473004624</v>
      </c>
    </row>
    <row r="205" spans="1:15" x14ac:dyDescent="0.3">
      <c r="A205" s="1">
        <v>1975</v>
      </c>
      <c r="B205" s="1">
        <v>2</v>
      </c>
      <c r="C205" s="6">
        <v>1975.125</v>
      </c>
      <c r="D205" s="6">
        <f>co2data[[#This Row],[DecDate]]^2</f>
        <v>3901118.765625</v>
      </c>
      <c r="E205" s="2">
        <f>DATE(co2data[[#This Row],[Year]],co2data[[#This Row],[Month]],15)</f>
        <v>27440</v>
      </c>
      <c r="F205" s="1">
        <v>331.46</v>
      </c>
      <c r="G205" s="1">
        <f>LN(lco2data[[#This Row],[Co2]])</f>
        <v>5.803507138695398</v>
      </c>
      <c r="H205" s="4">
        <f>$S$37+$S$38*lco2data[[#This Row],[DecDate]]</f>
        <v>5.8070932480227206</v>
      </c>
      <c r="I205" s="4">
        <f>$S$17+$S$18*lco2data[[#This Row],[DecDate]]+$S$19*lco2data[[#This Row],[DecDate2]]</f>
        <v>5.8037493891435332</v>
      </c>
      <c r="J205" s="4">
        <f>lco2data[[#This Row],[Log Co2]]-lco2data[[#This Row],[Quadratic Trend]]</f>
        <v>-2.4225044813519503E-4</v>
      </c>
      <c r="K205" s="4">
        <f t="shared" si="3"/>
        <v>-2.7758257324380729E-3</v>
      </c>
      <c r="L205" s="4">
        <f>lco2data[[#This Row],[Detrended]]-lco2data[[#This Row],[Cycle]]</f>
        <v>2.5335752843028778E-3</v>
      </c>
      <c r="M205" s="4">
        <f>AVERAGEIF(lco2data[Month],lco2data[Month],lco2data[High Frequency])</f>
        <v>2.2711043136650279E-3</v>
      </c>
      <c r="N205" s="4">
        <f>lco2data[[#This Row],[S0]]-AVERAGE($M$2:$M$13)</f>
        <v>2.2728153469217418E-3</v>
      </c>
      <c r="O205" s="4">
        <f>lco2data[[#This Row],[Log Co2]]-lco2data[[#This Row],[Seasonal]]</f>
        <v>5.801234323348476</v>
      </c>
    </row>
    <row r="206" spans="1:15" x14ac:dyDescent="0.3">
      <c r="A206" s="1">
        <v>1975</v>
      </c>
      <c r="B206" s="1">
        <v>3</v>
      </c>
      <c r="C206" s="6">
        <v>1975.2083333333335</v>
      </c>
      <c r="D206" s="6">
        <f>co2data[[#This Row],[DecDate]]^2</f>
        <v>3901447.960069445</v>
      </c>
      <c r="E206" s="2">
        <f>DATE(co2data[[#This Row],[Year]],co2data[[#This Row],[Month]],15)</f>
        <v>27468</v>
      </c>
      <c r="F206" s="1">
        <v>331.9</v>
      </c>
      <c r="G206" s="1">
        <f>LN(lco2data[[#This Row],[Co2]])</f>
        <v>5.8048337187259289</v>
      </c>
      <c r="H206" s="4">
        <f>$S$37+$S$38*lco2data[[#This Row],[DecDate]]</f>
        <v>5.8074583524144927</v>
      </c>
      <c r="I206" s="4">
        <f>$S$17+$S$18*lco2data[[#This Row],[DecDate]]+$S$19*lco2data[[#This Row],[DecDate2]]</f>
        <v>5.8040541579415503</v>
      </c>
      <c r="J206" s="4">
        <f>lco2data[[#This Row],[Log Co2]]-lco2data[[#This Row],[Quadratic Trend]]</f>
        <v>7.7956078437857457E-4</v>
      </c>
      <c r="K206" s="4">
        <f t="shared" si="3"/>
        <v>-3.2256397597009412E-3</v>
      </c>
      <c r="L206" s="4">
        <f>lco2data[[#This Row],[Detrended]]-lco2data[[#This Row],[Cycle]]</f>
        <v>4.0052005440795162E-3</v>
      </c>
      <c r="M206" s="4">
        <f>AVERAGEIF(lco2data[Month],lco2data[Month],lco2data[High Frequency])</f>
        <v>4.7909439645069168E-3</v>
      </c>
      <c r="N206" s="4">
        <f>lco2data[[#This Row],[S0]]-AVERAGE($M$2:$M$13)</f>
        <v>4.7926549977636308E-3</v>
      </c>
      <c r="O206" s="4">
        <f>lco2data[[#This Row],[Log Co2]]-lco2data[[#This Row],[Seasonal]]</f>
        <v>5.8000410637281652</v>
      </c>
    </row>
    <row r="207" spans="1:15" x14ac:dyDescent="0.3">
      <c r="A207" s="1">
        <v>1975</v>
      </c>
      <c r="B207" s="1">
        <v>4</v>
      </c>
      <c r="C207" s="6">
        <v>1975.2916666666667</v>
      </c>
      <c r="D207" s="6">
        <f>co2data[[#This Row],[DecDate]]^2</f>
        <v>3901777.168402778</v>
      </c>
      <c r="E207" s="2">
        <f>DATE(co2data[[#This Row],[Year]],co2data[[#This Row],[Month]],15)</f>
        <v>27499</v>
      </c>
      <c r="F207" s="1">
        <v>333.17</v>
      </c>
      <c r="G207" s="1">
        <f>LN(lco2data[[#This Row],[Co2]])</f>
        <v>5.8086528702247966</v>
      </c>
      <c r="H207" s="4">
        <f>$S$37+$S$38*lco2data[[#This Row],[DecDate]]</f>
        <v>5.8078234568062665</v>
      </c>
      <c r="I207" s="4">
        <f>$S$17+$S$18*lco2data[[#This Row],[DecDate]]+$S$19*lco2data[[#This Row],[DecDate2]]</f>
        <v>5.8043592957646268</v>
      </c>
      <c r="J207" s="4">
        <f>lco2data[[#This Row],[Log Co2]]-lco2data[[#This Row],[Quadratic Trend]]</f>
        <v>4.2935744601697579E-3</v>
      </c>
      <c r="K207" s="4">
        <f t="shared" si="3"/>
        <v>-3.291441336064994E-3</v>
      </c>
      <c r="L207" s="4">
        <f>lco2data[[#This Row],[Detrended]]-lco2data[[#This Row],[Cycle]]</f>
        <v>7.5850157962347523E-3</v>
      </c>
      <c r="M207" s="4">
        <f>AVERAGEIF(lco2data[Month],lco2data[Month],lco2data[High Frequency])</f>
        <v>8.0050138505764184E-3</v>
      </c>
      <c r="N207" s="4">
        <f>lco2data[[#This Row],[S0]]-AVERAGE($M$2:$M$13)</f>
        <v>8.0067248838331315E-3</v>
      </c>
      <c r="O207" s="4">
        <f>lco2data[[#This Row],[Log Co2]]-lco2data[[#This Row],[Seasonal]]</f>
        <v>5.8006461453409637</v>
      </c>
    </row>
    <row r="208" spans="1:15" x14ac:dyDescent="0.3">
      <c r="A208" s="1">
        <v>1975</v>
      </c>
      <c r="B208" s="1">
        <v>5</v>
      </c>
      <c r="C208" s="6">
        <v>1975.375</v>
      </c>
      <c r="D208" s="6">
        <f>co2data[[#This Row],[DecDate]]^2</f>
        <v>3902106.390625</v>
      </c>
      <c r="E208" s="2">
        <f>DATE(co2data[[#This Row],[Year]],co2data[[#This Row],[Month]],15)</f>
        <v>27529</v>
      </c>
      <c r="F208" s="1">
        <v>333.94</v>
      </c>
      <c r="G208" s="1">
        <f>LN(lco2data[[#This Row],[Co2]])</f>
        <v>5.810961336120811</v>
      </c>
      <c r="H208" s="4">
        <f>$S$37+$S$38*lco2data[[#This Row],[DecDate]]</f>
        <v>5.8081885611980386</v>
      </c>
      <c r="I208" s="4">
        <f>$S$17+$S$18*lco2data[[#This Row],[DecDate]]+$S$19*lco2data[[#This Row],[DecDate2]]</f>
        <v>5.8046648026127485</v>
      </c>
      <c r="J208" s="4">
        <f>lco2data[[#This Row],[Log Co2]]-lco2data[[#This Row],[Quadratic Trend]]</f>
        <v>6.296533508062474E-3</v>
      </c>
      <c r="K208" s="4">
        <f t="shared" si="3"/>
        <v>-3.1072816231279342E-3</v>
      </c>
      <c r="L208" s="4">
        <f>lco2data[[#This Row],[Detrended]]-lco2data[[#This Row],[Cycle]]</f>
        <v>9.4038151311904086E-3</v>
      </c>
      <c r="M208" s="4">
        <f>AVERAGEIF(lco2data[Month],lco2data[Month],lco2data[High Frequency])</f>
        <v>8.9785579737426228E-3</v>
      </c>
      <c r="N208" s="4">
        <f>lco2data[[#This Row],[S0]]-AVERAGE($M$2:$M$13)</f>
        <v>8.9802690069993359E-3</v>
      </c>
      <c r="O208" s="4">
        <f>lco2data[[#This Row],[Log Co2]]-lco2data[[#This Row],[Seasonal]]</f>
        <v>5.8019810671138119</v>
      </c>
    </row>
    <row r="209" spans="1:15" x14ac:dyDescent="0.3">
      <c r="A209" s="1">
        <v>1975</v>
      </c>
      <c r="B209" s="1">
        <v>6</v>
      </c>
      <c r="C209" s="6">
        <v>1975.4583333333335</v>
      </c>
      <c r="D209" s="6">
        <f>co2data[[#This Row],[DecDate]]^2</f>
        <v>3902435.6267361119</v>
      </c>
      <c r="E209" s="2">
        <f>DATE(co2data[[#This Row],[Year]],co2data[[#This Row],[Month]],15)</f>
        <v>27560</v>
      </c>
      <c r="F209" s="1">
        <v>333.45</v>
      </c>
      <c r="G209" s="1">
        <f>LN(lco2data[[#This Row],[Co2]])</f>
        <v>5.8094929290783153</v>
      </c>
      <c r="H209" s="4">
        <f>$S$37+$S$38*lco2data[[#This Row],[DecDate]]</f>
        <v>5.8085536655898107</v>
      </c>
      <c r="I209" s="4">
        <f>$S$17+$S$18*lco2data[[#This Row],[DecDate]]+$S$19*lco2data[[#This Row],[DecDate2]]</f>
        <v>5.8049706784859012</v>
      </c>
      <c r="J209" s="4">
        <f>lco2data[[#This Row],[Log Co2]]-lco2data[[#This Row],[Quadratic Trend]]</f>
        <v>4.5222505924140677E-3</v>
      </c>
      <c r="K209" s="4">
        <f t="shared" si="3"/>
        <v>-2.8807834207649893E-3</v>
      </c>
      <c r="L209" s="4">
        <f>lco2data[[#This Row],[Detrended]]-lco2data[[#This Row],[Cycle]]</f>
        <v>7.403034013179057E-3</v>
      </c>
      <c r="M209" s="4">
        <f>AVERAGEIF(lco2data[Month],lco2data[Month],lco2data[High Frequency])</f>
        <v>6.745219975955884E-3</v>
      </c>
      <c r="N209" s="4">
        <f>lco2data[[#This Row],[S0]]-AVERAGE($M$2:$M$13)</f>
        <v>6.746931009212598E-3</v>
      </c>
      <c r="O209" s="4">
        <f>lco2data[[#This Row],[Log Co2]]-lco2data[[#This Row],[Seasonal]]</f>
        <v>5.8027459980691027</v>
      </c>
    </row>
    <row r="210" spans="1:15" x14ac:dyDescent="0.3">
      <c r="A210" s="1">
        <v>1975</v>
      </c>
      <c r="B210" s="1">
        <v>7</v>
      </c>
      <c r="C210" s="6">
        <v>1975.5416666666667</v>
      </c>
      <c r="D210" s="6">
        <f>co2data[[#This Row],[DecDate]]^2</f>
        <v>3902764.8767361115</v>
      </c>
      <c r="E210" s="2">
        <f>DATE(co2data[[#This Row],[Year]],co2data[[#This Row],[Month]],15)</f>
        <v>27590</v>
      </c>
      <c r="F210" s="1">
        <v>331.98</v>
      </c>
      <c r="G210" s="1">
        <f>LN(lco2data[[#This Row],[Co2]])</f>
        <v>5.8050747261380735</v>
      </c>
      <c r="H210" s="4">
        <f>$S$37+$S$38*lco2data[[#This Row],[DecDate]]</f>
        <v>5.8089187699815827</v>
      </c>
      <c r="I210" s="4">
        <f>$S$17+$S$18*lco2data[[#This Row],[DecDate]]+$S$19*lco2data[[#This Row],[DecDate2]]</f>
        <v>5.8052769233840849</v>
      </c>
      <c r="J210" s="4">
        <f>lco2data[[#This Row],[Log Co2]]-lco2data[[#This Row],[Quadratic Trend]]</f>
        <v>-2.0219724601133748E-4</v>
      </c>
      <c r="K210" s="4">
        <f t="shared" si="3"/>
        <v>-2.7216443782789312E-3</v>
      </c>
      <c r="L210" s="4">
        <f>lco2data[[#This Row],[Detrended]]-lco2data[[#This Row],[Cycle]]</f>
        <v>2.5194471322675938E-3</v>
      </c>
      <c r="M210" s="4">
        <f>AVERAGEIF(lco2data[Month],lco2data[Month],lco2data[High Frequency])</f>
        <v>1.982712511199824E-3</v>
      </c>
      <c r="N210" s="4">
        <f>lco2data[[#This Row],[S0]]-AVERAGE($M$2:$M$13)</f>
        <v>1.9844235444565379E-3</v>
      </c>
      <c r="O210" s="4">
        <f>lco2data[[#This Row],[Log Co2]]-lco2data[[#This Row],[Seasonal]]</f>
        <v>5.8030903025936169</v>
      </c>
    </row>
    <row r="211" spans="1:15" x14ac:dyDescent="0.3">
      <c r="A211" s="1">
        <v>1975</v>
      </c>
      <c r="B211" s="1">
        <v>8</v>
      </c>
      <c r="C211" s="6">
        <v>1975.625</v>
      </c>
      <c r="D211" s="6">
        <f>co2data[[#This Row],[DecDate]]^2</f>
        <v>3903094.140625</v>
      </c>
      <c r="E211" s="2">
        <f>DATE(co2data[[#This Row],[Year]],co2data[[#This Row],[Month]],15)</f>
        <v>27621</v>
      </c>
      <c r="F211" s="1">
        <v>329.95</v>
      </c>
      <c r="G211" s="1">
        <f>LN(lco2data[[#This Row],[Co2]])</f>
        <v>5.7989411278294307</v>
      </c>
      <c r="H211" s="4">
        <f>$S$37+$S$38*lco2data[[#This Row],[DecDate]]</f>
        <v>5.8092838743733548</v>
      </c>
      <c r="I211" s="4">
        <f>$S$17+$S$18*lco2data[[#This Row],[DecDate]]+$S$19*lco2data[[#This Row],[DecDate2]]</f>
        <v>5.8055835373073137</v>
      </c>
      <c r="J211" s="4">
        <f>lco2data[[#This Row],[Log Co2]]-lco2data[[#This Row],[Quadratic Trend]]</f>
        <v>-6.6424094778829712E-3</v>
      </c>
      <c r="K211" s="4">
        <f t="shared" si="3"/>
        <v>-2.5598640907080064E-3</v>
      </c>
      <c r="L211" s="4">
        <f>lco2data[[#This Row],[Detrended]]-lco2data[[#This Row],[Cycle]]</f>
        <v>-4.0825453871749648E-3</v>
      </c>
      <c r="M211" s="4">
        <f>AVERAGEIF(lco2data[Month],lco2data[Month],lco2data[High Frequency])</f>
        <v>-4.2841947074596992E-3</v>
      </c>
      <c r="N211" s="4">
        <f>lco2data[[#This Row],[S0]]-AVERAGE($M$2:$M$13)</f>
        <v>-4.2824836742029852E-3</v>
      </c>
      <c r="O211" s="4">
        <f>lco2data[[#This Row],[Log Co2]]-lco2data[[#This Row],[Seasonal]]</f>
        <v>5.8032236115036335</v>
      </c>
    </row>
    <row r="212" spans="1:15" x14ac:dyDescent="0.3">
      <c r="A212" s="1">
        <v>1975</v>
      </c>
      <c r="B212" s="1">
        <v>9</v>
      </c>
      <c r="C212" s="6">
        <v>1975.7083333333335</v>
      </c>
      <c r="D212" s="6">
        <f>co2data[[#This Row],[DecDate]]^2</f>
        <v>3903423.4184027785</v>
      </c>
      <c r="E212" s="2">
        <f>DATE(co2data[[#This Row],[Year]],co2data[[#This Row],[Month]],15)</f>
        <v>27652</v>
      </c>
      <c r="F212" s="1">
        <v>328.5</v>
      </c>
      <c r="G212" s="1">
        <f>LN(lco2data[[#This Row],[Co2]])</f>
        <v>5.7945368379246656</v>
      </c>
      <c r="H212" s="4">
        <f>$S$37+$S$38*lco2data[[#This Row],[DecDate]]</f>
        <v>5.8096489787651286</v>
      </c>
      <c r="I212" s="4">
        <f>$S$17+$S$18*lco2data[[#This Row],[DecDate]]+$S$19*lco2data[[#This Row],[DecDate2]]</f>
        <v>5.8058905202555735</v>
      </c>
      <c r="J212" s="4">
        <f>lco2data[[#This Row],[Log Co2]]-lco2data[[#This Row],[Quadratic Trend]]</f>
        <v>-1.1353682330907944E-2</v>
      </c>
      <c r="K212" s="4">
        <f t="shared" si="3"/>
        <v>-2.3902551253457841E-3</v>
      </c>
      <c r="L212" s="4">
        <f>lco2data[[#This Row],[Detrended]]-lco2data[[#This Row],[Cycle]]</f>
        <v>-8.9634272055621605E-3</v>
      </c>
      <c r="M212" s="4">
        <f>AVERAGEIF(lco2data[Month],lco2data[Month],lco2data[High Frequency])</f>
        <v>-9.2552748452772796E-3</v>
      </c>
      <c r="N212" s="4">
        <f>lco2data[[#This Row],[S0]]-AVERAGE($M$2:$M$13)</f>
        <v>-9.2535638120205665E-3</v>
      </c>
      <c r="O212" s="4">
        <f>lco2data[[#This Row],[Log Co2]]-lco2data[[#This Row],[Seasonal]]</f>
        <v>5.8037904017366859</v>
      </c>
    </row>
    <row r="213" spans="1:15" x14ac:dyDescent="0.3">
      <c r="A213" s="1">
        <v>1975</v>
      </c>
      <c r="B213" s="1">
        <v>10</v>
      </c>
      <c r="C213" s="6">
        <v>1975.7916666666667</v>
      </c>
      <c r="D213" s="6">
        <f>co2data[[#This Row],[DecDate]]^2</f>
        <v>3903752.710069445</v>
      </c>
      <c r="E213" s="2">
        <f>DATE(co2data[[#This Row],[Year]],co2data[[#This Row],[Month]],15)</f>
        <v>27682</v>
      </c>
      <c r="F213" s="1">
        <v>328.34</v>
      </c>
      <c r="G213" s="1">
        <f>LN(lco2data[[#This Row],[Co2]])</f>
        <v>5.7940496568663722</v>
      </c>
      <c r="H213" s="4">
        <f>$S$37+$S$38*lco2data[[#This Row],[DecDate]]</f>
        <v>5.8100140831569007</v>
      </c>
      <c r="I213" s="4">
        <f>$S$17+$S$18*lco2data[[#This Row],[DecDate]]+$S$19*lco2data[[#This Row],[DecDate2]]</f>
        <v>5.8061978722288785</v>
      </c>
      <c r="J213" s="4">
        <f>lco2data[[#This Row],[Log Co2]]-lco2data[[#This Row],[Quadratic Trend]]</f>
        <v>-1.2148215362506321E-2</v>
      </c>
      <c r="K213" s="4">
        <f t="shared" si="3"/>
        <v>-2.0651756826485833E-3</v>
      </c>
      <c r="L213" s="4">
        <f>lco2data[[#This Row],[Detrended]]-lco2data[[#This Row],[Cycle]]</f>
        <v>-1.0083039679857738E-2</v>
      </c>
      <c r="M213" s="4">
        <f>AVERAGEIF(lco2data[Month],lco2data[Month],lco2data[High Frequency])</f>
        <v>-9.7900795346398048E-3</v>
      </c>
      <c r="N213" s="4">
        <f>lco2data[[#This Row],[S0]]-AVERAGE($M$2:$M$13)</f>
        <v>-9.7883685013830917E-3</v>
      </c>
      <c r="O213" s="4">
        <f>lco2data[[#This Row],[Log Co2]]-lco2data[[#This Row],[Seasonal]]</f>
        <v>5.8038380253677548</v>
      </c>
    </row>
    <row r="214" spans="1:15" x14ac:dyDescent="0.3">
      <c r="A214" s="1">
        <v>1975</v>
      </c>
      <c r="B214" s="1">
        <v>11</v>
      </c>
      <c r="C214" s="6">
        <v>1975.875</v>
      </c>
      <c r="D214" s="6">
        <f>co2data[[#This Row],[DecDate]]^2</f>
        <v>3904082.015625</v>
      </c>
      <c r="E214" s="2">
        <f>DATE(co2data[[#This Row],[Year]],co2data[[#This Row],[Month]],15)</f>
        <v>27713</v>
      </c>
      <c r="F214" s="1">
        <v>329.37</v>
      </c>
      <c r="G214" s="1">
        <f>LN(lco2data[[#This Row],[Co2]])</f>
        <v>5.7971817389147509</v>
      </c>
      <c r="H214" s="4">
        <f>$S$37+$S$38*lco2data[[#This Row],[DecDate]]</f>
        <v>5.8103791875486728</v>
      </c>
      <c r="I214" s="4">
        <f>$S$17+$S$18*lco2data[[#This Row],[DecDate]]+$S$19*lco2data[[#This Row],[DecDate2]]</f>
        <v>5.8065055932272145</v>
      </c>
      <c r="J214" s="4">
        <f>lco2data[[#This Row],[Log Co2]]-lco2data[[#This Row],[Quadratic Trend]]</f>
        <v>-9.3238543124636308E-3</v>
      </c>
      <c r="K214" s="4">
        <f t="shared" si="3"/>
        <v>-2.0043690932267486E-3</v>
      </c>
      <c r="L214" s="4">
        <f>lco2data[[#This Row],[Detrended]]-lco2data[[#This Row],[Cycle]]</f>
        <v>-7.3194852192368827E-3</v>
      </c>
      <c r="M214" s="4">
        <f>AVERAGEIF(lco2data[Month],lco2data[Month],lco2data[High Frequency])</f>
        <v>-6.4734271169104929E-3</v>
      </c>
      <c r="N214" s="4">
        <f>lco2data[[#This Row],[S0]]-AVERAGE($M$2:$M$13)</f>
        <v>-6.471716083653779E-3</v>
      </c>
      <c r="O214" s="4">
        <f>lco2data[[#This Row],[Log Co2]]-lco2data[[#This Row],[Seasonal]]</f>
        <v>5.8036534549984049</v>
      </c>
    </row>
    <row r="215" spans="1:15" x14ac:dyDescent="0.3">
      <c r="A215" s="1">
        <v>1975</v>
      </c>
      <c r="B215" s="1">
        <v>12</v>
      </c>
      <c r="C215" s="6">
        <v>1975.9583333333335</v>
      </c>
      <c r="D215" s="6">
        <f>co2data[[#This Row],[DecDate]]^2</f>
        <v>3904411.335069445</v>
      </c>
      <c r="E215" s="2">
        <f>DATE(co2data[[#This Row],[Year]],co2data[[#This Row],[Month]],15)</f>
        <v>27743</v>
      </c>
      <c r="F215" s="1">
        <v>330.58</v>
      </c>
      <c r="G215" s="1">
        <f>LN(lco2data[[#This Row],[Co2]])</f>
        <v>5.8008486874892071</v>
      </c>
      <c r="H215" s="4">
        <f>$S$37+$S$38*lco2data[[#This Row],[DecDate]]</f>
        <v>5.8107442919404466</v>
      </c>
      <c r="I215" s="4">
        <f>$S$17+$S$18*lco2data[[#This Row],[DecDate]]+$S$19*lco2data[[#This Row],[DecDate2]]</f>
        <v>5.8068136832505957</v>
      </c>
      <c r="J215" s="4">
        <f>lco2data[[#This Row],[Log Co2]]-lco2data[[#This Row],[Quadratic Trend]]</f>
        <v>-5.9649957613885363E-3</v>
      </c>
      <c r="K215" s="4">
        <f t="shared" si="3"/>
        <v>-2.3009424790738299E-3</v>
      </c>
      <c r="L215" s="4">
        <f>lco2data[[#This Row],[Detrended]]-lco2data[[#This Row],[Cycle]]</f>
        <v>-3.6640532823147063E-3</v>
      </c>
      <c r="M215" s="4">
        <f>AVERAGEIF(lco2data[Month],lco2data[Month],lco2data[High Frequency])</f>
        <v>-2.9999829855875035E-3</v>
      </c>
      <c r="N215" s="4">
        <f>lco2data[[#This Row],[S0]]-AVERAGE($M$2:$M$13)</f>
        <v>-2.9982719523307896E-3</v>
      </c>
      <c r="O215" s="4">
        <f>lco2data[[#This Row],[Log Co2]]-lco2data[[#This Row],[Seasonal]]</f>
        <v>5.8038469594415378</v>
      </c>
    </row>
    <row r="216" spans="1:15" x14ac:dyDescent="0.3">
      <c r="A216" s="1">
        <v>1976</v>
      </c>
      <c r="B216" s="1">
        <v>1</v>
      </c>
      <c r="C216" s="6">
        <v>1976.0416666666667</v>
      </c>
      <c r="D216" s="6">
        <f>co2data[[#This Row],[DecDate]]^2</f>
        <v>3904740.668402778</v>
      </c>
      <c r="E216" s="2">
        <f>DATE(co2data[[#This Row],[Year]],co2data[[#This Row],[Month]],15)</f>
        <v>27774</v>
      </c>
      <c r="F216" s="1">
        <v>331.58</v>
      </c>
      <c r="G216" s="1">
        <f>LN(lco2data[[#This Row],[Co2]])</f>
        <v>5.8038691078113187</v>
      </c>
      <c r="H216" s="4">
        <f>$S$37+$S$38*lco2data[[#This Row],[DecDate]]</f>
        <v>5.8111093963322187</v>
      </c>
      <c r="I216" s="4">
        <f>$S$17+$S$18*lco2data[[#This Row],[DecDate]]+$S$19*lco2data[[#This Row],[DecDate2]]</f>
        <v>5.8071221422990078</v>
      </c>
      <c r="J216" s="4">
        <f>lco2data[[#This Row],[Log Co2]]-lco2data[[#This Row],[Quadratic Trend]]</f>
        <v>-3.2530344876890993E-3</v>
      </c>
      <c r="K216" s="4">
        <f t="shared" si="3"/>
        <v>-2.6994226927346842E-3</v>
      </c>
      <c r="L216" s="4">
        <f>lco2data[[#This Row],[Detrended]]-lco2data[[#This Row],[Cycle]]</f>
        <v>-5.5361179495441509E-4</v>
      </c>
      <c r="M216" s="4">
        <f>AVERAGEIF(lco2data[Month],lco2data[Month],lco2data[High Frequency])</f>
        <v>8.874201147523954E-6</v>
      </c>
      <c r="N216" s="4">
        <f>lco2data[[#This Row],[S0]]-AVERAGE($M$2:$M$13)</f>
        <v>1.0585234404237831E-5</v>
      </c>
      <c r="O216" s="4">
        <f>lco2data[[#This Row],[Log Co2]]-lco2data[[#This Row],[Seasonal]]</f>
        <v>5.8038585225769141</v>
      </c>
    </row>
    <row r="217" spans="1:15" x14ac:dyDescent="0.3">
      <c r="A217" s="1">
        <v>1976</v>
      </c>
      <c r="B217" s="1">
        <v>2</v>
      </c>
      <c r="C217" s="6">
        <v>1976.125</v>
      </c>
      <c r="D217" s="6">
        <f>co2data[[#This Row],[DecDate]]^2</f>
        <v>3905070.015625</v>
      </c>
      <c r="E217" s="2">
        <f>DATE(co2data[[#This Row],[Year]],co2data[[#This Row],[Month]],15)</f>
        <v>27805</v>
      </c>
      <c r="F217" s="1">
        <v>332.75</v>
      </c>
      <c r="G217" s="1">
        <f>LN(lco2data[[#This Row],[Co2]])</f>
        <v>5.8073914572752212</v>
      </c>
      <c r="H217" s="4">
        <f>$S$37+$S$38*lco2data[[#This Row],[DecDate]]</f>
        <v>5.8114745007239907</v>
      </c>
      <c r="I217" s="4">
        <f>$S$17+$S$18*lco2data[[#This Row],[DecDate]]+$S$19*lco2data[[#This Row],[DecDate2]]</f>
        <v>5.8074309703724651</v>
      </c>
      <c r="J217" s="4">
        <f>lco2data[[#This Row],[Log Co2]]-lco2data[[#This Row],[Quadratic Trend]]</f>
        <v>-3.9513097243926154E-5</v>
      </c>
      <c r="K217" s="4">
        <f t="shared" si="3"/>
        <v>-3.31006505492602E-3</v>
      </c>
      <c r="L217" s="4">
        <f>lco2data[[#This Row],[Detrended]]-lco2data[[#This Row],[Cycle]]</f>
        <v>3.2705519576820938E-3</v>
      </c>
      <c r="M217" s="4">
        <f>AVERAGEIF(lco2data[Month],lco2data[Month],lco2data[High Frequency])</f>
        <v>2.2711043136650279E-3</v>
      </c>
      <c r="N217" s="4">
        <f>lco2data[[#This Row],[S0]]-AVERAGE($M$2:$M$13)</f>
        <v>2.2728153469217418E-3</v>
      </c>
      <c r="O217" s="4">
        <f>lco2data[[#This Row],[Log Co2]]-lco2data[[#This Row],[Seasonal]]</f>
        <v>5.8051186419282992</v>
      </c>
    </row>
    <row r="218" spans="1:15" x14ac:dyDescent="0.3">
      <c r="A218" s="1">
        <v>1976</v>
      </c>
      <c r="B218" s="1">
        <v>3</v>
      </c>
      <c r="C218" s="6">
        <v>1976.2083333333335</v>
      </c>
      <c r="D218" s="6">
        <f>co2data[[#This Row],[DecDate]]^2</f>
        <v>3905399.3767361119</v>
      </c>
      <c r="E218" s="2">
        <f>DATE(co2data[[#This Row],[Year]],co2data[[#This Row],[Month]],15)</f>
        <v>27834</v>
      </c>
      <c r="F218" s="1">
        <v>333.52</v>
      </c>
      <c r="G218" s="1">
        <f>LN(lco2data[[#This Row],[Co2]])</f>
        <v>5.8097028335725414</v>
      </c>
      <c r="H218" s="4">
        <f>$S$37+$S$38*lco2data[[#This Row],[DecDate]]</f>
        <v>5.8118396051157628</v>
      </c>
      <c r="I218" s="4">
        <f>$S$17+$S$18*lco2data[[#This Row],[DecDate]]+$S$19*lco2data[[#This Row],[DecDate2]]</f>
        <v>5.8077401674709677</v>
      </c>
      <c r="J218" s="4">
        <f>lco2data[[#This Row],[Log Co2]]-lco2data[[#This Row],[Quadratic Trend]]</f>
        <v>1.9626661015736957E-3</v>
      </c>
      <c r="K218" s="4">
        <f t="shared" si="3"/>
        <v>-3.8527517147568181E-3</v>
      </c>
      <c r="L218" s="4">
        <f>lco2data[[#This Row],[Detrended]]-lco2data[[#This Row],[Cycle]]</f>
        <v>5.8154178163305134E-3</v>
      </c>
      <c r="M218" s="4">
        <f>AVERAGEIF(lco2data[Month],lco2data[Month],lco2data[High Frequency])</f>
        <v>4.7909439645069168E-3</v>
      </c>
      <c r="N218" s="4">
        <f>lco2data[[#This Row],[S0]]-AVERAGE($M$2:$M$13)</f>
        <v>4.7926549977636308E-3</v>
      </c>
      <c r="O218" s="4">
        <f>lco2data[[#This Row],[Log Co2]]-lco2data[[#This Row],[Seasonal]]</f>
        <v>5.8049101785747776</v>
      </c>
    </row>
    <row r="219" spans="1:15" x14ac:dyDescent="0.3">
      <c r="A219" s="1">
        <v>1976</v>
      </c>
      <c r="B219" s="1">
        <v>4</v>
      </c>
      <c r="C219" s="6">
        <v>1976.2916666666667</v>
      </c>
      <c r="D219" s="6">
        <f>co2data[[#This Row],[DecDate]]^2</f>
        <v>3905728.7517361115</v>
      </c>
      <c r="E219" s="2">
        <f>DATE(co2data[[#This Row],[Year]],co2data[[#This Row],[Month]],15)</f>
        <v>27865</v>
      </c>
      <c r="F219" s="1">
        <v>334.64</v>
      </c>
      <c r="G219" s="1">
        <f>LN(lco2data[[#This Row],[Co2]])</f>
        <v>5.8130553271339434</v>
      </c>
      <c r="H219" s="4">
        <f>$S$37+$S$38*lco2data[[#This Row],[DecDate]]</f>
        <v>5.8122047095075349</v>
      </c>
      <c r="I219" s="4">
        <f>$S$17+$S$18*lco2data[[#This Row],[DecDate]]+$S$19*lco2data[[#This Row],[DecDate2]]</f>
        <v>5.8080497335945012</v>
      </c>
      <c r="J219" s="4">
        <f>lco2data[[#This Row],[Log Co2]]-lco2data[[#This Row],[Quadratic Trend]]</f>
        <v>5.005593539442188E-3</v>
      </c>
      <c r="K219" s="4">
        <f t="shared" si="3"/>
        <v>-4.1037989484929557E-3</v>
      </c>
      <c r="L219" s="4">
        <f>lco2data[[#This Row],[Detrended]]-lco2data[[#This Row],[Cycle]]</f>
        <v>9.1093924879351446E-3</v>
      </c>
      <c r="M219" s="4">
        <f>AVERAGEIF(lco2data[Month],lco2data[Month],lco2data[High Frequency])</f>
        <v>8.0050138505764184E-3</v>
      </c>
      <c r="N219" s="4">
        <f>lco2data[[#This Row],[S0]]-AVERAGE($M$2:$M$13)</f>
        <v>8.0067248838331315E-3</v>
      </c>
      <c r="O219" s="4">
        <f>lco2data[[#This Row],[Log Co2]]-lco2data[[#This Row],[Seasonal]]</f>
        <v>5.8050486022501104</v>
      </c>
    </row>
    <row r="220" spans="1:15" x14ac:dyDescent="0.3">
      <c r="A220" s="1">
        <v>1976</v>
      </c>
      <c r="B220" s="1">
        <v>5</v>
      </c>
      <c r="C220" s="6">
        <v>1976.375</v>
      </c>
      <c r="D220" s="6">
        <f>co2data[[#This Row],[DecDate]]^2</f>
        <v>3906058.140625</v>
      </c>
      <c r="E220" s="2">
        <f>DATE(co2data[[#This Row],[Year]],co2data[[#This Row],[Month]],15)</f>
        <v>27895</v>
      </c>
      <c r="F220" s="1">
        <v>334.77</v>
      </c>
      <c r="G220" s="1">
        <f>LN(lco2data[[#This Row],[Co2]])</f>
        <v>5.8134437288657193</v>
      </c>
      <c r="H220" s="4">
        <f>$S$37+$S$38*lco2data[[#This Row],[DecDate]]</f>
        <v>5.8125698138993069</v>
      </c>
      <c r="I220" s="4">
        <f>$S$17+$S$18*lco2data[[#This Row],[DecDate]]+$S$19*lco2data[[#This Row],[DecDate2]]</f>
        <v>5.8083596687430656</v>
      </c>
      <c r="J220" s="4">
        <f>lco2data[[#This Row],[Log Co2]]-lco2data[[#This Row],[Quadratic Trend]]</f>
        <v>5.0840601226536108E-3</v>
      </c>
      <c r="K220" s="4">
        <f t="shared" si="3"/>
        <v>-3.9908541144293092E-3</v>
      </c>
      <c r="L220" s="4">
        <f>lco2data[[#This Row],[Detrended]]-lco2data[[#This Row],[Cycle]]</f>
        <v>9.0749142370829192E-3</v>
      </c>
      <c r="M220" s="4">
        <f>AVERAGEIF(lco2data[Month],lco2data[Month],lco2data[High Frequency])</f>
        <v>8.9785579737426228E-3</v>
      </c>
      <c r="N220" s="4">
        <f>lco2data[[#This Row],[S0]]-AVERAGE($M$2:$M$13)</f>
        <v>8.9802690069993359E-3</v>
      </c>
      <c r="O220" s="4">
        <f>lco2data[[#This Row],[Log Co2]]-lco2data[[#This Row],[Seasonal]]</f>
        <v>5.8044634598587201</v>
      </c>
    </row>
    <row r="221" spans="1:15" x14ac:dyDescent="0.3">
      <c r="A221" s="1">
        <v>1976</v>
      </c>
      <c r="B221" s="1">
        <v>6</v>
      </c>
      <c r="C221" s="6">
        <v>1976.4583333333335</v>
      </c>
      <c r="D221" s="6">
        <f>co2data[[#This Row],[DecDate]]^2</f>
        <v>3906387.5434027785</v>
      </c>
      <c r="E221" s="2">
        <f>DATE(co2data[[#This Row],[Year]],co2data[[#This Row],[Month]],15)</f>
        <v>27926</v>
      </c>
      <c r="F221" s="1">
        <v>333.99</v>
      </c>
      <c r="G221" s="1">
        <f>LN(lco2data[[#This Row],[Co2]])</f>
        <v>5.8111110524087257</v>
      </c>
      <c r="H221" s="4">
        <f>$S$37+$S$38*lco2data[[#This Row],[DecDate]]</f>
        <v>5.8129349182910808</v>
      </c>
      <c r="I221" s="4">
        <f>$S$17+$S$18*lco2data[[#This Row],[DecDate]]+$S$19*lco2data[[#This Row],[DecDate2]]</f>
        <v>5.8086699729166753</v>
      </c>
      <c r="J221" s="4">
        <f>lco2data[[#This Row],[Log Co2]]-lco2data[[#This Row],[Quadratic Trend]]</f>
        <v>2.4410794920504131E-3</v>
      </c>
      <c r="K221" s="4">
        <f t="shared" si="3"/>
        <v>-3.7774662758452383E-3</v>
      </c>
      <c r="L221" s="4">
        <f>lco2data[[#This Row],[Detrended]]-lco2data[[#This Row],[Cycle]]</f>
        <v>6.2185457678956514E-3</v>
      </c>
      <c r="M221" s="4">
        <f>AVERAGEIF(lco2data[Month],lco2data[Month],lco2data[High Frequency])</f>
        <v>6.745219975955884E-3</v>
      </c>
      <c r="N221" s="4">
        <f>lco2data[[#This Row],[S0]]-AVERAGE($M$2:$M$13)</f>
        <v>6.746931009212598E-3</v>
      </c>
      <c r="O221" s="4">
        <f>lco2data[[#This Row],[Log Co2]]-lco2data[[#This Row],[Seasonal]]</f>
        <v>5.8043641213995132</v>
      </c>
    </row>
    <row r="222" spans="1:15" x14ac:dyDescent="0.3">
      <c r="A222" s="1">
        <v>1976</v>
      </c>
      <c r="B222" s="1">
        <v>7</v>
      </c>
      <c r="C222" s="6">
        <v>1976.5416666666667</v>
      </c>
      <c r="D222" s="6">
        <f>co2data[[#This Row],[DecDate]]^2</f>
        <v>3906716.960069445</v>
      </c>
      <c r="E222" s="2">
        <f>DATE(co2data[[#This Row],[Year]],co2data[[#This Row],[Month]],15)</f>
        <v>27956</v>
      </c>
      <c r="F222" s="1">
        <v>333.06</v>
      </c>
      <c r="G222" s="1">
        <f>LN(lco2data[[#This Row],[Co2]])</f>
        <v>5.8083226539301247</v>
      </c>
      <c r="H222" s="4">
        <f>$S$37+$S$38*lco2data[[#This Row],[DecDate]]</f>
        <v>5.8133000226828528</v>
      </c>
      <c r="I222" s="4">
        <f>$S$17+$S$18*lco2data[[#This Row],[DecDate]]+$S$19*lco2data[[#This Row],[DecDate2]]</f>
        <v>5.8089806461153017</v>
      </c>
      <c r="J222" s="4">
        <f>lco2data[[#This Row],[Log Co2]]-lco2data[[#This Row],[Quadratic Trend]]</f>
        <v>-6.579921851770365E-4</v>
      </c>
      <c r="K222" s="4">
        <f t="shared" si="3"/>
        <v>-3.6056579457828765E-3</v>
      </c>
      <c r="L222" s="4">
        <f>lco2data[[#This Row],[Detrended]]-lco2data[[#This Row],[Cycle]]</f>
        <v>2.94766576060584E-3</v>
      </c>
      <c r="M222" s="4">
        <f>AVERAGEIF(lco2data[Month],lco2data[Month],lco2data[High Frequency])</f>
        <v>1.982712511199824E-3</v>
      </c>
      <c r="N222" s="4">
        <f>lco2data[[#This Row],[S0]]-AVERAGE($M$2:$M$13)</f>
        <v>1.9844235444565379E-3</v>
      </c>
      <c r="O222" s="4">
        <f>lco2data[[#This Row],[Log Co2]]-lco2data[[#This Row],[Seasonal]]</f>
        <v>5.8063382303856681</v>
      </c>
    </row>
    <row r="223" spans="1:15" x14ac:dyDescent="0.3">
      <c r="A223" s="1">
        <v>1976</v>
      </c>
      <c r="B223" s="1">
        <v>8</v>
      </c>
      <c r="C223" s="6">
        <v>1976.625</v>
      </c>
      <c r="D223" s="6">
        <f>co2data[[#This Row],[DecDate]]^2</f>
        <v>3907046.390625</v>
      </c>
      <c r="E223" s="2">
        <f>DATE(co2data[[#This Row],[Year]],co2data[[#This Row],[Month]],15)</f>
        <v>27987</v>
      </c>
      <c r="F223" s="1">
        <v>330.68</v>
      </c>
      <c r="G223" s="1">
        <f>LN(lco2data[[#This Row],[Co2]])</f>
        <v>5.8011511403844747</v>
      </c>
      <c r="H223" s="4">
        <f>$S$37+$S$38*lco2data[[#This Row],[DecDate]]</f>
        <v>5.8136651270746249</v>
      </c>
      <c r="I223" s="4">
        <f>$S$17+$S$18*lco2data[[#This Row],[DecDate]]+$S$19*lco2data[[#This Row],[DecDate2]]</f>
        <v>5.8092916883389734</v>
      </c>
      <c r="J223" s="4">
        <f>lco2data[[#This Row],[Log Co2]]-lco2data[[#This Row],[Quadratic Trend]]</f>
        <v>-8.1405479544987003E-3</v>
      </c>
      <c r="K223" s="4">
        <f t="shared" si="3"/>
        <v>-3.557954294310529E-3</v>
      </c>
      <c r="L223" s="4">
        <f>lco2data[[#This Row],[Detrended]]-lco2data[[#This Row],[Cycle]]</f>
        <v>-4.5825936601881709E-3</v>
      </c>
      <c r="M223" s="4">
        <f>AVERAGEIF(lco2data[Month],lco2data[Month],lco2data[High Frequency])</f>
        <v>-4.2841947074596992E-3</v>
      </c>
      <c r="N223" s="4">
        <f>lco2data[[#This Row],[S0]]-AVERAGE($M$2:$M$13)</f>
        <v>-4.2824836742029852E-3</v>
      </c>
      <c r="O223" s="4">
        <f>lco2data[[#This Row],[Log Co2]]-lco2data[[#This Row],[Seasonal]]</f>
        <v>5.8054336240586775</v>
      </c>
    </row>
    <row r="224" spans="1:15" x14ac:dyDescent="0.3">
      <c r="A224" s="1">
        <v>1976</v>
      </c>
      <c r="B224" s="1">
        <v>9</v>
      </c>
      <c r="C224" s="6">
        <v>1976.7083333333335</v>
      </c>
      <c r="D224" s="6">
        <f>co2data[[#This Row],[DecDate]]^2</f>
        <v>3907375.835069445</v>
      </c>
      <c r="E224" s="2">
        <f>DATE(co2data[[#This Row],[Year]],co2data[[#This Row],[Month]],15)</f>
        <v>28018</v>
      </c>
      <c r="F224" s="1">
        <v>328.95</v>
      </c>
      <c r="G224" s="1">
        <f>LN(lco2data[[#This Row],[Co2]])</f>
        <v>5.7959057635320068</v>
      </c>
      <c r="H224" s="4">
        <f>$S$37+$S$38*lco2data[[#This Row],[DecDate]]</f>
        <v>5.8140302314663987</v>
      </c>
      <c r="I224" s="4">
        <f>$S$17+$S$18*lco2data[[#This Row],[DecDate]]+$S$19*lco2data[[#This Row],[DecDate2]]</f>
        <v>5.8096030995876902</v>
      </c>
      <c r="J224" s="4">
        <f>lco2data[[#This Row],[Log Co2]]-lco2data[[#This Row],[Quadratic Trend]]</f>
        <v>-1.3697336055683351E-2</v>
      </c>
      <c r="K224" s="4">
        <f t="shared" si="3"/>
        <v>-3.362457106180208E-3</v>
      </c>
      <c r="L224" s="4">
        <f>lco2data[[#This Row],[Detrended]]-lco2data[[#This Row],[Cycle]]</f>
        <v>-1.0334878949503143E-2</v>
      </c>
      <c r="M224" s="4">
        <f>AVERAGEIF(lco2data[Month],lco2data[Month],lco2data[High Frequency])</f>
        <v>-9.2552748452772796E-3</v>
      </c>
      <c r="N224" s="4">
        <f>lco2data[[#This Row],[S0]]-AVERAGE($M$2:$M$13)</f>
        <v>-9.2535638120205665E-3</v>
      </c>
      <c r="O224" s="4">
        <f>lco2data[[#This Row],[Log Co2]]-lco2data[[#This Row],[Seasonal]]</f>
        <v>5.8051593273440272</v>
      </c>
    </row>
    <row r="225" spans="1:15" x14ac:dyDescent="0.3">
      <c r="A225" s="1">
        <v>1976</v>
      </c>
      <c r="B225" s="1">
        <v>10</v>
      </c>
      <c r="C225" s="6">
        <v>1976.7916666666667</v>
      </c>
      <c r="D225" s="6">
        <f>co2data[[#This Row],[DecDate]]^2</f>
        <v>3907705.293402778</v>
      </c>
      <c r="E225" s="2">
        <f>DATE(co2data[[#This Row],[Year]],co2data[[#This Row],[Month]],15)</f>
        <v>28048</v>
      </c>
      <c r="F225" s="1">
        <v>328.75</v>
      </c>
      <c r="G225" s="1">
        <f>LN(lco2data[[#This Row],[Co2]])</f>
        <v>5.7952975834919744</v>
      </c>
      <c r="H225" s="4">
        <f>$S$37+$S$38*lco2data[[#This Row],[DecDate]]</f>
        <v>5.8143953358581708</v>
      </c>
      <c r="I225" s="4">
        <f>$S$17+$S$18*lco2data[[#This Row],[DecDate]]+$S$19*lco2data[[#This Row],[DecDate2]]</f>
        <v>5.8099148798614522</v>
      </c>
      <c r="J225" s="4">
        <f>lco2data[[#This Row],[Log Co2]]-lco2data[[#This Row],[Quadratic Trend]]</f>
        <v>-1.4617296369477728E-2</v>
      </c>
      <c r="K225" s="4">
        <f t="shared" si="3"/>
        <v>-3.0746099703834718E-3</v>
      </c>
      <c r="L225" s="4">
        <f>lco2data[[#This Row],[Detrended]]-lco2data[[#This Row],[Cycle]]</f>
        <v>-1.1542686399094256E-2</v>
      </c>
      <c r="M225" s="4">
        <f>AVERAGEIF(lco2data[Month],lco2data[Month],lco2data[High Frequency])</f>
        <v>-9.7900795346398048E-3</v>
      </c>
      <c r="N225" s="4">
        <f>lco2data[[#This Row],[S0]]-AVERAGE($M$2:$M$13)</f>
        <v>-9.7883685013830917E-3</v>
      </c>
      <c r="O225" s="4">
        <f>lco2data[[#This Row],[Log Co2]]-lco2data[[#This Row],[Seasonal]]</f>
        <v>5.8050859519933571</v>
      </c>
    </row>
    <row r="226" spans="1:15" x14ac:dyDescent="0.3">
      <c r="A226" s="1">
        <v>1976</v>
      </c>
      <c r="B226" s="1">
        <v>11</v>
      </c>
      <c r="C226" s="6">
        <v>1976.875</v>
      </c>
      <c r="D226" s="6">
        <f>co2data[[#This Row],[DecDate]]^2</f>
        <v>3908034.765625</v>
      </c>
      <c r="E226" s="2">
        <f>DATE(co2data[[#This Row],[Year]],co2data[[#This Row],[Month]],15)</f>
        <v>28079</v>
      </c>
      <c r="F226" s="1">
        <v>330.15</v>
      </c>
      <c r="G226" s="1">
        <f>LN(lco2data[[#This Row],[Co2]])</f>
        <v>5.7995470966405804</v>
      </c>
      <c r="H226" s="4">
        <f>$S$37+$S$38*lco2data[[#This Row],[DecDate]]</f>
        <v>5.8147604402499429</v>
      </c>
      <c r="I226" s="4">
        <f>$S$17+$S$18*lco2data[[#This Row],[DecDate]]+$S$19*lco2data[[#This Row],[DecDate2]]</f>
        <v>5.8102270291602593</v>
      </c>
      <c r="J226" s="4">
        <f>lco2data[[#This Row],[Log Co2]]-lco2data[[#This Row],[Quadratic Trend]]</f>
        <v>-1.0679932519678914E-2</v>
      </c>
      <c r="K226" s="4">
        <f t="shared" si="3"/>
        <v>-2.8621541530942781E-3</v>
      </c>
      <c r="L226" s="4">
        <f>lco2data[[#This Row],[Detrended]]-lco2data[[#This Row],[Cycle]]</f>
        <v>-7.8177783665846351E-3</v>
      </c>
      <c r="M226" s="4">
        <f>AVERAGEIF(lco2data[Month],lco2data[Month],lco2data[High Frequency])</f>
        <v>-6.4734271169104929E-3</v>
      </c>
      <c r="N226" s="4">
        <f>lco2data[[#This Row],[S0]]-AVERAGE($M$2:$M$13)</f>
        <v>-6.471716083653779E-3</v>
      </c>
      <c r="O226" s="4">
        <f>lco2data[[#This Row],[Log Co2]]-lco2data[[#This Row],[Seasonal]]</f>
        <v>5.8060188127242345</v>
      </c>
    </row>
    <row r="227" spans="1:15" x14ac:dyDescent="0.3">
      <c r="A227" s="1">
        <v>1976</v>
      </c>
      <c r="B227" s="1">
        <v>12</v>
      </c>
      <c r="C227" s="6">
        <v>1976.9583333333335</v>
      </c>
      <c r="D227" s="6">
        <f>co2data[[#This Row],[DecDate]]^2</f>
        <v>3908364.2517361119</v>
      </c>
      <c r="E227" s="2">
        <f>DATE(co2data[[#This Row],[Year]],co2data[[#This Row],[Month]],15)</f>
        <v>28109</v>
      </c>
      <c r="F227" s="1">
        <v>331.62</v>
      </c>
      <c r="G227" s="1">
        <f>LN(lco2data[[#This Row],[Co2]])</f>
        <v>5.8039897350732268</v>
      </c>
      <c r="H227" s="4">
        <f>$S$37+$S$38*lco2data[[#This Row],[DecDate]]</f>
        <v>5.8151255446417149</v>
      </c>
      <c r="I227" s="4">
        <f>$S$17+$S$18*lco2data[[#This Row],[DecDate]]+$S$19*lco2data[[#This Row],[DecDate2]]</f>
        <v>5.8105395474840975</v>
      </c>
      <c r="J227" s="4">
        <f>lco2data[[#This Row],[Log Co2]]-lco2data[[#This Row],[Quadratic Trend]]</f>
        <v>-6.5498124108707145E-3</v>
      </c>
      <c r="K227" s="4">
        <f t="shared" si="3"/>
        <v>-2.853652820952094E-3</v>
      </c>
      <c r="L227" s="4">
        <f>lco2data[[#This Row],[Detrended]]-lco2data[[#This Row],[Cycle]]</f>
        <v>-3.6961595899186205E-3</v>
      </c>
      <c r="M227" s="4">
        <f>AVERAGEIF(lco2data[Month],lco2data[Month],lco2data[High Frequency])</f>
        <v>-2.9999829855875035E-3</v>
      </c>
      <c r="N227" s="4">
        <f>lco2data[[#This Row],[S0]]-AVERAGE($M$2:$M$13)</f>
        <v>-2.9982719523307896E-3</v>
      </c>
      <c r="O227" s="4">
        <f>lco2data[[#This Row],[Log Co2]]-lco2data[[#This Row],[Seasonal]]</f>
        <v>5.8069880070255575</v>
      </c>
    </row>
    <row r="228" spans="1:15" x14ac:dyDescent="0.3">
      <c r="A228" s="1">
        <v>1977</v>
      </c>
      <c r="B228" s="1">
        <v>1</v>
      </c>
      <c r="C228" s="6">
        <v>1977.0416666666667</v>
      </c>
      <c r="D228" s="6">
        <f>co2data[[#This Row],[DecDate]]^2</f>
        <v>3908693.7517361115</v>
      </c>
      <c r="E228" s="2">
        <f>DATE(co2data[[#This Row],[Year]],co2data[[#This Row],[Month]],15)</f>
        <v>28140</v>
      </c>
      <c r="F228" s="1">
        <v>332.66</v>
      </c>
      <c r="G228" s="1">
        <f>LN(lco2data[[#This Row],[Co2]])</f>
        <v>5.8071209473623888</v>
      </c>
      <c r="H228" s="4">
        <f>$S$37+$S$38*lco2data[[#This Row],[DecDate]]</f>
        <v>5.815490649033487</v>
      </c>
      <c r="I228" s="4">
        <f>$S$17+$S$18*lco2data[[#This Row],[DecDate]]+$S$19*lco2data[[#This Row],[DecDate2]]</f>
        <v>5.8108524348329667</v>
      </c>
      <c r="J228" s="4">
        <f>lco2data[[#This Row],[Log Co2]]-lco2data[[#This Row],[Quadratic Trend]]</f>
        <v>-3.7314874705778323E-3</v>
      </c>
      <c r="K228" s="4">
        <f t="shared" si="3"/>
        <v>-2.9618319937503986E-3</v>
      </c>
      <c r="L228" s="4">
        <f>lco2data[[#This Row],[Detrended]]-lco2data[[#This Row],[Cycle]]</f>
        <v>-7.6965547682743361E-4</v>
      </c>
      <c r="M228" s="4">
        <f>AVERAGEIF(lco2data[Month],lco2data[Month],lco2data[High Frequency])</f>
        <v>8.874201147523954E-6</v>
      </c>
      <c r="N228" s="4">
        <f>lco2data[[#This Row],[S0]]-AVERAGE($M$2:$M$13)</f>
        <v>1.0585234404237831E-5</v>
      </c>
      <c r="O228" s="4">
        <f>lco2data[[#This Row],[Log Co2]]-lco2data[[#This Row],[Seasonal]]</f>
        <v>5.8071103621279843</v>
      </c>
    </row>
    <row r="229" spans="1:15" x14ac:dyDescent="0.3">
      <c r="A229" s="1">
        <v>1977</v>
      </c>
      <c r="B229" s="1">
        <v>2</v>
      </c>
      <c r="C229" s="6">
        <v>1977.125</v>
      </c>
      <c r="D229" s="6">
        <f>co2data[[#This Row],[DecDate]]^2</f>
        <v>3909023.265625</v>
      </c>
      <c r="E229" s="2">
        <f>DATE(co2data[[#This Row],[Year]],co2data[[#This Row],[Month]],15)</f>
        <v>28171</v>
      </c>
      <c r="F229" s="1">
        <v>333.13</v>
      </c>
      <c r="G229" s="1">
        <f>LN(lco2data[[#This Row],[Co2]])</f>
        <v>5.8085328041883324</v>
      </c>
      <c r="H229" s="4">
        <f>$S$37+$S$38*lco2data[[#This Row],[DecDate]]</f>
        <v>5.8158557534252591</v>
      </c>
      <c r="I229" s="4">
        <f>$S$17+$S$18*lco2data[[#This Row],[DecDate]]+$S$19*lco2data[[#This Row],[DecDate2]]</f>
        <v>5.811165691206881</v>
      </c>
      <c r="J229" s="4">
        <f>lco2data[[#This Row],[Log Co2]]-lco2data[[#This Row],[Quadratic Trend]]</f>
        <v>-2.6328870185485798E-3</v>
      </c>
      <c r="K229" s="4">
        <f t="shared" si="3"/>
        <v>-3.3906544434889095E-3</v>
      </c>
      <c r="L229" s="4">
        <f>lco2data[[#This Row],[Detrended]]-lco2data[[#This Row],[Cycle]]</f>
        <v>7.5776742494032979E-4</v>
      </c>
      <c r="M229" s="4">
        <f>AVERAGEIF(lco2data[Month],lco2data[Month],lco2data[High Frequency])</f>
        <v>2.2711043136650279E-3</v>
      </c>
      <c r="N229" s="4">
        <f>lco2data[[#This Row],[S0]]-AVERAGE($M$2:$M$13)</f>
        <v>2.2728153469217418E-3</v>
      </c>
      <c r="O229" s="4">
        <f>lco2data[[#This Row],[Log Co2]]-lco2data[[#This Row],[Seasonal]]</f>
        <v>5.8062599888414104</v>
      </c>
    </row>
    <row r="230" spans="1:15" x14ac:dyDescent="0.3">
      <c r="A230" s="1">
        <v>1977</v>
      </c>
      <c r="B230" s="1">
        <v>3</v>
      </c>
      <c r="C230" s="6">
        <v>1977.2083333333335</v>
      </c>
      <c r="D230" s="6">
        <f>co2data[[#This Row],[DecDate]]^2</f>
        <v>3909352.7934027785</v>
      </c>
      <c r="E230" s="2">
        <f>DATE(co2data[[#This Row],[Year]],co2data[[#This Row],[Month]],15)</f>
        <v>28199</v>
      </c>
      <c r="F230" s="1">
        <v>334.95</v>
      </c>
      <c r="G230" s="1">
        <f>LN(lco2data[[#This Row],[Co2]])</f>
        <v>5.8139812669542765</v>
      </c>
      <c r="H230" s="4">
        <f>$S$37+$S$38*lco2data[[#This Row],[DecDate]]</f>
        <v>5.8162208578170329</v>
      </c>
      <c r="I230" s="4">
        <f>$S$17+$S$18*lco2data[[#This Row],[DecDate]]+$S$19*lco2data[[#This Row],[DecDate2]]</f>
        <v>5.8114793166058263</v>
      </c>
      <c r="J230" s="4">
        <f>lco2data[[#This Row],[Log Co2]]-lco2data[[#This Row],[Quadratic Trend]]</f>
        <v>2.5019503484502437E-3</v>
      </c>
      <c r="K230" s="4">
        <f t="shared" si="3"/>
        <v>-3.5625118160811718E-3</v>
      </c>
      <c r="L230" s="4">
        <f>lco2data[[#This Row],[Detrended]]-lco2data[[#This Row],[Cycle]]</f>
        <v>6.0644621645314159E-3</v>
      </c>
      <c r="M230" s="4">
        <f>AVERAGEIF(lco2data[Month],lco2data[Month],lco2data[High Frequency])</f>
        <v>4.7909439645069168E-3</v>
      </c>
      <c r="N230" s="4">
        <f>lco2data[[#This Row],[S0]]-AVERAGE($M$2:$M$13)</f>
        <v>4.7926549977636308E-3</v>
      </c>
      <c r="O230" s="4">
        <f>lco2data[[#This Row],[Log Co2]]-lco2data[[#This Row],[Seasonal]]</f>
        <v>5.8091886119565128</v>
      </c>
    </row>
    <row r="231" spans="1:15" x14ac:dyDescent="0.3">
      <c r="A231" s="1">
        <v>1977</v>
      </c>
      <c r="B231" s="1">
        <v>4</v>
      </c>
      <c r="C231" s="6">
        <v>1977.2916666666667</v>
      </c>
      <c r="D231" s="6">
        <f>co2data[[#This Row],[DecDate]]^2</f>
        <v>3909682.335069445</v>
      </c>
      <c r="E231" s="2">
        <f>DATE(co2data[[#This Row],[Year]],co2data[[#This Row],[Month]],15)</f>
        <v>28230</v>
      </c>
      <c r="F231" s="1">
        <v>336.13</v>
      </c>
      <c r="G231" s="1">
        <f>LN(lco2data[[#This Row],[Co2]])</f>
        <v>5.8174979898967623</v>
      </c>
      <c r="H231" s="4">
        <f>$S$37+$S$38*lco2data[[#This Row],[DecDate]]</f>
        <v>5.816585962208805</v>
      </c>
      <c r="I231" s="4">
        <f>$S$17+$S$18*lco2data[[#This Row],[DecDate]]+$S$19*lco2data[[#This Row],[DecDate2]]</f>
        <v>5.811793311029831</v>
      </c>
      <c r="J231" s="4">
        <f>lco2data[[#This Row],[Log Co2]]-lco2data[[#This Row],[Quadratic Trend]]</f>
        <v>5.7046788669312676E-3</v>
      </c>
      <c r="K231" s="4">
        <f t="shared" si="3"/>
        <v>-3.3358916782042333E-3</v>
      </c>
      <c r="L231" s="4">
        <f>lco2data[[#This Row],[Detrended]]-lco2data[[#This Row],[Cycle]]</f>
        <v>9.0405705451355005E-3</v>
      </c>
      <c r="M231" s="4">
        <f>AVERAGEIF(lco2data[Month],lco2data[Month],lco2data[High Frequency])</f>
        <v>8.0050138505764184E-3</v>
      </c>
      <c r="N231" s="4">
        <f>lco2data[[#This Row],[S0]]-AVERAGE($M$2:$M$13)</f>
        <v>8.0067248838331315E-3</v>
      </c>
      <c r="O231" s="4">
        <f>lco2data[[#This Row],[Log Co2]]-lco2data[[#This Row],[Seasonal]]</f>
        <v>5.8094912650129293</v>
      </c>
    </row>
    <row r="232" spans="1:15" x14ac:dyDescent="0.3">
      <c r="A232" s="1">
        <v>1977</v>
      </c>
      <c r="B232" s="1">
        <v>5</v>
      </c>
      <c r="C232" s="6">
        <v>1977.375</v>
      </c>
      <c r="D232" s="6">
        <f>co2data[[#This Row],[DecDate]]^2</f>
        <v>3910011.890625</v>
      </c>
      <c r="E232" s="2">
        <f>DATE(co2data[[#This Row],[Year]],co2data[[#This Row],[Month]],15)</f>
        <v>28260</v>
      </c>
      <c r="F232" s="1">
        <v>336.93</v>
      </c>
      <c r="G232" s="1">
        <f>LN(lco2data[[#This Row],[Co2]])</f>
        <v>5.8198751936430542</v>
      </c>
      <c r="H232" s="4">
        <f>$S$37+$S$38*lco2data[[#This Row],[DecDate]]</f>
        <v>5.816951066600577</v>
      </c>
      <c r="I232" s="4">
        <f>$S$17+$S$18*lco2data[[#This Row],[DecDate]]+$S$19*lco2data[[#This Row],[DecDate2]]</f>
        <v>5.8121076744788525</v>
      </c>
      <c r="J232" s="4">
        <f>lco2data[[#This Row],[Log Co2]]-lco2data[[#This Row],[Quadratic Trend]]</f>
        <v>7.7675191642017083E-3</v>
      </c>
      <c r="K232" s="4">
        <f t="shared" si="3"/>
        <v>-2.7985964139509369E-3</v>
      </c>
      <c r="L232" s="4">
        <f>lco2data[[#This Row],[Detrended]]-lco2data[[#This Row],[Cycle]]</f>
        <v>1.0566115578152645E-2</v>
      </c>
      <c r="M232" s="4">
        <f>AVERAGEIF(lco2data[Month],lco2data[Month],lco2data[High Frequency])</f>
        <v>8.9785579737426228E-3</v>
      </c>
      <c r="N232" s="4">
        <f>lco2data[[#This Row],[S0]]-AVERAGE($M$2:$M$13)</f>
        <v>8.9802690069993359E-3</v>
      </c>
      <c r="O232" s="4">
        <f>lco2data[[#This Row],[Log Co2]]-lco2data[[#This Row],[Seasonal]]</f>
        <v>5.8108949246360551</v>
      </c>
    </row>
    <row r="233" spans="1:15" x14ac:dyDescent="0.3">
      <c r="A233" s="1">
        <v>1977</v>
      </c>
      <c r="B233" s="1">
        <v>6</v>
      </c>
      <c r="C233" s="6">
        <v>1977.4583333333335</v>
      </c>
      <c r="D233" s="6">
        <f>co2data[[#This Row],[DecDate]]^2</f>
        <v>3910341.460069445</v>
      </c>
      <c r="E233" s="2">
        <f>DATE(co2data[[#This Row],[Year]],co2data[[#This Row],[Month]],15)</f>
        <v>28291</v>
      </c>
      <c r="F233" s="1">
        <v>336.17</v>
      </c>
      <c r="G233" s="1">
        <f>LN(lco2data[[#This Row],[Co2]])</f>
        <v>5.8176169843934069</v>
      </c>
      <c r="H233" s="4">
        <f>$S$37+$S$38*lco2data[[#This Row],[DecDate]]</f>
        <v>5.8173161709923509</v>
      </c>
      <c r="I233" s="4">
        <f>$S$17+$S$18*lco2data[[#This Row],[DecDate]]+$S$19*lco2data[[#This Row],[DecDate2]]</f>
        <v>5.8124224069529049</v>
      </c>
      <c r="J233" s="4">
        <f>lco2data[[#This Row],[Log Co2]]-lco2data[[#This Row],[Quadratic Trend]]</f>
        <v>5.1945774405020018E-3</v>
      </c>
      <c r="K233" s="4">
        <f t="shared" si="3"/>
        <v>-2.3136693615540913E-3</v>
      </c>
      <c r="L233" s="4">
        <f>lco2data[[#This Row],[Detrended]]-lco2data[[#This Row],[Cycle]]</f>
        <v>7.5082468020560931E-3</v>
      </c>
      <c r="M233" s="4">
        <f>AVERAGEIF(lco2data[Month],lco2data[Month],lco2data[High Frequency])</f>
        <v>6.745219975955884E-3</v>
      </c>
      <c r="N233" s="4">
        <f>lco2data[[#This Row],[S0]]-AVERAGE($M$2:$M$13)</f>
        <v>6.746931009212598E-3</v>
      </c>
      <c r="O233" s="4">
        <f>lco2data[[#This Row],[Log Co2]]-lco2data[[#This Row],[Seasonal]]</f>
        <v>5.8108700533841944</v>
      </c>
    </row>
    <row r="234" spans="1:15" x14ac:dyDescent="0.3">
      <c r="A234" s="1">
        <v>1977</v>
      </c>
      <c r="B234" s="1">
        <v>7</v>
      </c>
      <c r="C234" s="6">
        <v>1977.5416666666667</v>
      </c>
      <c r="D234" s="6">
        <f>co2data[[#This Row],[DecDate]]^2</f>
        <v>3910671.043402778</v>
      </c>
      <c r="E234" s="2">
        <f>DATE(co2data[[#This Row],[Year]],co2data[[#This Row],[Month]],15)</f>
        <v>28321</v>
      </c>
      <c r="F234" s="1">
        <v>334.88</v>
      </c>
      <c r="G234" s="1">
        <f>LN(lco2data[[#This Row],[Co2]])</f>
        <v>5.8137722586976892</v>
      </c>
      <c r="H234" s="4">
        <f>$S$37+$S$38*lco2data[[#This Row],[DecDate]]</f>
        <v>5.8176812753841229</v>
      </c>
      <c r="I234" s="4">
        <f>$S$17+$S$18*lco2data[[#This Row],[DecDate]]+$S$19*lco2data[[#This Row],[DecDate2]]</f>
        <v>5.8127375084520168</v>
      </c>
      <c r="J234" s="4">
        <f>lco2data[[#This Row],[Log Co2]]-lco2data[[#This Row],[Quadratic Trend]]</f>
        <v>1.0347502456724555E-3</v>
      </c>
      <c r="K234" s="4">
        <f t="shared" si="3"/>
        <v>-1.8601914851907363E-3</v>
      </c>
      <c r="L234" s="4">
        <f>lco2data[[#This Row],[Detrended]]-lco2data[[#This Row],[Cycle]]</f>
        <v>2.8949417308631918E-3</v>
      </c>
      <c r="M234" s="4">
        <f>AVERAGEIF(lco2data[Month],lco2data[Month],lco2data[High Frequency])</f>
        <v>1.982712511199824E-3</v>
      </c>
      <c r="N234" s="4">
        <f>lco2data[[#This Row],[S0]]-AVERAGE($M$2:$M$13)</f>
        <v>1.9844235444565379E-3</v>
      </c>
      <c r="O234" s="4">
        <f>lco2data[[#This Row],[Log Co2]]-lco2data[[#This Row],[Seasonal]]</f>
        <v>5.8117878351532326</v>
      </c>
    </row>
    <row r="235" spans="1:15" x14ac:dyDescent="0.3">
      <c r="A235" s="1">
        <v>1977</v>
      </c>
      <c r="B235" s="1">
        <v>8</v>
      </c>
      <c r="C235" s="6">
        <v>1977.625</v>
      </c>
      <c r="D235" s="6">
        <f>co2data[[#This Row],[DecDate]]^2</f>
        <v>3911000.640625</v>
      </c>
      <c r="E235" s="2">
        <f>DATE(co2data[[#This Row],[Year]],co2data[[#This Row],[Month]],15)</f>
        <v>28352</v>
      </c>
      <c r="F235" s="1">
        <v>332.56</v>
      </c>
      <c r="G235" s="1">
        <f>LN(lco2data[[#This Row],[Co2]])</f>
        <v>5.8068202949443819</v>
      </c>
      <c r="H235" s="4">
        <f>$S$37+$S$38*lco2data[[#This Row],[DecDate]]</f>
        <v>5.818046379775895</v>
      </c>
      <c r="I235" s="4">
        <f>$S$17+$S$18*lco2data[[#This Row],[DecDate]]+$S$19*lco2data[[#This Row],[DecDate2]]</f>
        <v>5.8130529789761596</v>
      </c>
      <c r="J235" s="4">
        <f>lco2data[[#This Row],[Log Co2]]-lco2data[[#This Row],[Quadratic Trend]]</f>
        <v>-6.2326840317776799E-3</v>
      </c>
      <c r="K235" s="4">
        <f t="shared" si="3"/>
        <v>-1.5790793324534582E-3</v>
      </c>
      <c r="L235" s="4">
        <f>lco2data[[#This Row],[Detrended]]-lco2data[[#This Row],[Cycle]]</f>
        <v>-4.6536046993242222E-3</v>
      </c>
      <c r="M235" s="4">
        <f>AVERAGEIF(lco2data[Month],lco2data[Month],lco2data[High Frequency])</f>
        <v>-4.2841947074596992E-3</v>
      </c>
      <c r="N235" s="4">
        <f>lco2data[[#This Row],[S0]]-AVERAGE($M$2:$M$13)</f>
        <v>-4.2824836742029852E-3</v>
      </c>
      <c r="O235" s="4">
        <f>lco2data[[#This Row],[Log Co2]]-lco2data[[#This Row],[Seasonal]]</f>
        <v>5.8111027786185847</v>
      </c>
    </row>
    <row r="236" spans="1:15" x14ac:dyDescent="0.3">
      <c r="A236" s="1">
        <v>1977</v>
      </c>
      <c r="B236" s="1">
        <v>9</v>
      </c>
      <c r="C236" s="6">
        <v>1977.7083333333335</v>
      </c>
      <c r="D236" s="6">
        <f>co2data[[#This Row],[DecDate]]^2</f>
        <v>3911330.2517361119</v>
      </c>
      <c r="E236" s="2">
        <f>DATE(co2data[[#This Row],[Year]],co2data[[#This Row],[Month]],15)</f>
        <v>28383</v>
      </c>
      <c r="F236" s="1">
        <v>331.29</v>
      </c>
      <c r="G236" s="1">
        <f>LN(lco2data[[#This Row],[Co2]])</f>
        <v>5.8029941247271495</v>
      </c>
      <c r="H236" s="4">
        <f>$S$37+$S$38*lco2data[[#This Row],[DecDate]]</f>
        <v>5.8184114841676671</v>
      </c>
      <c r="I236" s="4">
        <f>$S$17+$S$18*lco2data[[#This Row],[DecDate]]+$S$19*lco2data[[#This Row],[DecDate2]]</f>
        <v>5.8133688185253476</v>
      </c>
      <c r="J236" s="4">
        <f>lco2data[[#This Row],[Log Co2]]-lco2data[[#This Row],[Quadratic Trend]]</f>
        <v>-1.0374693798198109E-2</v>
      </c>
      <c r="K236" s="4">
        <f t="shared" si="3"/>
        <v>-1.0840946660467447E-3</v>
      </c>
      <c r="L236" s="4">
        <f>lco2data[[#This Row],[Detrended]]-lco2data[[#This Row],[Cycle]]</f>
        <v>-9.2905991321513646E-3</v>
      </c>
      <c r="M236" s="4">
        <f>AVERAGEIF(lco2data[Month],lco2data[Month],lco2data[High Frequency])</f>
        <v>-9.2552748452772796E-3</v>
      </c>
      <c r="N236" s="4">
        <f>lco2data[[#This Row],[S0]]-AVERAGE($M$2:$M$13)</f>
        <v>-9.2535638120205665E-3</v>
      </c>
      <c r="O236" s="4">
        <f>lco2data[[#This Row],[Log Co2]]-lco2data[[#This Row],[Seasonal]]</f>
        <v>5.8122476885391698</v>
      </c>
    </row>
    <row r="237" spans="1:15" x14ac:dyDescent="0.3">
      <c r="A237" s="1">
        <v>1977</v>
      </c>
      <c r="B237" s="1">
        <v>10</v>
      </c>
      <c r="C237" s="6">
        <v>1977.7916666666667</v>
      </c>
      <c r="D237" s="6">
        <f>co2data[[#This Row],[DecDate]]^2</f>
        <v>3911659.8767361115</v>
      </c>
      <c r="E237" s="2">
        <f>DATE(co2data[[#This Row],[Year]],co2data[[#This Row],[Month]],15)</f>
        <v>28413</v>
      </c>
      <c r="F237" s="1">
        <v>331.27</v>
      </c>
      <c r="G237" s="1">
        <f>LN(lco2data[[#This Row],[Co2]])</f>
        <v>5.8029337528362834</v>
      </c>
      <c r="H237" s="4">
        <f>$S$37+$S$38*lco2data[[#This Row],[DecDate]]</f>
        <v>5.8187765885594391</v>
      </c>
      <c r="I237" s="4">
        <f>$S$17+$S$18*lco2data[[#This Row],[DecDate]]+$S$19*lco2data[[#This Row],[DecDate2]]</f>
        <v>5.8136850270995666</v>
      </c>
      <c r="J237" s="4">
        <f>lco2data[[#This Row],[Log Co2]]-lco2data[[#This Row],[Quadratic Trend]]</f>
        <v>-1.075127426328315E-2</v>
      </c>
      <c r="K237" s="4">
        <f t="shared" si="3"/>
        <v>-7.7360724664281397E-4</v>
      </c>
      <c r="L237" s="4">
        <f>lco2data[[#This Row],[Detrended]]-lco2data[[#This Row],[Cycle]]</f>
        <v>-9.9776670166403358E-3</v>
      </c>
      <c r="M237" s="4">
        <f>AVERAGEIF(lco2data[Month],lco2data[Month],lco2data[High Frequency])</f>
        <v>-9.7900795346398048E-3</v>
      </c>
      <c r="N237" s="4">
        <f>lco2data[[#This Row],[S0]]-AVERAGE($M$2:$M$13)</f>
        <v>-9.7883685013830917E-3</v>
      </c>
      <c r="O237" s="4">
        <f>lco2data[[#This Row],[Log Co2]]-lco2data[[#This Row],[Seasonal]]</f>
        <v>5.8127221213376661</v>
      </c>
    </row>
    <row r="238" spans="1:15" x14ac:dyDescent="0.3">
      <c r="A238" s="1">
        <v>1977</v>
      </c>
      <c r="B238" s="1">
        <v>11</v>
      </c>
      <c r="C238" s="6">
        <v>1977.875</v>
      </c>
      <c r="D238" s="6">
        <f>co2data[[#This Row],[DecDate]]^2</f>
        <v>3911989.515625</v>
      </c>
      <c r="E238" s="2">
        <f>DATE(co2data[[#This Row],[Year]],co2data[[#This Row],[Month]],15)</f>
        <v>28444</v>
      </c>
      <c r="F238" s="1">
        <v>332.41</v>
      </c>
      <c r="G238" s="1">
        <f>LN(lco2data[[#This Row],[Co2]])</f>
        <v>5.8063691467646317</v>
      </c>
      <c r="H238" s="4">
        <f>$S$37+$S$38*lco2data[[#This Row],[DecDate]]</f>
        <v>5.819141692951213</v>
      </c>
      <c r="I238" s="4">
        <f>$S$17+$S$18*lco2data[[#This Row],[DecDate]]+$S$19*lco2data[[#This Row],[DecDate2]]</f>
        <v>5.8140016046988165</v>
      </c>
      <c r="J238" s="4">
        <f>lco2data[[#This Row],[Log Co2]]-lco2data[[#This Row],[Quadratic Trend]]</f>
        <v>-7.6324579341848775E-3</v>
      </c>
      <c r="K238" s="4">
        <f t="shared" si="3"/>
        <v>-6.5659568866517106E-4</v>
      </c>
      <c r="L238" s="4">
        <f>lco2data[[#This Row],[Detrended]]-lco2data[[#This Row],[Cycle]]</f>
        <v>-6.9758622455197063E-3</v>
      </c>
      <c r="M238" s="4">
        <f>AVERAGEIF(lco2data[Month],lco2data[Month],lco2data[High Frequency])</f>
        <v>-6.4734271169104929E-3</v>
      </c>
      <c r="N238" s="4">
        <f>lco2data[[#This Row],[S0]]-AVERAGE($M$2:$M$13)</f>
        <v>-6.471716083653779E-3</v>
      </c>
      <c r="O238" s="4">
        <f>lco2data[[#This Row],[Log Co2]]-lco2data[[#This Row],[Seasonal]]</f>
        <v>5.8128408628482857</v>
      </c>
    </row>
    <row r="239" spans="1:15" x14ac:dyDescent="0.3">
      <c r="A239" s="1">
        <v>1977</v>
      </c>
      <c r="B239" s="1">
        <v>12</v>
      </c>
      <c r="C239" s="6">
        <v>1977.9583333333335</v>
      </c>
      <c r="D239" s="6">
        <f>co2data[[#This Row],[DecDate]]^2</f>
        <v>3912319.1684027785</v>
      </c>
      <c r="E239" s="2">
        <f>DATE(co2data[[#This Row],[Year]],co2data[[#This Row],[Month]],15)</f>
        <v>28474</v>
      </c>
      <c r="F239" s="1">
        <v>333.6</v>
      </c>
      <c r="G239" s="1">
        <f>LN(lco2data[[#This Row],[Co2]])</f>
        <v>5.8099426704845918</v>
      </c>
      <c r="H239" s="4">
        <f>$S$37+$S$38*lco2data[[#This Row],[DecDate]]</f>
        <v>5.819506797342985</v>
      </c>
      <c r="I239" s="4">
        <f>$S$17+$S$18*lco2data[[#This Row],[DecDate]]+$S$19*lco2data[[#This Row],[DecDate2]]</f>
        <v>5.8143185513231117</v>
      </c>
      <c r="J239" s="4">
        <f>lco2data[[#This Row],[Log Co2]]-lco2data[[#This Row],[Quadratic Trend]]</f>
        <v>-4.3758808385199188E-3</v>
      </c>
      <c r="K239" s="4">
        <f t="shared" si="3"/>
        <v>-7.2736637440967277E-4</v>
      </c>
      <c r="L239" s="4">
        <f>lco2data[[#This Row],[Detrended]]-lco2data[[#This Row],[Cycle]]</f>
        <v>-3.6485144641102462E-3</v>
      </c>
      <c r="M239" s="4">
        <f>AVERAGEIF(lco2data[Month],lco2data[Month],lco2data[High Frequency])</f>
        <v>-2.9999829855875035E-3</v>
      </c>
      <c r="N239" s="4">
        <f>lco2data[[#This Row],[S0]]-AVERAGE($M$2:$M$13)</f>
        <v>-2.9982719523307896E-3</v>
      </c>
      <c r="O239" s="4">
        <f>lco2data[[#This Row],[Log Co2]]-lco2data[[#This Row],[Seasonal]]</f>
        <v>5.8129409424369225</v>
      </c>
    </row>
    <row r="240" spans="1:15" x14ac:dyDescent="0.3">
      <c r="A240" s="1">
        <v>1978</v>
      </c>
      <c r="B240" s="1">
        <v>1</v>
      </c>
      <c r="C240" s="6">
        <v>1978.0416666666667</v>
      </c>
      <c r="D240" s="6">
        <f>co2data[[#This Row],[DecDate]]^2</f>
        <v>3912648.835069445</v>
      </c>
      <c r="E240" s="2">
        <f>DATE(co2data[[#This Row],[Year]],co2data[[#This Row],[Month]],15)</f>
        <v>28505</v>
      </c>
      <c r="F240" s="1">
        <v>334.95</v>
      </c>
      <c r="G240" s="1">
        <f>LN(lco2data[[#This Row],[Co2]])</f>
        <v>5.8139812669542765</v>
      </c>
      <c r="H240" s="4">
        <f>$S$37+$S$38*lco2data[[#This Row],[DecDate]]</f>
        <v>5.8198719017347571</v>
      </c>
      <c r="I240" s="4">
        <f>$S$17+$S$18*lco2data[[#This Row],[DecDate]]+$S$19*lco2data[[#This Row],[DecDate2]]</f>
        <v>5.8146358669724236</v>
      </c>
      <c r="J240" s="4">
        <f>lco2data[[#This Row],[Log Co2]]-lco2data[[#This Row],[Quadratic Trend]]</f>
        <v>-6.5460001814710012E-4</v>
      </c>
      <c r="K240" s="4">
        <f t="shared" si="3"/>
        <v>-9.897843483863346E-4</v>
      </c>
      <c r="L240" s="4">
        <f>lco2data[[#This Row],[Detrended]]-lco2data[[#This Row],[Cycle]]</f>
        <v>3.3518433023923449E-4</v>
      </c>
      <c r="M240" s="4">
        <f>AVERAGEIF(lco2data[Month],lco2data[Month],lco2data[High Frequency])</f>
        <v>8.874201147523954E-6</v>
      </c>
      <c r="N240" s="4">
        <f>lco2data[[#This Row],[S0]]-AVERAGE($M$2:$M$13)</f>
        <v>1.0585234404237831E-5</v>
      </c>
      <c r="O240" s="4">
        <f>lco2data[[#This Row],[Log Co2]]-lco2data[[#This Row],[Seasonal]]</f>
        <v>5.813970681719872</v>
      </c>
    </row>
    <row r="241" spans="1:15" x14ac:dyDescent="0.3">
      <c r="A241" s="1">
        <v>1978</v>
      </c>
      <c r="B241" s="1">
        <v>2</v>
      </c>
      <c r="C241" s="6">
        <v>1978.125</v>
      </c>
      <c r="D241" s="6">
        <f>co2data[[#This Row],[DecDate]]^2</f>
        <v>3912978.515625</v>
      </c>
      <c r="E241" s="2">
        <f>DATE(co2data[[#This Row],[Year]],co2data[[#This Row],[Month]],15)</f>
        <v>28536</v>
      </c>
      <c r="F241" s="1">
        <v>335.25</v>
      </c>
      <c r="G241" s="1">
        <f>LN(lco2data[[#This Row],[Co2]])</f>
        <v>5.8148765221617875</v>
      </c>
      <c r="H241" s="4">
        <f>$S$37+$S$38*lco2data[[#This Row],[DecDate]]</f>
        <v>5.8202370061265292</v>
      </c>
      <c r="I241" s="4">
        <f>$S$17+$S$18*lco2data[[#This Row],[DecDate]]+$S$19*lco2data[[#This Row],[DecDate2]]</f>
        <v>5.8149535516467807</v>
      </c>
      <c r="J241" s="4">
        <f>lco2data[[#This Row],[Log Co2]]-lco2data[[#This Row],[Quadratic Trend]]</f>
        <v>-7.7029484993218489E-5</v>
      </c>
      <c r="K241" s="4">
        <f t="shared" si="3"/>
        <v>-1.4155054556821594E-3</v>
      </c>
      <c r="L241" s="4">
        <f>lco2data[[#This Row],[Detrended]]-lco2data[[#This Row],[Cycle]]</f>
        <v>1.3384759706889409E-3</v>
      </c>
      <c r="M241" s="4">
        <f>AVERAGEIF(lco2data[Month],lco2data[Month],lco2data[High Frequency])</f>
        <v>2.2711043136650279E-3</v>
      </c>
      <c r="N241" s="4">
        <f>lco2data[[#This Row],[S0]]-AVERAGE($M$2:$M$13)</f>
        <v>2.2728153469217418E-3</v>
      </c>
      <c r="O241" s="4">
        <f>lco2data[[#This Row],[Log Co2]]-lco2data[[#This Row],[Seasonal]]</f>
        <v>5.8126037068148655</v>
      </c>
    </row>
    <row r="242" spans="1:15" x14ac:dyDescent="0.3">
      <c r="A242" s="1">
        <v>1978</v>
      </c>
      <c r="B242" s="1">
        <v>3</v>
      </c>
      <c r="C242" s="6">
        <v>1978.2083333333335</v>
      </c>
      <c r="D242" s="6">
        <f>co2data[[#This Row],[DecDate]]^2</f>
        <v>3913308.210069445</v>
      </c>
      <c r="E242" s="2">
        <f>DATE(co2data[[#This Row],[Year]],co2data[[#This Row],[Month]],15)</f>
        <v>28564</v>
      </c>
      <c r="F242" s="1">
        <v>336.66</v>
      </c>
      <c r="G242" s="1">
        <f>LN(lco2data[[#This Row],[Co2]])</f>
        <v>5.8190735189909359</v>
      </c>
      <c r="H242" s="4">
        <f>$S$37+$S$38*lco2data[[#This Row],[DecDate]]</f>
        <v>5.820602110518303</v>
      </c>
      <c r="I242" s="4">
        <f>$S$17+$S$18*lco2data[[#This Row],[DecDate]]+$S$19*lco2data[[#This Row],[DecDate2]]</f>
        <v>5.8152716053461972</v>
      </c>
      <c r="J242" s="4">
        <f>lco2data[[#This Row],[Log Co2]]-lco2data[[#This Row],[Quadratic Trend]]</f>
        <v>3.801913644738697E-3</v>
      </c>
      <c r="K242" s="4">
        <f t="shared" si="3"/>
        <v>-1.777519827680425E-3</v>
      </c>
      <c r="L242" s="4">
        <f>lco2data[[#This Row],[Detrended]]-lco2data[[#This Row],[Cycle]]</f>
        <v>5.579433472419122E-3</v>
      </c>
      <c r="M242" s="4">
        <f>AVERAGEIF(lco2data[Month],lco2data[Month],lco2data[High Frequency])</f>
        <v>4.7909439645069168E-3</v>
      </c>
      <c r="N242" s="4">
        <f>lco2data[[#This Row],[S0]]-AVERAGE($M$2:$M$13)</f>
        <v>4.7926549977636308E-3</v>
      </c>
      <c r="O242" s="4">
        <f>lco2data[[#This Row],[Log Co2]]-lco2data[[#This Row],[Seasonal]]</f>
        <v>5.8142808639931722</v>
      </c>
    </row>
    <row r="243" spans="1:15" x14ac:dyDescent="0.3">
      <c r="A243" s="1">
        <v>1978</v>
      </c>
      <c r="B243" s="1">
        <v>4</v>
      </c>
      <c r="C243" s="6">
        <v>1978.2916666666667</v>
      </c>
      <c r="D243" s="6">
        <f>co2data[[#This Row],[DecDate]]^2</f>
        <v>3913637.918402778</v>
      </c>
      <c r="E243" s="2">
        <f>DATE(co2data[[#This Row],[Year]],co2data[[#This Row],[Month]],15)</f>
        <v>28595</v>
      </c>
      <c r="F243" s="1">
        <v>337.69</v>
      </c>
      <c r="G243" s="1">
        <f>LN(lco2data[[#This Row],[Co2]])</f>
        <v>5.8221283148713461</v>
      </c>
      <c r="H243" s="4">
        <f>$S$37+$S$38*lco2data[[#This Row],[DecDate]]</f>
        <v>5.8209672149100751</v>
      </c>
      <c r="I243" s="4">
        <f>$S$17+$S$18*lco2data[[#This Row],[DecDate]]+$S$19*lco2data[[#This Row],[DecDate2]]</f>
        <v>5.8155900280706447</v>
      </c>
      <c r="J243" s="4">
        <f>lco2data[[#This Row],[Log Co2]]-lco2data[[#This Row],[Quadratic Trend]]</f>
        <v>6.5382868007013428E-3</v>
      </c>
      <c r="K243" s="4">
        <f t="shared" si="3"/>
        <v>-1.8363254723194034E-3</v>
      </c>
      <c r="L243" s="4">
        <f>lco2data[[#This Row],[Detrended]]-lco2data[[#This Row],[Cycle]]</f>
        <v>8.3746122730207467E-3</v>
      </c>
      <c r="M243" s="4">
        <f>AVERAGEIF(lco2data[Month],lco2data[Month],lco2data[High Frequency])</f>
        <v>8.0050138505764184E-3</v>
      </c>
      <c r="N243" s="4">
        <f>lco2data[[#This Row],[S0]]-AVERAGE($M$2:$M$13)</f>
        <v>8.0067248838331315E-3</v>
      </c>
      <c r="O243" s="4">
        <f>lco2data[[#This Row],[Log Co2]]-lco2data[[#This Row],[Seasonal]]</f>
        <v>5.8141215899875132</v>
      </c>
    </row>
    <row r="244" spans="1:15" x14ac:dyDescent="0.3">
      <c r="A244" s="1">
        <v>1978</v>
      </c>
      <c r="B244" s="1">
        <v>5</v>
      </c>
      <c r="C244" s="6">
        <v>1978.375</v>
      </c>
      <c r="D244" s="6">
        <f>co2data[[#This Row],[DecDate]]^2</f>
        <v>3913967.640625</v>
      </c>
      <c r="E244" s="2">
        <f>DATE(co2data[[#This Row],[Year]],co2data[[#This Row],[Month]],15)</f>
        <v>28625</v>
      </c>
      <c r="F244" s="1">
        <v>338.03</v>
      </c>
      <c r="G244" s="1">
        <f>LN(lco2data[[#This Row],[Co2]])</f>
        <v>5.8231346489407638</v>
      </c>
      <c r="H244" s="4">
        <f>$S$37+$S$38*lco2data[[#This Row],[DecDate]]</f>
        <v>5.8213323193018471</v>
      </c>
      <c r="I244" s="4">
        <f>$S$17+$S$18*lco2data[[#This Row],[DecDate]]+$S$19*lco2data[[#This Row],[DecDate2]]</f>
        <v>5.8159088198201232</v>
      </c>
      <c r="J244" s="4">
        <f>lco2data[[#This Row],[Log Co2]]-lco2data[[#This Row],[Quadratic Trend]]</f>
        <v>7.2258291206406255E-3</v>
      </c>
      <c r="K244" s="4">
        <f t="shared" si="3"/>
        <v>-1.5813897696348616E-3</v>
      </c>
      <c r="L244" s="4">
        <f>lco2data[[#This Row],[Detrended]]-lco2data[[#This Row],[Cycle]]</f>
        <v>8.8072188902754873E-3</v>
      </c>
      <c r="M244" s="4">
        <f>AVERAGEIF(lco2data[Month],lco2data[Month],lco2data[High Frequency])</f>
        <v>8.9785579737426228E-3</v>
      </c>
      <c r="N244" s="4">
        <f>lco2data[[#This Row],[S0]]-AVERAGE($M$2:$M$13)</f>
        <v>8.9802690069993359E-3</v>
      </c>
      <c r="O244" s="4">
        <f>lco2data[[#This Row],[Log Co2]]-lco2data[[#This Row],[Seasonal]]</f>
        <v>5.8141543799337647</v>
      </c>
    </row>
    <row r="245" spans="1:15" x14ac:dyDescent="0.3">
      <c r="A245" s="1">
        <v>1978</v>
      </c>
      <c r="B245" s="1">
        <v>6</v>
      </c>
      <c r="C245" s="6">
        <v>1978.4583333333335</v>
      </c>
      <c r="D245" s="6">
        <f>co2data[[#This Row],[DecDate]]^2</f>
        <v>3914297.3767361119</v>
      </c>
      <c r="E245" s="2">
        <f>DATE(co2data[[#This Row],[Year]],co2data[[#This Row],[Month]],15)</f>
        <v>28656</v>
      </c>
      <c r="F245" s="1">
        <v>338.01</v>
      </c>
      <c r="G245" s="1">
        <f>LN(lco2data[[#This Row],[Co2]])</f>
        <v>5.8230754808441842</v>
      </c>
      <c r="H245" s="4">
        <f>$S$37+$S$38*lco2data[[#This Row],[DecDate]]</f>
        <v>5.821697423693621</v>
      </c>
      <c r="I245" s="4">
        <f>$S$17+$S$18*lco2data[[#This Row],[DecDate]]+$S$19*lco2data[[#This Row],[DecDate2]]</f>
        <v>5.8162279805946611</v>
      </c>
      <c r="J245" s="4">
        <f>lco2data[[#This Row],[Log Co2]]-lco2data[[#This Row],[Quadratic Trend]]</f>
        <v>6.8475002495231863E-3</v>
      </c>
      <c r="K245" s="4">
        <f t="shared" si="3"/>
        <v>-1.3264864645003982E-3</v>
      </c>
      <c r="L245" s="4">
        <f>lco2data[[#This Row],[Detrended]]-lco2data[[#This Row],[Cycle]]</f>
        <v>8.1739867140235845E-3</v>
      </c>
      <c r="M245" s="4">
        <f>AVERAGEIF(lco2data[Month],lco2data[Month],lco2data[High Frequency])</f>
        <v>6.745219975955884E-3</v>
      </c>
      <c r="N245" s="4">
        <f>lco2data[[#This Row],[S0]]-AVERAGE($M$2:$M$13)</f>
        <v>6.746931009212598E-3</v>
      </c>
      <c r="O245" s="4">
        <f>lco2data[[#This Row],[Log Co2]]-lco2data[[#This Row],[Seasonal]]</f>
        <v>5.8163285498349717</v>
      </c>
    </row>
    <row r="246" spans="1:15" x14ac:dyDescent="0.3">
      <c r="A246" s="1">
        <v>1978</v>
      </c>
      <c r="B246" s="1">
        <v>7</v>
      </c>
      <c r="C246" s="6">
        <v>1978.5416666666667</v>
      </c>
      <c r="D246" s="6">
        <f>co2data[[#This Row],[DecDate]]^2</f>
        <v>3914627.1267361115</v>
      </c>
      <c r="E246" s="2">
        <f>DATE(co2data[[#This Row],[Year]],co2data[[#This Row],[Month]],15)</f>
        <v>28686</v>
      </c>
      <c r="F246" s="1">
        <v>336.41</v>
      </c>
      <c r="G246" s="1">
        <f>LN(lco2data[[#This Row],[Co2]])</f>
        <v>5.8183306541730211</v>
      </c>
      <c r="H246" s="4">
        <f>$S$37+$S$38*lco2data[[#This Row],[DecDate]]</f>
        <v>5.822062528085393</v>
      </c>
      <c r="I246" s="4">
        <f>$S$17+$S$18*lco2data[[#This Row],[DecDate]]+$S$19*lco2data[[#This Row],[DecDate2]]</f>
        <v>5.8165475103942157</v>
      </c>
      <c r="J246" s="4">
        <f>lco2data[[#This Row],[Log Co2]]-lco2data[[#This Row],[Quadratic Trend]]</f>
        <v>1.7831437788053961E-3</v>
      </c>
      <c r="K246" s="4">
        <f t="shared" si="3"/>
        <v>-1.0625493899187022E-3</v>
      </c>
      <c r="L246" s="4">
        <f>lco2data[[#This Row],[Detrended]]-lco2data[[#This Row],[Cycle]]</f>
        <v>2.8456931687240983E-3</v>
      </c>
      <c r="M246" s="4">
        <f>AVERAGEIF(lco2data[Month],lco2data[Month],lco2data[High Frequency])</f>
        <v>1.982712511199824E-3</v>
      </c>
      <c r="N246" s="4">
        <f>lco2data[[#This Row],[S0]]-AVERAGE($M$2:$M$13)</f>
        <v>1.9844235444565379E-3</v>
      </c>
      <c r="O246" s="4">
        <f>lco2data[[#This Row],[Log Co2]]-lco2data[[#This Row],[Seasonal]]</f>
        <v>5.8163462306285645</v>
      </c>
    </row>
    <row r="247" spans="1:15" x14ac:dyDescent="0.3">
      <c r="A247" s="1">
        <v>1978</v>
      </c>
      <c r="B247" s="1">
        <v>8</v>
      </c>
      <c r="C247" s="6">
        <v>1978.625</v>
      </c>
      <c r="D247" s="6">
        <f>co2data[[#This Row],[DecDate]]^2</f>
        <v>3914956.890625</v>
      </c>
      <c r="E247" s="2">
        <f>DATE(co2data[[#This Row],[Year]],co2data[[#This Row],[Month]],15)</f>
        <v>28717</v>
      </c>
      <c r="F247" s="1">
        <v>334.41</v>
      </c>
      <c r="G247" s="1">
        <f>LN(lco2data[[#This Row],[Co2]])</f>
        <v>5.8123677850696422</v>
      </c>
      <c r="H247" s="4">
        <f>$S$37+$S$38*lco2data[[#This Row],[DecDate]]</f>
        <v>5.8224276324771651</v>
      </c>
      <c r="I247" s="4">
        <f>$S$17+$S$18*lco2data[[#This Row],[DecDate]]+$S$19*lco2data[[#This Row],[DecDate2]]</f>
        <v>5.8168674092188155</v>
      </c>
      <c r="J247" s="4">
        <f>lco2data[[#This Row],[Log Co2]]-lco2data[[#This Row],[Quadratic Trend]]</f>
        <v>-4.4996241491732647E-3</v>
      </c>
      <c r="K247" s="4">
        <f t="shared" si="3"/>
        <v>-9.8388215744180324E-4</v>
      </c>
      <c r="L247" s="4">
        <f>lco2data[[#This Row],[Detrended]]-lco2data[[#This Row],[Cycle]]</f>
        <v>-3.5157419917314615E-3</v>
      </c>
      <c r="M247" s="4">
        <f>AVERAGEIF(lco2data[Month],lco2data[Month],lco2data[High Frequency])</f>
        <v>-4.2841947074596992E-3</v>
      </c>
      <c r="N247" s="4">
        <f>lco2data[[#This Row],[S0]]-AVERAGE($M$2:$M$13)</f>
        <v>-4.2824836742029852E-3</v>
      </c>
      <c r="O247" s="4">
        <f>lco2data[[#This Row],[Log Co2]]-lco2data[[#This Row],[Seasonal]]</f>
        <v>5.8166502687438451</v>
      </c>
    </row>
    <row r="248" spans="1:15" x14ac:dyDescent="0.3">
      <c r="A248" s="1">
        <v>1978</v>
      </c>
      <c r="B248" s="1">
        <v>9</v>
      </c>
      <c r="C248" s="6">
        <v>1978.7083333333335</v>
      </c>
      <c r="D248" s="6">
        <f>co2data[[#This Row],[DecDate]]^2</f>
        <v>3915286.6684027785</v>
      </c>
      <c r="E248" s="2">
        <f>DATE(co2data[[#This Row],[Year]],co2data[[#This Row],[Month]],15)</f>
        <v>28748</v>
      </c>
      <c r="F248" s="1">
        <v>332.37</v>
      </c>
      <c r="G248" s="1">
        <f>LN(lco2data[[#This Row],[Co2]])</f>
        <v>5.8062488062006912</v>
      </c>
      <c r="H248" s="4">
        <f>$S$37+$S$38*lco2data[[#This Row],[DecDate]]</f>
        <v>5.8227927368689372</v>
      </c>
      <c r="I248" s="4">
        <f>$S$17+$S$18*lco2data[[#This Row],[DecDate]]+$S$19*lco2data[[#This Row],[DecDate2]]</f>
        <v>5.8171876770684463</v>
      </c>
      <c r="J248" s="4">
        <f>lco2data[[#This Row],[Log Co2]]-lco2data[[#This Row],[Quadratic Trend]]</f>
        <v>-1.0938870867755135E-2</v>
      </c>
      <c r="K248" s="4">
        <f t="shared" si="3"/>
        <v>-6.14313775916236E-4</v>
      </c>
      <c r="L248" s="4">
        <f>lco2data[[#This Row],[Detrended]]-lco2data[[#This Row],[Cycle]]</f>
        <v>-1.0324557091838899E-2</v>
      </c>
      <c r="M248" s="4">
        <f>AVERAGEIF(lco2data[Month],lco2data[Month],lco2data[High Frequency])</f>
        <v>-9.2552748452772796E-3</v>
      </c>
      <c r="N248" s="4">
        <f>lco2data[[#This Row],[S0]]-AVERAGE($M$2:$M$13)</f>
        <v>-9.2535638120205665E-3</v>
      </c>
      <c r="O248" s="4">
        <f>lco2data[[#This Row],[Log Co2]]-lco2data[[#This Row],[Seasonal]]</f>
        <v>5.8155023700127115</v>
      </c>
    </row>
    <row r="249" spans="1:15" x14ac:dyDescent="0.3">
      <c r="A249" s="1">
        <v>1978</v>
      </c>
      <c r="B249" s="1">
        <v>10</v>
      </c>
      <c r="C249" s="6">
        <v>1978.7916666666667</v>
      </c>
      <c r="D249" s="6">
        <f>co2data[[#This Row],[DecDate]]^2</f>
        <v>3915616.460069445</v>
      </c>
      <c r="E249" s="2">
        <f>DATE(co2data[[#This Row],[Year]],co2data[[#This Row],[Month]],15)</f>
        <v>28778</v>
      </c>
      <c r="F249" s="1">
        <v>332.41</v>
      </c>
      <c r="G249" s="1">
        <f>LN(lco2data[[#This Row],[Co2]])</f>
        <v>5.8063691467646317</v>
      </c>
      <c r="H249" s="4">
        <f>$S$37+$S$38*lco2data[[#This Row],[DecDate]]</f>
        <v>5.8231578412607092</v>
      </c>
      <c r="I249" s="4">
        <f>$S$17+$S$18*lco2data[[#This Row],[DecDate]]+$S$19*lco2data[[#This Row],[DecDate2]]</f>
        <v>5.8175083139431365</v>
      </c>
      <c r="J249" s="4">
        <f>lco2data[[#This Row],[Log Co2]]-lco2data[[#This Row],[Quadratic Trend]]</f>
        <v>-1.1139167178504827E-2</v>
      </c>
      <c r="K249" s="4">
        <f t="shared" si="3"/>
        <v>-4.1348258243541105E-4</v>
      </c>
      <c r="L249" s="4">
        <f>lco2data[[#This Row],[Detrended]]-lco2data[[#This Row],[Cycle]]</f>
        <v>-1.0725684596069417E-2</v>
      </c>
      <c r="M249" s="4">
        <f>AVERAGEIF(lco2data[Month],lco2data[Month],lco2data[High Frequency])</f>
        <v>-9.7900795346398048E-3</v>
      </c>
      <c r="N249" s="4">
        <f>lco2data[[#This Row],[S0]]-AVERAGE($M$2:$M$13)</f>
        <v>-9.7883685013830917E-3</v>
      </c>
      <c r="O249" s="4">
        <f>lco2data[[#This Row],[Log Co2]]-lco2data[[#This Row],[Seasonal]]</f>
        <v>5.8161575152660143</v>
      </c>
    </row>
    <row r="250" spans="1:15" x14ac:dyDescent="0.3">
      <c r="A250" s="1">
        <v>1978</v>
      </c>
      <c r="B250" s="1">
        <v>11</v>
      </c>
      <c r="C250" s="6">
        <v>1978.875</v>
      </c>
      <c r="D250" s="6">
        <f>co2data[[#This Row],[DecDate]]^2</f>
        <v>3915946.265625</v>
      </c>
      <c r="E250" s="2">
        <f>DATE(co2data[[#This Row],[Year]],co2data[[#This Row],[Month]],15)</f>
        <v>28809</v>
      </c>
      <c r="F250" s="1">
        <v>333.75</v>
      </c>
      <c r="G250" s="1">
        <f>LN(lco2data[[#This Row],[Co2]])</f>
        <v>5.8103922097144594</v>
      </c>
      <c r="H250" s="4">
        <f>$S$37+$S$38*lco2data[[#This Row],[DecDate]]</f>
        <v>5.8235229456524813</v>
      </c>
      <c r="I250" s="4">
        <f>$S$17+$S$18*lco2data[[#This Row],[DecDate]]+$S$19*lco2data[[#This Row],[DecDate2]]</f>
        <v>5.8178293198428435</v>
      </c>
      <c r="J250" s="4">
        <f>lco2data[[#This Row],[Log Co2]]-lco2data[[#This Row],[Quadratic Trend]]</f>
        <v>-7.4371101283841057E-3</v>
      </c>
      <c r="K250" s="4">
        <f t="shared" si="3"/>
        <v>-3.8902157877178487E-4</v>
      </c>
      <c r="L250" s="4">
        <f>lco2data[[#This Row],[Detrended]]-lco2data[[#This Row],[Cycle]]</f>
        <v>-7.048088549612321E-3</v>
      </c>
      <c r="M250" s="4">
        <f>AVERAGEIF(lco2data[Month],lco2data[Month],lco2data[High Frequency])</f>
        <v>-6.4734271169104929E-3</v>
      </c>
      <c r="N250" s="4">
        <f>lco2data[[#This Row],[S0]]-AVERAGE($M$2:$M$13)</f>
        <v>-6.471716083653779E-3</v>
      </c>
      <c r="O250" s="4">
        <f>lco2data[[#This Row],[Log Co2]]-lco2data[[#This Row],[Seasonal]]</f>
        <v>5.8168639257981134</v>
      </c>
    </row>
    <row r="251" spans="1:15" x14ac:dyDescent="0.3">
      <c r="A251" s="1">
        <v>1978</v>
      </c>
      <c r="B251" s="1">
        <v>12</v>
      </c>
      <c r="C251" s="6">
        <v>1978.9583333333335</v>
      </c>
      <c r="D251" s="6">
        <f>co2data[[#This Row],[DecDate]]^2</f>
        <v>3916276.085069445</v>
      </c>
      <c r="E251" s="2">
        <f>DATE(co2data[[#This Row],[Year]],co2data[[#This Row],[Month]],15)</f>
        <v>28839</v>
      </c>
      <c r="F251" s="1">
        <v>334.9</v>
      </c>
      <c r="G251" s="1">
        <f>LN(lco2data[[#This Row],[Co2]])</f>
        <v>5.8138319798001588</v>
      </c>
      <c r="H251" s="4">
        <f>$S$37+$S$38*lco2data[[#This Row],[DecDate]]</f>
        <v>5.8238880500442551</v>
      </c>
      <c r="I251" s="4">
        <f>$S$17+$S$18*lco2data[[#This Row],[DecDate]]+$S$19*lco2data[[#This Row],[DecDate2]]</f>
        <v>5.8181506947675956</v>
      </c>
      <c r="J251" s="4">
        <f>lco2data[[#This Row],[Log Co2]]-lco2data[[#This Row],[Quadratic Trend]]</f>
        <v>-4.3187149674368541E-3</v>
      </c>
      <c r="K251" s="4">
        <f t="shared" si="3"/>
        <v>-4.3100218607790178E-4</v>
      </c>
      <c r="L251" s="4">
        <f>lco2data[[#This Row],[Detrended]]-lco2data[[#This Row],[Cycle]]</f>
        <v>-3.8877127813589521E-3</v>
      </c>
      <c r="M251" s="4">
        <f>AVERAGEIF(lco2data[Month],lco2data[Month],lco2data[High Frequency])</f>
        <v>-2.9999829855875035E-3</v>
      </c>
      <c r="N251" s="4">
        <f>lco2data[[#This Row],[S0]]-AVERAGE($M$2:$M$13)</f>
        <v>-2.9982719523307896E-3</v>
      </c>
      <c r="O251" s="4">
        <f>lco2data[[#This Row],[Log Co2]]-lco2data[[#This Row],[Seasonal]]</f>
        <v>5.8168302517524895</v>
      </c>
    </row>
    <row r="252" spans="1:15" x14ac:dyDescent="0.3">
      <c r="A252" s="1">
        <v>1979</v>
      </c>
      <c r="B252" s="1">
        <v>1</v>
      </c>
      <c r="C252" s="6">
        <v>1979.0416666666667</v>
      </c>
      <c r="D252" s="6">
        <f>co2data[[#This Row],[DecDate]]^2</f>
        <v>3916605.918402778</v>
      </c>
      <c r="E252" s="2">
        <f>DATE(co2data[[#This Row],[Year]],co2data[[#This Row],[Month]],15)</f>
        <v>28870</v>
      </c>
      <c r="F252" s="1">
        <v>336.14</v>
      </c>
      <c r="G252" s="1">
        <f>LN(lco2data[[#This Row],[Co2]])</f>
        <v>5.8175277398484209</v>
      </c>
      <c r="H252" s="4">
        <f>$S$37+$S$38*lco2data[[#This Row],[DecDate]]</f>
        <v>5.8242531544360272</v>
      </c>
      <c r="I252" s="4">
        <f>$S$17+$S$18*lco2data[[#This Row],[DecDate]]+$S$19*lco2data[[#This Row],[DecDate2]]</f>
        <v>5.8184724387173787</v>
      </c>
      <c r="J252" s="4">
        <f>lco2data[[#This Row],[Log Co2]]-lco2data[[#This Row],[Quadratic Trend]]</f>
        <v>-9.446988689578717E-4</v>
      </c>
      <c r="K252" s="4">
        <f t="shared" si="3"/>
        <v>-8.5978144631834947E-4</v>
      </c>
      <c r="L252" s="4">
        <f>lco2data[[#This Row],[Detrended]]-lco2data[[#This Row],[Cycle]]</f>
        <v>-8.491742263952223E-5</v>
      </c>
      <c r="M252" s="4">
        <f>AVERAGEIF(lco2data[Month],lco2data[Month],lco2data[High Frequency])</f>
        <v>8.874201147523954E-6</v>
      </c>
      <c r="N252" s="4">
        <f>lco2data[[#This Row],[S0]]-AVERAGE($M$2:$M$13)</f>
        <v>1.0585234404237831E-5</v>
      </c>
      <c r="O252" s="4">
        <f>lco2data[[#This Row],[Log Co2]]-lco2data[[#This Row],[Seasonal]]</f>
        <v>5.8175171546140163</v>
      </c>
    </row>
    <row r="253" spans="1:15" x14ac:dyDescent="0.3">
      <c r="A253" s="1">
        <v>1979</v>
      </c>
      <c r="B253" s="1">
        <v>2</v>
      </c>
      <c r="C253" s="6">
        <v>1979.125</v>
      </c>
      <c r="D253" s="6">
        <f>co2data[[#This Row],[DecDate]]^2</f>
        <v>3916935.765625</v>
      </c>
      <c r="E253" s="2">
        <f>DATE(co2data[[#This Row],[Year]],co2data[[#This Row],[Month]],15)</f>
        <v>28901</v>
      </c>
      <c r="F253" s="1">
        <v>336.69</v>
      </c>
      <c r="G253" s="1">
        <f>LN(lco2data[[#This Row],[Co2]])</f>
        <v>5.8191626256962738</v>
      </c>
      <c r="H253" s="4">
        <f>$S$37+$S$38*lco2data[[#This Row],[DecDate]]</f>
        <v>5.8246182588277993</v>
      </c>
      <c r="I253" s="4">
        <f>$S$17+$S$18*lco2data[[#This Row],[DecDate]]+$S$19*lco2data[[#This Row],[DecDate2]]</f>
        <v>5.8187945516922213</v>
      </c>
      <c r="J253" s="4">
        <f>lco2data[[#This Row],[Log Co2]]-lco2data[[#This Row],[Quadratic Trend]]</f>
        <v>3.6807400405258761E-4</v>
      </c>
      <c r="K253" s="4">
        <f t="shared" si="3"/>
        <v>-1.3329574034271101E-3</v>
      </c>
      <c r="L253" s="4">
        <f>lco2data[[#This Row],[Detrended]]-lco2data[[#This Row],[Cycle]]</f>
        <v>1.7010314074796978E-3</v>
      </c>
      <c r="M253" s="4">
        <f>AVERAGEIF(lco2data[Month],lco2data[Month],lco2data[High Frequency])</f>
        <v>2.2711043136650279E-3</v>
      </c>
      <c r="N253" s="4">
        <f>lco2data[[#This Row],[S0]]-AVERAGE($M$2:$M$13)</f>
        <v>2.2728153469217418E-3</v>
      </c>
      <c r="O253" s="4">
        <f>lco2data[[#This Row],[Log Co2]]-lco2data[[#This Row],[Seasonal]]</f>
        <v>5.8168898103493518</v>
      </c>
    </row>
    <row r="254" spans="1:15" x14ac:dyDescent="0.3">
      <c r="A254" s="1">
        <v>1979</v>
      </c>
      <c r="B254" s="1">
        <v>3</v>
      </c>
      <c r="C254" s="6">
        <v>1979.2083333333335</v>
      </c>
      <c r="D254" s="6">
        <f>co2data[[#This Row],[DecDate]]^2</f>
        <v>3917265.6267361119</v>
      </c>
      <c r="E254" s="2">
        <f>DATE(co2data[[#This Row],[Year]],co2data[[#This Row],[Month]],15)</f>
        <v>28929</v>
      </c>
      <c r="F254" s="1">
        <v>338.27</v>
      </c>
      <c r="G254" s="1">
        <f>LN(lco2data[[#This Row],[Co2]])</f>
        <v>5.8238443931669197</v>
      </c>
      <c r="H254" s="4">
        <f>$S$37+$S$38*lco2data[[#This Row],[DecDate]]</f>
        <v>5.8249833632195731</v>
      </c>
      <c r="I254" s="4">
        <f>$S$17+$S$18*lco2data[[#This Row],[DecDate]]+$S$19*lco2data[[#This Row],[DecDate2]]</f>
        <v>5.8191170336920806</v>
      </c>
      <c r="J254" s="4">
        <f>lco2data[[#This Row],[Log Co2]]-lco2data[[#This Row],[Quadratic Trend]]</f>
        <v>4.7273594748391545E-3</v>
      </c>
      <c r="K254" s="4">
        <f t="shared" si="3"/>
        <v>-1.754414336011551E-3</v>
      </c>
      <c r="L254" s="4">
        <f>lco2data[[#This Row],[Detrended]]-lco2data[[#This Row],[Cycle]]</f>
        <v>6.4817738108507057E-3</v>
      </c>
      <c r="M254" s="4">
        <f>AVERAGEIF(lco2data[Month],lco2data[Month],lco2data[High Frequency])</f>
        <v>4.7909439645069168E-3</v>
      </c>
      <c r="N254" s="4">
        <f>lco2data[[#This Row],[S0]]-AVERAGE($M$2:$M$13)</f>
        <v>4.7926549977636308E-3</v>
      </c>
      <c r="O254" s="4">
        <f>lco2data[[#This Row],[Log Co2]]-lco2data[[#This Row],[Seasonal]]</f>
        <v>5.819051738169156</v>
      </c>
    </row>
    <row r="255" spans="1:15" x14ac:dyDescent="0.3">
      <c r="A255" s="1">
        <v>1979</v>
      </c>
      <c r="B255" s="1">
        <v>4</v>
      </c>
      <c r="C255" s="6">
        <v>1979.2916666666667</v>
      </c>
      <c r="D255" s="6">
        <f>co2data[[#This Row],[DecDate]]^2</f>
        <v>3917595.5017361115</v>
      </c>
      <c r="E255" s="2">
        <f>DATE(co2data[[#This Row],[Year]],co2data[[#This Row],[Month]],15)</f>
        <v>28960</v>
      </c>
      <c r="F255" s="1">
        <v>338.95</v>
      </c>
      <c r="G255" s="1">
        <f>LN(lco2data[[#This Row],[Co2]])</f>
        <v>5.8258526038769745</v>
      </c>
      <c r="H255" s="4">
        <f>$S$37+$S$38*lco2data[[#This Row],[DecDate]]</f>
        <v>5.8253484676113452</v>
      </c>
      <c r="I255" s="4">
        <f>$S$17+$S$18*lco2data[[#This Row],[DecDate]]+$S$19*lco2data[[#This Row],[DecDate2]]</f>
        <v>5.819439884716985</v>
      </c>
      <c r="J255" s="4">
        <f>lco2data[[#This Row],[Log Co2]]-lco2data[[#This Row],[Quadratic Trend]]</f>
        <v>6.4127191599894218E-3</v>
      </c>
      <c r="K255" s="4">
        <f t="shared" si="3"/>
        <v>-1.6571971062495467E-3</v>
      </c>
      <c r="L255" s="4">
        <f>lco2data[[#This Row],[Detrended]]-lco2data[[#This Row],[Cycle]]</f>
        <v>8.0699162662389683E-3</v>
      </c>
      <c r="M255" s="4">
        <f>AVERAGEIF(lco2data[Month],lco2data[Month],lco2data[High Frequency])</f>
        <v>8.0050138505764184E-3</v>
      </c>
      <c r="N255" s="4">
        <f>lco2data[[#This Row],[S0]]-AVERAGE($M$2:$M$13)</f>
        <v>8.0067248838331315E-3</v>
      </c>
      <c r="O255" s="4">
        <f>lco2data[[#This Row],[Log Co2]]-lco2data[[#This Row],[Seasonal]]</f>
        <v>5.8178458789931415</v>
      </c>
    </row>
    <row r="256" spans="1:15" x14ac:dyDescent="0.3">
      <c r="A256" s="1">
        <v>1979</v>
      </c>
      <c r="B256" s="1">
        <v>5</v>
      </c>
      <c r="C256" s="6">
        <v>1979.375</v>
      </c>
      <c r="D256" s="6">
        <f>co2data[[#This Row],[DecDate]]^2</f>
        <v>3917925.390625</v>
      </c>
      <c r="E256" s="2">
        <f>DATE(co2data[[#This Row],[Year]],co2data[[#This Row],[Month]],15)</f>
        <v>28990</v>
      </c>
      <c r="F256" s="1">
        <v>339.21</v>
      </c>
      <c r="G256" s="1">
        <f>LN(lco2data[[#This Row],[Co2]])</f>
        <v>5.8266193846152632</v>
      </c>
      <c r="H256" s="4">
        <f>$S$37+$S$38*lco2data[[#This Row],[DecDate]]</f>
        <v>5.8257135720031172</v>
      </c>
      <c r="I256" s="4">
        <f>$S$17+$S$18*lco2data[[#This Row],[DecDate]]+$S$19*lco2data[[#This Row],[DecDate2]]</f>
        <v>5.8197631047669347</v>
      </c>
      <c r="J256" s="4">
        <f>lco2data[[#This Row],[Log Co2]]-lco2data[[#This Row],[Quadratic Trend]]</f>
        <v>6.8562798483284837E-3</v>
      </c>
      <c r="K256" s="4">
        <f t="shared" si="3"/>
        <v>-1.3122379022675408E-3</v>
      </c>
      <c r="L256" s="4">
        <f>lco2data[[#This Row],[Detrended]]-lco2data[[#This Row],[Cycle]]</f>
        <v>8.1685177505960247E-3</v>
      </c>
      <c r="M256" s="4">
        <f>AVERAGEIF(lco2data[Month],lco2data[Month],lco2data[High Frequency])</f>
        <v>8.9785579737426228E-3</v>
      </c>
      <c r="N256" s="4">
        <f>lco2data[[#This Row],[S0]]-AVERAGE($M$2:$M$13)</f>
        <v>8.9802690069993359E-3</v>
      </c>
      <c r="O256" s="4">
        <f>lco2data[[#This Row],[Log Co2]]-lco2data[[#This Row],[Seasonal]]</f>
        <v>5.8176391156082641</v>
      </c>
    </row>
    <row r="257" spans="1:15" x14ac:dyDescent="0.3">
      <c r="A257" s="1">
        <v>1979</v>
      </c>
      <c r="B257" s="1">
        <v>6</v>
      </c>
      <c r="C257" s="6">
        <v>1979.4583333333335</v>
      </c>
      <c r="D257" s="6">
        <f>co2data[[#This Row],[DecDate]]^2</f>
        <v>3918255.2934027785</v>
      </c>
      <c r="E257" s="2">
        <f>DATE(co2data[[#This Row],[Year]],co2data[[#This Row],[Month]],15)</f>
        <v>29021</v>
      </c>
      <c r="F257" s="1">
        <v>339.26</v>
      </c>
      <c r="G257" s="1">
        <f>LN(lco2data[[#This Row],[Co2]])</f>
        <v>5.8267667750675765</v>
      </c>
      <c r="H257" s="4">
        <f>$S$37+$S$38*lco2data[[#This Row],[DecDate]]</f>
        <v>5.8260786763948893</v>
      </c>
      <c r="I257" s="4">
        <f>$S$17+$S$18*lco2data[[#This Row],[DecDate]]+$S$19*lco2data[[#This Row],[DecDate2]]</f>
        <v>5.8200866938419153</v>
      </c>
      <c r="J257" s="4">
        <f>lco2data[[#This Row],[Log Co2]]-lco2data[[#This Row],[Quadratic Trend]]</f>
        <v>6.6800812256611053E-3</v>
      </c>
      <c r="K257" s="4">
        <f t="shared" si="3"/>
        <v>-9.337682522980045E-4</v>
      </c>
      <c r="L257" s="4">
        <f>lco2data[[#This Row],[Detrended]]-lco2data[[#This Row],[Cycle]]</f>
        <v>7.6138494779591096E-3</v>
      </c>
      <c r="M257" s="4">
        <f>AVERAGEIF(lco2data[Month],lco2data[Month],lco2data[High Frequency])</f>
        <v>6.745219975955884E-3</v>
      </c>
      <c r="N257" s="4">
        <f>lco2data[[#This Row],[S0]]-AVERAGE($M$2:$M$13)</f>
        <v>6.746931009212598E-3</v>
      </c>
      <c r="O257" s="4">
        <f>lco2data[[#This Row],[Log Co2]]-lco2data[[#This Row],[Seasonal]]</f>
        <v>5.8200198440583639</v>
      </c>
    </row>
    <row r="258" spans="1:15" x14ac:dyDescent="0.3">
      <c r="A258" s="1">
        <v>1979</v>
      </c>
      <c r="B258" s="1">
        <v>7</v>
      </c>
      <c r="C258" s="6">
        <v>1979.5416666666667</v>
      </c>
      <c r="D258" s="6">
        <f>co2data[[#This Row],[DecDate]]^2</f>
        <v>3918585.210069445</v>
      </c>
      <c r="E258" s="2">
        <f>DATE(co2data[[#This Row],[Year]],co2data[[#This Row],[Month]],15)</f>
        <v>29051</v>
      </c>
      <c r="F258" s="1">
        <v>337.54</v>
      </c>
      <c r="G258" s="1">
        <f>LN(lco2data[[#This Row],[Co2]])</f>
        <v>5.8216840218083385</v>
      </c>
      <c r="H258" s="4">
        <f>$S$37+$S$38*lco2data[[#This Row],[DecDate]]</f>
        <v>5.8264437807866614</v>
      </c>
      <c r="I258" s="4">
        <f>$S$17+$S$18*lco2data[[#This Row],[DecDate]]+$S$19*lco2data[[#This Row],[DecDate2]]</f>
        <v>5.8204106519419412</v>
      </c>
      <c r="J258" s="4">
        <f>lco2data[[#This Row],[Log Co2]]-lco2data[[#This Row],[Quadratic Trend]]</f>
        <v>1.2733698663973669E-3</v>
      </c>
      <c r="K258" s="4">
        <f t="shared" si="3"/>
        <v>-5.7172528153931902E-4</v>
      </c>
      <c r="L258" s="4">
        <f>lco2data[[#This Row],[Detrended]]-lco2data[[#This Row],[Cycle]]</f>
        <v>1.8450951479366861E-3</v>
      </c>
      <c r="M258" s="4">
        <f>AVERAGEIF(lco2data[Month],lco2data[Month],lco2data[High Frequency])</f>
        <v>1.982712511199824E-3</v>
      </c>
      <c r="N258" s="4">
        <f>lco2data[[#This Row],[S0]]-AVERAGE($M$2:$M$13)</f>
        <v>1.9844235444565379E-3</v>
      </c>
      <c r="O258" s="4">
        <f>lco2data[[#This Row],[Log Co2]]-lco2data[[#This Row],[Seasonal]]</f>
        <v>5.8196995982638819</v>
      </c>
    </row>
    <row r="259" spans="1:15" x14ac:dyDescent="0.3">
      <c r="A259" s="1">
        <v>1979</v>
      </c>
      <c r="B259" s="1">
        <v>8</v>
      </c>
      <c r="C259" s="6">
        <v>1979.625</v>
      </c>
      <c r="D259" s="6">
        <f>co2data[[#This Row],[DecDate]]^2</f>
        <v>3918915.140625</v>
      </c>
      <c r="E259" s="2">
        <f>DATE(co2data[[#This Row],[Year]],co2data[[#This Row],[Month]],15)</f>
        <v>29082</v>
      </c>
      <c r="F259" s="1">
        <v>335.75</v>
      </c>
      <c r="G259" s="1">
        <f>LN(lco2data[[#This Row],[Co2]])</f>
        <v>5.8163668354033469</v>
      </c>
      <c r="H259" s="4">
        <f>$S$37+$S$38*lco2data[[#This Row],[DecDate]]</f>
        <v>5.8268088851784334</v>
      </c>
      <c r="I259" s="4">
        <f>$S$17+$S$18*lco2data[[#This Row],[DecDate]]+$S$19*lco2data[[#This Row],[DecDate2]]</f>
        <v>5.8207349790669554</v>
      </c>
      <c r="J259" s="4">
        <f>lco2data[[#This Row],[Log Co2]]-lco2data[[#This Row],[Quadratic Trend]]</f>
        <v>-4.3681436636084925E-3</v>
      </c>
      <c r="K259" s="4">
        <f t="shared" si="3"/>
        <v>-3.942395451546578E-4</v>
      </c>
      <c r="L259" s="4">
        <f>lco2data[[#This Row],[Detrended]]-lco2data[[#This Row],[Cycle]]</f>
        <v>-3.9739041184538347E-3</v>
      </c>
      <c r="M259" s="4">
        <f>AVERAGEIF(lco2data[Month],lco2data[Month],lco2data[High Frequency])</f>
        <v>-4.2841947074596992E-3</v>
      </c>
      <c r="N259" s="4">
        <f>lco2data[[#This Row],[S0]]-AVERAGE($M$2:$M$13)</f>
        <v>-4.2824836742029852E-3</v>
      </c>
      <c r="O259" s="4">
        <f>lco2data[[#This Row],[Log Co2]]-lco2data[[#This Row],[Seasonal]]</f>
        <v>5.8206493190775497</v>
      </c>
    </row>
    <row r="260" spans="1:15" x14ac:dyDescent="0.3">
      <c r="A260" s="1">
        <v>1979</v>
      </c>
      <c r="B260" s="1">
        <v>9</v>
      </c>
      <c r="C260" s="6">
        <v>1979.7083333333335</v>
      </c>
      <c r="D260" s="6">
        <f>co2data[[#This Row],[DecDate]]^2</f>
        <v>3919245.085069445</v>
      </c>
      <c r="E260" s="2">
        <f>DATE(co2data[[#This Row],[Year]],co2data[[#This Row],[Month]],15)</f>
        <v>29113</v>
      </c>
      <c r="F260" s="1">
        <v>333.98</v>
      </c>
      <c r="G260" s="1">
        <f>LN(lco2data[[#This Row],[Co2]])</f>
        <v>5.8110811109442864</v>
      </c>
      <c r="H260" s="4">
        <f>$S$37+$S$38*lco2data[[#This Row],[DecDate]]</f>
        <v>5.8271739895702073</v>
      </c>
      <c r="I260" s="4">
        <f>$S$17+$S$18*lco2data[[#This Row],[DecDate]]+$S$19*lco2data[[#This Row],[DecDate2]]</f>
        <v>5.8210596752170574</v>
      </c>
      <c r="J260" s="4">
        <f>lco2data[[#This Row],[Log Co2]]-lco2data[[#This Row],[Quadratic Trend]]</f>
        <v>-9.9785642727709956E-3</v>
      </c>
      <c r="K260" s="4">
        <f t="shared" si="3"/>
        <v>3.5864554453778599E-5</v>
      </c>
      <c r="L260" s="4">
        <f>lco2data[[#This Row],[Detrended]]-lco2data[[#This Row],[Cycle]]</f>
        <v>-1.0014428827224774E-2</v>
      </c>
      <c r="M260" s="4">
        <f>AVERAGEIF(lco2data[Month],lco2data[Month],lco2data[High Frequency])</f>
        <v>-9.2552748452772796E-3</v>
      </c>
      <c r="N260" s="4">
        <f>lco2data[[#This Row],[S0]]-AVERAGE($M$2:$M$13)</f>
        <v>-9.2535638120205665E-3</v>
      </c>
      <c r="O260" s="4">
        <f>lco2data[[#This Row],[Log Co2]]-lco2data[[#This Row],[Seasonal]]</f>
        <v>5.8203346747563067</v>
      </c>
    </row>
    <row r="261" spans="1:15" x14ac:dyDescent="0.3">
      <c r="A261" s="1">
        <v>1979</v>
      </c>
      <c r="B261" s="1">
        <v>10</v>
      </c>
      <c r="C261" s="6">
        <v>1979.7916666666667</v>
      </c>
      <c r="D261" s="6">
        <f>co2data[[#This Row],[DecDate]]^2</f>
        <v>3919575.043402778</v>
      </c>
      <c r="E261" s="2">
        <f>DATE(co2data[[#This Row],[Year]],co2data[[#This Row],[Month]],15)</f>
        <v>29143</v>
      </c>
      <c r="F261" s="1">
        <v>334.19</v>
      </c>
      <c r="G261" s="1">
        <f>LN(lco2data[[#This Row],[Co2]])</f>
        <v>5.8117096935113413</v>
      </c>
      <c r="H261" s="4">
        <f>$S$37+$S$38*lco2data[[#This Row],[DecDate]]</f>
        <v>5.8275390939619793</v>
      </c>
      <c r="I261" s="4">
        <f>$S$17+$S$18*lco2data[[#This Row],[DecDate]]+$S$19*lco2data[[#This Row],[DecDate2]]</f>
        <v>5.8213847403921903</v>
      </c>
      <c r="J261" s="4">
        <f>lco2data[[#This Row],[Log Co2]]-lco2data[[#This Row],[Quadratic Trend]]</f>
        <v>-9.6750468808490808E-3</v>
      </c>
      <c r="K261" s="4">
        <f t="shared" si="3"/>
        <v>3.1332126022091207E-4</v>
      </c>
      <c r="L261" s="4">
        <f>lco2data[[#This Row],[Detrended]]-lco2data[[#This Row],[Cycle]]</f>
        <v>-9.9883681410699934E-3</v>
      </c>
      <c r="M261" s="4">
        <f>AVERAGEIF(lco2data[Month],lco2data[Month],lco2data[High Frequency])</f>
        <v>-9.7900795346398048E-3</v>
      </c>
      <c r="N261" s="4">
        <f>lco2data[[#This Row],[S0]]-AVERAGE($M$2:$M$13)</f>
        <v>-9.7883685013830917E-3</v>
      </c>
      <c r="O261" s="4">
        <f>lco2data[[#This Row],[Log Co2]]-lco2data[[#This Row],[Seasonal]]</f>
        <v>5.8214980620127239</v>
      </c>
    </row>
    <row r="262" spans="1:15" x14ac:dyDescent="0.3">
      <c r="A262" s="1">
        <v>1979</v>
      </c>
      <c r="B262" s="1">
        <v>11</v>
      </c>
      <c r="C262" s="6">
        <v>1979.875</v>
      </c>
      <c r="D262" s="6">
        <f>co2data[[#This Row],[DecDate]]^2</f>
        <v>3919905.015625</v>
      </c>
      <c r="E262" s="2">
        <f>DATE(co2data[[#This Row],[Year]],co2data[[#This Row],[Month]],15)</f>
        <v>29174</v>
      </c>
      <c r="F262" s="1">
        <v>335.31</v>
      </c>
      <c r="G262" s="1">
        <f>LN(lco2data[[#This Row],[Co2]])</f>
        <v>5.8150554770656298</v>
      </c>
      <c r="H262" s="4">
        <f>$S$37+$S$38*lco2data[[#This Row],[DecDate]]</f>
        <v>5.8279041983537514</v>
      </c>
      <c r="I262" s="4">
        <f>$S$17+$S$18*lco2data[[#This Row],[DecDate]]+$S$19*lco2data[[#This Row],[DecDate2]]</f>
        <v>5.8217101745923685</v>
      </c>
      <c r="J262" s="4">
        <f>lco2data[[#This Row],[Log Co2]]-lco2data[[#This Row],[Quadratic Trend]]</f>
        <v>-6.6546975267387509E-3</v>
      </c>
      <c r="K262" s="4">
        <f t="shared" si="3"/>
        <v>5.5992615736820937E-4</v>
      </c>
      <c r="L262" s="4">
        <f>lco2data[[#This Row],[Detrended]]-lco2data[[#This Row],[Cycle]]</f>
        <v>-7.2146236841069602E-3</v>
      </c>
      <c r="M262" s="4">
        <f>AVERAGEIF(lco2data[Month],lco2data[Month],lco2data[High Frequency])</f>
        <v>-6.4734271169104929E-3</v>
      </c>
      <c r="N262" s="4">
        <f>lco2data[[#This Row],[S0]]-AVERAGE($M$2:$M$13)</f>
        <v>-6.471716083653779E-3</v>
      </c>
      <c r="O262" s="4">
        <f>lco2data[[#This Row],[Log Co2]]-lco2data[[#This Row],[Seasonal]]</f>
        <v>5.8215271931492838</v>
      </c>
    </row>
    <row r="263" spans="1:15" x14ac:dyDescent="0.3">
      <c r="A263" s="1">
        <v>1979</v>
      </c>
      <c r="B263" s="1">
        <v>12</v>
      </c>
      <c r="C263" s="6">
        <v>1979.9583333333335</v>
      </c>
      <c r="D263" s="6">
        <f>co2data[[#This Row],[DecDate]]^2</f>
        <v>3920235.0017361119</v>
      </c>
      <c r="E263" s="2">
        <f>DATE(co2data[[#This Row],[Year]],co2data[[#This Row],[Month]],15)</f>
        <v>29204</v>
      </c>
      <c r="F263" s="1">
        <v>336.81</v>
      </c>
      <c r="G263" s="1">
        <f>LN(lco2data[[#This Row],[Co2]])</f>
        <v>5.8195189731387975</v>
      </c>
      <c r="H263" s="4">
        <f>$S$37+$S$38*lco2data[[#This Row],[DecDate]]</f>
        <v>5.8282693027455252</v>
      </c>
      <c r="I263" s="4">
        <f>$S$17+$S$18*lco2data[[#This Row],[DecDate]]+$S$19*lco2data[[#This Row],[DecDate2]]</f>
        <v>5.8220359778175776</v>
      </c>
      <c r="J263" s="4">
        <f>lco2data[[#This Row],[Log Co2]]-lco2data[[#This Row],[Quadratic Trend]]</f>
        <v>-2.5170046787801326E-3</v>
      </c>
      <c r="K263" s="4">
        <f t="shared" si="3"/>
        <v>7.1338190473017979E-4</v>
      </c>
      <c r="L263" s="4">
        <f>lco2data[[#This Row],[Detrended]]-lco2data[[#This Row],[Cycle]]</f>
        <v>-3.2303865835103121E-3</v>
      </c>
      <c r="M263" s="4">
        <f>AVERAGEIF(lco2data[Month],lco2data[Month],lco2data[High Frequency])</f>
        <v>-2.9999829855875035E-3</v>
      </c>
      <c r="N263" s="4">
        <f>lco2data[[#This Row],[S0]]-AVERAGE($M$2:$M$13)</f>
        <v>-2.9982719523307896E-3</v>
      </c>
      <c r="O263" s="4">
        <f>lco2data[[#This Row],[Log Co2]]-lco2data[[#This Row],[Seasonal]]</f>
        <v>5.8225172450911282</v>
      </c>
    </row>
    <row r="264" spans="1:15" x14ac:dyDescent="0.3">
      <c r="A264" s="1">
        <v>1980</v>
      </c>
      <c r="B264" s="1">
        <v>1</v>
      </c>
      <c r="C264" s="6">
        <v>1980.0416666666667</v>
      </c>
      <c r="D264" s="6">
        <f>co2data[[#This Row],[DecDate]]^2</f>
        <v>3920565.0017361115</v>
      </c>
      <c r="E264" s="2">
        <f>DATE(co2data[[#This Row],[Year]],co2data[[#This Row],[Month]],15)</f>
        <v>29235</v>
      </c>
      <c r="F264" s="1">
        <v>337.9</v>
      </c>
      <c r="G264" s="1">
        <f>LN(lco2data[[#This Row],[Co2]])</f>
        <v>5.8227499937202438</v>
      </c>
      <c r="H264" s="4">
        <f>$S$37+$S$38*lco2data[[#This Row],[DecDate]]</f>
        <v>5.8286344071372973</v>
      </c>
      <c r="I264" s="4">
        <f>$S$17+$S$18*lco2data[[#This Row],[DecDate]]+$S$19*lco2data[[#This Row],[DecDate2]]</f>
        <v>5.8223621500678178</v>
      </c>
      <c r="J264" s="4">
        <f>lco2data[[#This Row],[Log Co2]]-lco2data[[#This Row],[Quadratic Trend]]</f>
        <v>3.8784365242605645E-4</v>
      </c>
      <c r="K264" s="4">
        <f t="shared" si="3"/>
        <v>4.1894640314226014E-4</v>
      </c>
      <c r="L264" s="4">
        <f>lco2data[[#This Row],[Detrended]]-lco2data[[#This Row],[Cycle]]</f>
        <v>-3.1102750716203694E-5</v>
      </c>
      <c r="M264" s="4">
        <f>AVERAGEIF(lco2data[Month],lco2data[Month],lco2data[High Frequency])</f>
        <v>8.874201147523954E-6</v>
      </c>
      <c r="N264" s="4">
        <f>lco2data[[#This Row],[S0]]-AVERAGE($M$2:$M$13)</f>
        <v>1.0585234404237831E-5</v>
      </c>
      <c r="O264" s="4">
        <f>lco2data[[#This Row],[Log Co2]]-lco2data[[#This Row],[Seasonal]]</f>
        <v>5.8227394084858393</v>
      </c>
    </row>
    <row r="265" spans="1:15" x14ac:dyDescent="0.3">
      <c r="A265" s="1">
        <v>1980</v>
      </c>
      <c r="B265" s="1">
        <v>2</v>
      </c>
      <c r="C265" s="6">
        <v>1980.125</v>
      </c>
      <c r="D265" s="6">
        <f>co2data[[#This Row],[DecDate]]^2</f>
        <v>3920895.015625</v>
      </c>
      <c r="E265" s="2">
        <f>DATE(co2data[[#This Row],[Year]],co2data[[#This Row],[Month]],15)</f>
        <v>29266</v>
      </c>
      <c r="F265" s="1">
        <v>338.34</v>
      </c>
      <c r="G265" s="1">
        <f>LN(lco2data[[#This Row],[Co2]])</f>
        <v>5.8240513070471458</v>
      </c>
      <c r="H265" s="4">
        <f>$S$37+$S$38*lco2data[[#This Row],[DecDate]]</f>
        <v>5.8289995115290694</v>
      </c>
      <c r="I265" s="4">
        <f>$S$17+$S$18*lco2data[[#This Row],[DecDate]]+$S$19*lco2data[[#This Row],[DecDate2]]</f>
        <v>5.8226886913431031</v>
      </c>
      <c r="J265" s="4">
        <f>lco2data[[#This Row],[Log Co2]]-lco2data[[#This Row],[Quadratic Trend]]</f>
        <v>1.3626157040427245E-3</v>
      </c>
      <c r="K265" s="4">
        <f t="shared" ref="K265:K328" si="4">AVERAGE(J259:J271)</f>
        <v>1.2885940348751089E-4</v>
      </c>
      <c r="L265" s="4">
        <f>lco2data[[#This Row],[Detrended]]-lco2data[[#This Row],[Cycle]]</f>
        <v>1.2337563005552137E-3</v>
      </c>
      <c r="M265" s="4">
        <f>AVERAGEIF(lco2data[Month],lco2data[Month],lco2data[High Frequency])</f>
        <v>2.2711043136650279E-3</v>
      </c>
      <c r="N265" s="4">
        <f>lco2data[[#This Row],[S0]]-AVERAGE($M$2:$M$13)</f>
        <v>2.2728153469217418E-3</v>
      </c>
      <c r="O265" s="4">
        <f>lco2data[[#This Row],[Log Co2]]-lco2data[[#This Row],[Seasonal]]</f>
        <v>5.8217784917002238</v>
      </c>
    </row>
    <row r="266" spans="1:15" x14ac:dyDescent="0.3">
      <c r="A266" s="1">
        <v>1980</v>
      </c>
      <c r="B266" s="1">
        <v>3</v>
      </c>
      <c r="C266" s="6">
        <v>1980.2083333333335</v>
      </c>
      <c r="D266" s="6">
        <f>co2data[[#This Row],[DecDate]]^2</f>
        <v>3921225.0434027785</v>
      </c>
      <c r="E266" s="2">
        <f>DATE(co2data[[#This Row],[Year]],co2data[[#This Row],[Month]],15)</f>
        <v>29295</v>
      </c>
      <c r="F266" s="1">
        <v>340.01</v>
      </c>
      <c r="G266" s="1">
        <f>LN(lco2data[[#This Row],[Co2]])</f>
        <v>5.8289750289423958</v>
      </c>
      <c r="H266" s="4">
        <f>$S$37+$S$38*lco2data[[#This Row],[DecDate]]</f>
        <v>5.8293646159208414</v>
      </c>
      <c r="I266" s="4">
        <f>$S$17+$S$18*lco2data[[#This Row],[DecDate]]+$S$19*lco2data[[#This Row],[DecDate2]]</f>
        <v>5.8230156016434336</v>
      </c>
      <c r="J266" s="4">
        <f>lco2data[[#This Row],[Log Co2]]-lco2data[[#This Row],[Quadratic Trend]]</f>
        <v>5.959427298962261E-3</v>
      </c>
      <c r="K266" s="4">
        <f t="shared" si="4"/>
        <v>-9.7309286920618164E-5</v>
      </c>
      <c r="L266" s="4">
        <f>lco2data[[#This Row],[Detrended]]-lco2data[[#This Row],[Cycle]]</f>
        <v>6.0567365858828787E-3</v>
      </c>
      <c r="M266" s="4">
        <f>AVERAGEIF(lco2data[Month],lco2data[Month],lco2data[High Frequency])</f>
        <v>4.7909439645069168E-3</v>
      </c>
      <c r="N266" s="4">
        <f>lco2data[[#This Row],[S0]]-AVERAGE($M$2:$M$13)</f>
        <v>4.7926549977636308E-3</v>
      </c>
      <c r="O266" s="4">
        <f>lco2data[[#This Row],[Log Co2]]-lco2data[[#This Row],[Seasonal]]</f>
        <v>5.8241823739446321</v>
      </c>
    </row>
    <row r="267" spans="1:15" x14ac:dyDescent="0.3">
      <c r="A267" s="1">
        <v>1980</v>
      </c>
      <c r="B267" s="1">
        <v>4</v>
      </c>
      <c r="C267" s="6">
        <v>1980.2916666666667</v>
      </c>
      <c r="D267" s="6">
        <f>co2data[[#This Row],[DecDate]]^2</f>
        <v>3921555.085069445</v>
      </c>
      <c r="E267" s="2">
        <f>DATE(co2data[[#This Row],[Year]],co2data[[#This Row],[Month]],15)</f>
        <v>29326</v>
      </c>
      <c r="F267" s="1">
        <v>340.93</v>
      </c>
      <c r="G267" s="1">
        <f>LN(lco2data[[#This Row],[Co2]])</f>
        <v>5.8316771776186069</v>
      </c>
      <c r="H267" s="4">
        <f>$S$37+$S$38*lco2data[[#This Row],[DecDate]]</f>
        <v>5.8297297203126135</v>
      </c>
      <c r="I267" s="4">
        <f>$S$17+$S$18*lco2data[[#This Row],[DecDate]]+$S$19*lco2data[[#This Row],[DecDate2]]</f>
        <v>5.823342880968795</v>
      </c>
      <c r="J267" s="4">
        <f>lco2data[[#This Row],[Log Co2]]-lco2data[[#This Row],[Quadratic Trend]]</f>
        <v>8.3342966498118898E-3</v>
      </c>
      <c r="K267" s="4">
        <f t="shared" si="4"/>
        <v>7.3594308544418124E-5</v>
      </c>
      <c r="L267" s="4">
        <f>lco2data[[#This Row],[Detrended]]-lco2data[[#This Row],[Cycle]]</f>
        <v>8.2607023412674709E-3</v>
      </c>
      <c r="M267" s="4">
        <f>AVERAGEIF(lco2data[Month],lco2data[Month],lco2data[High Frequency])</f>
        <v>8.0050138505764184E-3</v>
      </c>
      <c r="N267" s="4">
        <f>lco2data[[#This Row],[S0]]-AVERAGE($M$2:$M$13)</f>
        <v>8.0067248838331315E-3</v>
      </c>
      <c r="O267" s="4">
        <f>lco2data[[#This Row],[Log Co2]]-lco2data[[#This Row],[Seasonal]]</f>
        <v>5.823670452734774</v>
      </c>
    </row>
    <row r="268" spans="1:15" x14ac:dyDescent="0.3">
      <c r="A268" s="1">
        <v>1980</v>
      </c>
      <c r="B268" s="1">
        <v>5</v>
      </c>
      <c r="C268" s="6">
        <v>1980.375</v>
      </c>
      <c r="D268" s="6">
        <f>co2data[[#This Row],[DecDate]]^2</f>
        <v>3921885.140625</v>
      </c>
      <c r="E268" s="2">
        <f>DATE(co2data[[#This Row],[Year]],co2data[[#This Row],[Month]],15)</f>
        <v>29356</v>
      </c>
      <c r="F268" s="1">
        <v>341.48</v>
      </c>
      <c r="G268" s="1">
        <f>LN(lco2data[[#This Row],[Co2]])</f>
        <v>5.833289112142106</v>
      </c>
      <c r="H268" s="4">
        <f>$S$37+$S$38*lco2data[[#This Row],[DecDate]]</f>
        <v>5.8300948247043856</v>
      </c>
      <c r="I268" s="4">
        <f>$S$17+$S$18*lco2data[[#This Row],[DecDate]]+$S$19*lco2data[[#This Row],[DecDate2]]</f>
        <v>5.8236705293192017</v>
      </c>
      <c r="J268" s="4">
        <f>lco2data[[#This Row],[Log Co2]]-lco2data[[#This Row],[Quadratic Trend]]</f>
        <v>9.6185828229042869E-3</v>
      </c>
      <c r="K268" s="4">
        <f t="shared" si="4"/>
        <v>4.5164618935137431E-4</v>
      </c>
      <c r="L268" s="4">
        <f>lco2data[[#This Row],[Detrended]]-lco2data[[#This Row],[Cycle]]</f>
        <v>9.1669366335529121E-3</v>
      </c>
      <c r="M268" s="4">
        <f>AVERAGEIF(lco2data[Month],lco2data[Month],lco2data[High Frequency])</f>
        <v>8.9785579737426228E-3</v>
      </c>
      <c r="N268" s="4">
        <f>lco2data[[#This Row],[S0]]-AVERAGE($M$2:$M$13)</f>
        <v>8.9802690069993359E-3</v>
      </c>
      <c r="O268" s="4">
        <f>lco2data[[#This Row],[Log Co2]]-lco2data[[#This Row],[Seasonal]]</f>
        <v>5.8243088431351069</v>
      </c>
    </row>
    <row r="269" spans="1:15" x14ac:dyDescent="0.3">
      <c r="A269" s="1">
        <v>1980</v>
      </c>
      <c r="B269" s="1">
        <v>6</v>
      </c>
      <c r="C269" s="6">
        <v>1980.4583333333335</v>
      </c>
      <c r="D269" s="6">
        <f>co2data[[#This Row],[DecDate]]^2</f>
        <v>3922215.210069445</v>
      </c>
      <c r="E269" s="2">
        <f>DATE(co2data[[#This Row],[Year]],co2data[[#This Row],[Month]],15)</f>
        <v>29387</v>
      </c>
      <c r="F269" s="1">
        <v>341.33</v>
      </c>
      <c r="G269" s="1">
        <f>LN(lco2data[[#This Row],[Co2]])</f>
        <v>5.8328497512586592</v>
      </c>
      <c r="H269" s="4">
        <f>$S$37+$S$38*lco2data[[#This Row],[DecDate]]</f>
        <v>5.8304599290961594</v>
      </c>
      <c r="I269" s="4">
        <f>$S$17+$S$18*lco2data[[#This Row],[DecDate]]+$S$19*lco2data[[#This Row],[DecDate2]]</f>
        <v>5.8239985466946251</v>
      </c>
      <c r="J269" s="4">
        <f>lco2data[[#This Row],[Log Co2]]-lco2data[[#This Row],[Quadratic Trend]]</f>
        <v>8.8512045640340986E-3</v>
      </c>
      <c r="K269" s="4">
        <f t="shared" si="4"/>
        <v>8.1106851380524224E-4</v>
      </c>
      <c r="L269" s="4">
        <f>lco2data[[#This Row],[Detrended]]-lco2data[[#This Row],[Cycle]]</f>
        <v>8.0401360502288556E-3</v>
      </c>
      <c r="M269" s="4">
        <f>AVERAGEIF(lco2data[Month],lco2data[Month],lco2data[High Frequency])</f>
        <v>6.745219975955884E-3</v>
      </c>
      <c r="N269" s="4">
        <f>lco2data[[#This Row],[S0]]-AVERAGE($M$2:$M$13)</f>
        <v>6.746931009212598E-3</v>
      </c>
      <c r="O269" s="4">
        <f>lco2data[[#This Row],[Log Co2]]-lco2data[[#This Row],[Seasonal]]</f>
        <v>5.8261028202494467</v>
      </c>
    </row>
    <row r="270" spans="1:15" x14ac:dyDescent="0.3">
      <c r="A270" s="1">
        <v>1980</v>
      </c>
      <c r="B270" s="1">
        <v>7</v>
      </c>
      <c r="C270" s="6">
        <v>1980.5416666666667</v>
      </c>
      <c r="D270" s="6">
        <f>co2data[[#This Row],[DecDate]]^2</f>
        <v>3922545.293402778</v>
      </c>
      <c r="E270" s="2">
        <f>DATE(co2data[[#This Row],[Year]],co2data[[#This Row],[Month]],15)</f>
        <v>29417</v>
      </c>
      <c r="F270" s="1">
        <v>339.4</v>
      </c>
      <c r="G270" s="1">
        <f>LN(lco2data[[#This Row],[Co2]])</f>
        <v>5.8271793528001261</v>
      </c>
      <c r="H270" s="4">
        <f>$S$37+$S$38*lco2data[[#This Row],[DecDate]]</f>
        <v>5.8308250334879315</v>
      </c>
      <c r="I270" s="4">
        <f>$S$17+$S$18*lco2data[[#This Row],[DecDate]]+$S$19*lco2data[[#This Row],[DecDate2]]</f>
        <v>5.824326933095108</v>
      </c>
      <c r="J270" s="4">
        <f>lco2data[[#This Row],[Log Co2]]-lco2data[[#This Row],[Quadratic Trend]]</f>
        <v>2.8524197050181499E-3</v>
      </c>
      <c r="K270" s="4">
        <f t="shared" si="4"/>
        <v>1.0470071728509657E-3</v>
      </c>
      <c r="L270" s="4">
        <f>lco2data[[#This Row],[Detrended]]-lco2data[[#This Row],[Cycle]]</f>
        <v>1.8054125321671842E-3</v>
      </c>
      <c r="M270" s="4">
        <f>AVERAGEIF(lco2data[Month],lco2data[Month],lco2data[High Frequency])</f>
        <v>1.982712511199824E-3</v>
      </c>
      <c r="N270" s="4">
        <f>lco2data[[#This Row],[S0]]-AVERAGE($M$2:$M$13)</f>
        <v>1.9844235444565379E-3</v>
      </c>
      <c r="O270" s="4">
        <f>lco2data[[#This Row],[Log Co2]]-lco2data[[#This Row],[Seasonal]]</f>
        <v>5.8251949292556695</v>
      </c>
    </row>
    <row r="271" spans="1:15" x14ac:dyDescent="0.3">
      <c r="A271" s="1">
        <v>1980</v>
      </c>
      <c r="B271" s="1">
        <v>8</v>
      </c>
      <c r="C271" s="6">
        <v>1980.625</v>
      </c>
      <c r="D271" s="6">
        <f>co2data[[#This Row],[DecDate]]^2</f>
        <v>3922875.390625</v>
      </c>
      <c r="E271" s="2">
        <f>DATE(co2data[[#This Row],[Year]],co2data[[#This Row],[Month]],15)</f>
        <v>29448</v>
      </c>
      <c r="F271" s="1">
        <v>337.7</v>
      </c>
      <c r="G271" s="1">
        <f>LN(lco2data[[#This Row],[Co2]])</f>
        <v>5.8221579273915216</v>
      </c>
      <c r="H271" s="4">
        <f>$S$37+$S$38*lco2data[[#This Row],[DecDate]]</f>
        <v>5.8311901378797035</v>
      </c>
      <c r="I271" s="4">
        <f>$S$17+$S$18*lco2data[[#This Row],[DecDate]]+$S$19*lco2data[[#This Row],[DecDate2]]</f>
        <v>5.824655688520636</v>
      </c>
      <c r="J271" s="4">
        <f>lco2data[[#This Row],[Log Co2]]-lco2data[[#This Row],[Quadratic Trend]]</f>
        <v>-2.4977611291143731E-3</v>
      </c>
      <c r="K271" s="4">
        <f t="shared" si="4"/>
        <v>1.3191720524974133E-3</v>
      </c>
      <c r="L271" s="4">
        <f>lco2data[[#This Row],[Detrended]]-lco2data[[#This Row],[Cycle]]</f>
        <v>-3.8169331816117862E-3</v>
      </c>
      <c r="M271" s="4">
        <f>AVERAGEIF(lco2data[Month],lco2data[Month],lco2data[High Frequency])</f>
        <v>-4.2841947074596992E-3</v>
      </c>
      <c r="N271" s="4">
        <f>lco2data[[#This Row],[S0]]-AVERAGE($M$2:$M$13)</f>
        <v>-4.2824836742029852E-3</v>
      </c>
      <c r="O271" s="4">
        <f>lco2data[[#This Row],[Log Co2]]-lco2data[[#This Row],[Seasonal]]</f>
        <v>5.8264404110657244</v>
      </c>
    </row>
    <row r="272" spans="1:15" x14ac:dyDescent="0.3">
      <c r="A272" s="1">
        <v>1980</v>
      </c>
      <c r="B272" s="1">
        <v>9</v>
      </c>
      <c r="C272" s="6">
        <v>1980.7083333333335</v>
      </c>
      <c r="D272" s="6">
        <f>co2data[[#This Row],[DecDate]]^2</f>
        <v>3923205.5017361119</v>
      </c>
      <c r="E272" s="2">
        <f>DATE(co2data[[#This Row],[Year]],co2data[[#This Row],[Month]],15)</f>
        <v>29479</v>
      </c>
      <c r="F272" s="1">
        <v>336.19</v>
      </c>
      <c r="G272" s="1">
        <f>LN(lco2data[[#This Row],[Co2]])</f>
        <v>5.8176764763322666</v>
      </c>
      <c r="H272" s="4">
        <f>$S$37+$S$38*lco2data[[#This Row],[DecDate]]</f>
        <v>5.8315552422714774</v>
      </c>
      <c r="I272" s="4">
        <f>$S$17+$S$18*lco2data[[#This Row],[DecDate]]+$S$19*lco2data[[#This Row],[DecDate2]]</f>
        <v>5.8249848129711808</v>
      </c>
      <c r="J272" s="4">
        <f>lco2data[[#This Row],[Log Co2]]-lco2data[[#This Row],[Quadratic Trend]]</f>
        <v>-7.3083366389141702E-3</v>
      </c>
      <c r="K272" s="4">
        <f t="shared" si="4"/>
        <v>1.729926712980633E-3</v>
      </c>
      <c r="L272" s="4">
        <f>lco2data[[#This Row],[Detrended]]-lco2data[[#This Row],[Cycle]]</f>
        <v>-9.0382633518948027E-3</v>
      </c>
      <c r="M272" s="4">
        <f>AVERAGEIF(lco2data[Month],lco2data[Month],lco2data[High Frequency])</f>
        <v>-9.2552748452772796E-3</v>
      </c>
      <c r="N272" s="4">
        <f>lco2data[[#This Row],[S0]]-AVERAGE($M$2:$M$13)</f>
        <v>-9.2535638120205665E-3</v>
      </c>
      <c r="O272" s="4">
        <f>lco2data[[#This Row],[Log Co2]]-lco2data[[#This Row],[Seasonal]]</f>
        <v>5.8269300401442869</v>
      </c>
    </row>
    <row r="273" spans="1:15" x14ac:dyDescent="0.3">
      <c r="A273" s="1">
        <v>1980</v>
      </c>
      <c r="B273" s="1">
        <v>10</v>
      </c>
      <c r="C273" s="6">
        <v>1980.7916666666667</v>
      </c>
      <c r="D273" s="6">
        <f>co2data[[#This Row],[DecDate]]^2</f>
        <v>3923535.6267361115</v>
      </c>
      <c r="E273" s="2">
        <f>DATE(co2data[[#This Row],[Year]],co2data[[#This Row],[Month]],15)</f>
        <v>29509</v>
      </c>
      <c r="F273" s="1">
        <v>336.15</v>
      </c>
      <c r="G273" s="1">
        <f>LN(lco2data[[#This Row],[Co2]])</f>
        <v>5.8175574889150452</v>
      </c>
      <c r="H273" s="4">
        <f>$S$37+$S$38*lco2data[[#This Row],[DecDate]]</f>
        <v>5.8319203466632494</v>
      </c>
      <c r="I273" s="4">
        <f>$S$17+$S$18*lco2data[[#This Row],[DecDate]]+$S$19*lco2data[[#This Row],[DecDate2]]</f>
        <v>5.8253143064467707</v>
      </c>
      <c r="J273" s="4">
        <f>lco2data[[#This Row],[Log Co2]]-lco2data[[#This Row],[Quadratic Trend]]</f>
        <v>-7.7568175317255239E-3</v>
      </c>
      <c r="K273" s="4">
        <f t="shared" si="4"/>
        <v>1.9684498654576588E-3</v>
      </c>
      <c r="L273" s="4">
        <f>lco2data[[#This Row],[Detrended]]-lco2data[[#This Row],[Cycle]]</f>
        <v>-9.7252673971831832E-3</v>
      </c>
      <c r="M273" s="4">
        <f>AVERAGEIF(lco2data[Month],lco2data[Month],lco2data[High Frequency])</f>
        <v>-9.7900795346398048E-3</v>
      </c>
      <c r="N273" s="4">
        <f>lco2data[[#This Row],[S0]]-AVERAGE($M$2:$M$13)</f>
        <v>-9.7883685013830917E-3</v>
      </c>
      <c r="O273" s="4">
        <f>lco2data[[#This Row],[Log Co2]]-lco2data[[#This Row],[Seasonal]]</f>
        <v>5.8273458574164279</v>
      </c>
    </row>
    <row r="274" spans="1:15" x14ac:dyDescent="0.3">
      <c r="A274" s="1">
        <v>1980</v>
      </c>
      <c r="B274" s="1">
        <v>11</v>
      </c>
      <c r="C274" s="6">
        <v>1980.875</v>
      </c>
      <c r="D274" s="6">
        <f>co2data[[#This Row],[DecDate]]^2</f>
        <v>3923865.765625</v>
      </c>
      <c r="E274" s="2">
        <f>DATE(co2data[[#This Row],[Year]],co2data[[#This Row],[Month]],15)</f>
        <v>29540</v>
      </c>
      <c r="F274" s="1">
        <v>337.27</v>
      </c>
      <c r="G274" s="1">
        <f>LN(lco2data[[#This Row],[Co2]])</f>
        <v>5.8208837965170472</v>
      </c>
      <c r="H274" s="4">
        <f>$S$37+$S$38*lco2data[[#This Row],[DecDate]]</f>
        <v>5.8322854510550215</v>
      </c>
      <c r="I274" s="4">
        <f>$S$17+$S$18*lco2data[[#This Row],[DecDate]]+$S$19*lco2data[[#This Row],[DecDate2]]</f>
        <v>5.8256441689474059</v>
      </c>
      <c r="J274" s="4">
        <f>lco2data[[#This Row],[Log Co2]]-lco2data[[#This Row],[Quadratic Trend]]</f>
        <v>-4.7603724303586503E-3</v>
      </c>
      <c r="K274" s="4">
        <f t="shared" si="4"/>
        <v>2.1109511555575176E-3</v>
      </c>
      <c r="L274" s="4">
        <f>lco2data[[#This Row],[Detrended]]-lco2data[[#This Row],[Cycle]]</f>
        <v>-6.8713235859161684E-3</v>
      </c>
      <c r="M274" s="4">
        <f>AVERAGEIF(lco2data[Month],lco2data[Month],lco2data[High Frequency])</f>
        <v>-6.4734271169104929E-3</v>
      </c>
      <c r="N274" s="4">
        <f>lco2data[[#This Row],[S0]]-AVERAGE($M$2:$M$13)</f>
        <v>-6.471716083653779E-3</v>
      </c>
      <c r="O274" s="4">
        <f>lco2data[[#This Row],[Log Co2]]-lco2data[[#This Row],[Seasonal]]</f>
        <v>5.8273555126007013</v>
      </c>
    </row>
    <row r="275" spans="1:15" x14ac:dyDescent="0.3">
      <c r="A275" s="1">
        <v>1980</v>
      </c>
      <c r="B275" s="1">
        <v>12</v>
      </c>
      <c r="C275" s="6">
        <v>1980.9583333333335</v>
      </c>
      <c r="D275" s="6">
        <f>co2data[[#This Row],[DecDate]]^2</f>
        <v>3924195.9184027785</v>
      </c>
      <c r="E275" s="2">
        <f>DATE(co2data[[#This Row],[Year]],co2data[[#This Row],[Month]],15)</f>
        <v>29570</v>
      </c>
      <c r="F275" s="1">
        <v>338.32</v>
      </c>
      <c r="G275" s="1">
        <f>LN(lco2data[[#This Row],[Co2]])</f>
        <v>5.8239921931642336</v>
      </c>
      <c r="H275" s="4">
        <f>$S$37+$S$38*lco2data[[#This Row],[DecDate]]</f>
        <v>5.8326505554467936</v>
      </c>
      <c r="I275" s="4">
        <f>$S$17+$S$18*lco2data[[#This Row],[DecDate]]+$S$19*lco2data[[#This Row],[DecDate2]]</f>
        <v>5.825974400473072</v>
      </c>
      <c r="J275" s="4">
        <f>lco2data[[#This Row],[Log Co2]]-lco2data[[#This Row],[Quadratic Trend]]</f>
        <v>-1.9822073088384684E-3</v>
      </c>
      <c r="K275" s="4">
        <f t="shared" si="4"/>
        <v>2.0191294039003573E-3</v>
      </c>
      <c r="L275" s="4">
        <f>lco2data[[#This Row],[Detrended]]-lco2data[[#This Row],[Cycle]]</f>
        <v>-4.0013367127388257E-3</v>
      </c>
      <c r="M275" s="4">
        <f>AVERAGEIF(lco2data[Month],lco2data[Month],lco2data[High Frequency])</f>
        <v>-2.9999829855875035E-3</v>
      </c>
      <c r="N275" s="4">
        <f>lco2data[[#This Row],[S0]]-AVERAGE($M$2:$M$13)</f>
        <v>-2.9982719523307896E-3</v>
      </c>
      <c r="O275" s="4">
        <f>lco2data[[#This Row],[Log Co2]]-lco2data[[#This Row],[Seasonal]]</f>
        <v>5.8269904651165643</v>
      </c>
    </row>
    <row r="276" spans="1:15" x14ac:dyDescent="0.3">
      <c r="A276" s="1">
        <v>1981</v>
      </c>
      <c r="B276" s="1">
        <v>1</v>
      </c>
      <c r="C276" s="6">
        <v>1981.0416666666667</v>
      </c>
      <c r="D276" s="6">
        <f>co2data[[#This Row],[DecDate]]^2</f>
        <v>3924526.085069445</v>
      </c>
      <c r="E276" s="2">
        <f>DATE(co2data[[#This Row],[Year]],co2data[[#This Row],[Month]],15)</f>
        <v>29601</v>
      </c>
      <c r="F276" s="1">
        <v>339.29</v>
      </c>
      <c r="G276" s="1">
        <f>LN(lco2data[[#This Row],[Co2]])</f>
        <v>5.8268551989125976</v>
      </c>
      <c r="H276" s="4">
        <f>$S$37+$S$38*lco2data[[#This Row],[DecDate]]</f>
        <v>5.8330156598385656</v>
      </c>
      <c r="I276" s="4">
        <f>$S$17+$S$18*lco2data[[#This Row],[DecDate]]+$S$19*lco2data[[#This Row],[DecDate2]]</f>
        <v>5.8263050010237833</v>
      </c>
      <c r="J276" s="4">
        <f>lco2data[[#This Row],[Log Co2]]-lco2data[[#This Row],[Quadratic Trend]]</f>
        <v>5.5019788881427445E-4</v>
      </c>
      <c r="K276" s="4">
        <f t="shared" si="4"/>
        <v>1.5644793553827906E-3</v>
      </c>
      <c r="L276" s="4">
        <f>lco2data[[#This Row],[Detrended]]-lco2data[[#This Row],[Cycle]]</f>
        <v>-1.0142814665685162E-3</v>
      </c>
      <c r="M276" s="4">
        <f>AVERAGEIF(lco2data[Month],lco2data[Month],lco2data[High Frequency])</f>
        <v>8.874201147523954E-6</v>
      </c>
      <c r="N276" s="4">
        <f>lco2data[[#This Row],[S0]]-AVERAGE($M$2:$M$13)</f>
        <v>1.0585234404237831E-5</v>
      </c>
      <c r="O276" s="4">
        <f>lco2data[[#This Row],[Log Co2]]-lco2data[[#This Row],[Seasonal]]</f>
        <v>5.8268446136781931</v>
      </c>
    </row>
    <row r="277" spans="1:15" x14ac:dyDescent="0.3">
      <c r="A277" s="1">
        <v>1981</v>
      </c>
      <c r="B277" s="1">
        <v>2</v>
      </c>
      <c r="C277" s="6">
        <v>1981.125</v>
      </c>
      <c r="D277" s="6">
        <f>co2data[[#This Row],[DecDate]]^2</f>
        <v>3924856.265625</v>
      </c>
      <c r="E277" s="2">
        <f>DATE(co2data[[#This Row],[Year]],co2data[[#This Row],[Month]],15)</f>
        <v>29632</v>
      </c>
      <c r="F277" s="1">
        <v>340.55</v>
      </c>
      <c r="G277" s="1">
        <f>LN(lco2data[[#This Row],[Co2]])</f>
        <v>5.8305619576873271</v>
      </c>
      <c r="H277" s="4">
        <f>$S$37+$S$38*lco2data[[#This Row],[DecDate]]</f>
        <v>5.8333807642303395</v>
      </c>
      <c r="I277" s="4">
        <f>$S$17+$S$18*lco2data[[#This Row],[DecDate]]+$S$19*lco2data[[#This Row],[DecDate2]]</f>
        <v>5.8266359705994972</v>
      </c>
      <c r="J277" s="4">
        <f>lco2data[[#This Row],[Log Co2]]-lco2data[[#This Row],[Quadratic Trend]]</f>
        <v>3.9259870878298742E-3</v>
      </c>
      <c r="K277" s="4">
        <f t="shared" si="4"/>
        <v>1.0156229531912248E-3</v>
      </c>
      <c r="L277" s="4">
        <f>lco2data[[#This Row],[Detrended]]-lco2data[[#This Row],[Cycle]]</f>
        <v>2.9103641346386495E-3</v>
      </c>
      <c r="M277" s="4">
        <f>AVERAGEIF(lco2data[Month],lco2data[Month],lco2data[High Frequency])</f>
        <v>2.2711043136650279E-3</v>
      </c>
      <c r="N277" s="4">
        <f>lco2data[[#This Row],[S0]]-AVERAGE($M$2:$M$13)</f>
        <v>2.2728153469217418E-3</v>
      </c>
      <c r="O277" s="4">
        <f>lco2data[[#This Row],[Log Co2]]-lco2data[[#This Row],[Seasonal]]</f>
        <v>5.8282891423404051</v>
      </c>
    </row>
    <row r="278" spans="1:15" x14ac:dyDescent="0.3">
      <c r="A278" s="1">
        <v>1981</v>
      </c>
      <c r="B278" s="1">
        <v>3</v>
      </c>
      <c r="C278" s="6">
        <v>1981.2083333333335</v>
      </c>
      <c r="D278" s="6">
        <f>co2data[[#This Row],[DecDate]]^2</f>
        <v>3925186.460069445</v>
      </c>
      <c r="E278" s="2">
        <f>DATE(co2data[[#This Row],[Year]],co2data[[#This Row],[Month]],15)</f>
        <v>29660</v>
      </c>
      <c r="F278" s="1">
        <v>341.61</v>
      </c>
      <c r="G278" s="1">
        <f>LN(lco2data[[#This Row],[Co2]])</f>
        <v>5.8336697354906235</v>
      </c>
      <c r="H278" s="4">
        <f>$S$37+$S$38*lco2data[[#This Row],[DecDate]]</f>
        <v>5.8337458686221115</v>
      </c>
      <c r="I278" s="4">
        <f>$S$17+$S$18*lco2data[[#This Row],[DecDate]]+$S$19*lco2data[[#This Row],[DecDate2]]</f>
        <v>5.8269673092002989</v>
      </c>
      <c r="J278" s="4">
        <f>lco2data[[#This Row],[Log Co2]]-lco2data[[#This Row],[Quadratic Trend]]</f>
        <v>6.7024262903245813E-3</v>
      </c>
      <c r="K278" s="4">
        <f t="shared" si="4"/>
        <v>5.1325542938865159E-4</v>
      </c>
      <c r="L278" s="4">
        <f>lco2data[[#This Row],[Detrended]]-lco2data[[#This Row],[Cycle]]</f>
        <v>6.1891708609359292E-3</v>
      </c>
      <c r="M278" s="4">
        <f>AVERAGEIF(lco2data[Month],lco2data[Month],lco2data[High Frequency])</f>
        <v>4.7909439645069168E-3</v>
      </c>
      <c r="N278" s="4">
        <f>lco2data[[#This Row],[S0]]-AVERAGE($M$2:$M$13)</f>
        <v>4.7926549977636308E-3</v>
      </c>
      <c r="O278" s="4">
        <f>lco2data[[#This Row],[Log Co2]]-lco2data[[#This Row],[Seasonal]]</f>
        <v>5.8288770804928598</v>
      </c>
    </row>
    <row r="279" spans="1:15" x14ac:dyDescent="0.3">
      <c r="A279" s="1">
        <v>1981</v>
      </c>
      <c r="B279" s="1">
        <v>4</v>
      </c>
      <c r="C279" s="6">
        <v>1981.2916666666667</v>
      </c>
      <c r="D279" s="6">
        <f>co2data[[#This Row],[DecDate]]^2</f>
        <v>3925516.668402778</v>
      </c>
      <c r="E279" s="2">
        <f>DATE(co2data[[#This Row],[Year]],co2data[[#This Row],[Month]],15)</f>
        <v>29691</v>
      </c>
      <c r="F279" s="1">
        <v>342.53</v>
      </c>
      <c r="G279" s="1">
        <f>LN(lco2data[[#This Row],[Co2]])</f>
        <v>5.8363592451072668</v>
      </c>
      <c r="H279" s="4">
        <f>$S$37+$S$38*lco2data[[#This Row],[DecDate]]</f>
        <v>5.8341109730138836</v>
      </c>
      <c r="I279" s="4">
        <f>$S$17+$S$18*lco2data[[#This Row],[DecDate]]+$S$19*lco2data[[#This Row],[DecDate2]]</f>
        <v>5.8272990168261032</v>
      </c>
      <c r="J279" s="4">
        <f>lco2data[[#This Row],[Log Co2]]-lco2data[[#This Row],[Quadratic Trend]]</f>
        <v>9.0602282811635959E-3</v>
      </c>
      <c r="K279" s="4">
        <f t="shared" si="4"/>
        <v>3.8491815525265594E-4</v>
      </c>
      <c r="L279" s="4">
        <f>lco2data[[#This Row],[Detrended]]-lco2data[[#This Row],[Cycle]]</f>
        <v>8.67531012591094E-3</v>
      </c>
      <c r="M279" s="4">
        <f>AVERAGEIF(lco2data[Month],lco2data[Month],lco2data[High Frequency])</f>
        <v>8.0050138505764184E-3</v>
      </c>
      <c r="N279" s="4">
        <f>lco2data[[#This Row],[S0]]-AVERAGE($M$2:$M$13)</f>
        <v>8.0067248838331315E-3</v>
      </c>
      <c r="O279" s="4">
        <f>lco2data[[#This Row],[Log Co2]]-lco2data[[#This Row],[Seasonal]]</f>
        <v>5.8283525202234339</v>
      </c>
    </row>
    <row r="280" spans="1:15" x14ac:dyDescent="0.3">
      <c r="A280" s="1">
        <v>1981</v>
      </c>
      <c r="B280" s="1">
        <v>5</v>
      </c>
      <c r="C280" s="6">
        <v>1981.375</v>
      </c>
      <c r="D280" s="6">
        <f>co2data[[#This Row],[DecDate]]^2</f>
        <v>3925846.890625</v>
      </c>
      <c r="E280" s="2">
        <f>DATE(co2data[[#This Row],[Year]],co2data[[#This Row],[Month]],15)</f>
        <v>29721</v>
      </c>
      <c r="F280" s="1">
        <v>343.03</v>
      </c>
      <c r="G280" s="1">
        <f>LN(lco2data[[#This Row],[Co2]])</f>
        <v>5.8378179068980769</v>
      </c>
      <c r="H280" s="4">
        <f>$S$37+$S$38*lco2data[[#This Row],[DecDate]]</f>
        <v>5.8344760774056557</v>
      </c>
      <c r="I280" s="4">
        <f>$S$17+$S$18*lco2data[[#This Row],[DecDate]]+$S$19*lco2data[[#This Row],[DecDate2]]</f>
        <v>5.8276310934769668</v>
      </c>
      <c r="J280" s="4">
        <f>lco2data[[#This Row],[Log Co2]]-lco2data[[#This Row],[Quadratic Trend]]</f>
        <v>1.0186813421110053E-2</v>
      </c>
      <c r="K280" s="4">
        <f t="shared" si="4"/>
        <v>6.0691168086159423E-4</v>
      </c>
      <c r="L280" s="4">
        <f>lco2data[[#This Row],[Detrended]]-lco2data[[#This Row],[Cycle]]</f>
        <v>9.5799017402484581E-3</v>
      </c>
      <c r="M280" s="4">
        <f>AVERAGEIF(lco2data[Month],lco2data[Month],lco2data[High Frequency])</f>
        <v>8.9785579737426228E-3</v>
      </c>
      <c r="N280" s="4">
        <f>lco2data[[#This Row],[S0]]-AVERAGE($M$2:$M$13)</f>
        <v>8.9802690069993359E-3</v>
      </c>
      <c r="O280" s="4">
        <f>lco2data[[#This Row],[Log Co2]]-lco2data[[#This Row],[Seasonal]]</f>
        <v>5.8288376378910778</v>
      </c>
    </row>
    <row r="281" spans="1:15" x14ac:dyDescent="0.3">
      <c r="A281" s="1">
        <v>1981</v>
      </c>
      <c r="B281" s="1">
        <v>6</v>
      </c>
      <c r="C281" s="6">
        <v>1981.4583333333335</v>
      </c>
      <c r="D281" s="6">
        <f>co2data[[#This Row],[DecDate]]^2</f>
        <v>3926177.1267361119</v>
      </c>
      <c r="E281" s="2">
        <f>DATE(co2data[[#This Row],[Year]],co2data[[#This Row],[Month]],15)</f>
        <v>29752</v>
      </c>
      <c r="F281" s="1">
        <v>342.54</v>
      </c>
      <c r="G281" s="1">
        <f>LN(lco2data[[#This Row],[Co2]])</f>
        <v>5.8363884392042227</v>
      </c>
      <c r="H281" s="4">
        <f>$S$37+$S$38*lco2data[[#This Row],[DecDate]]</f>
        <v>5.8348411817974295</v>
      </c>
      <c r="I281" s="4">
        <f>$S$17+$S$18*lco2data[[#This Row],[DecDate]]+$S$19*lco2data[[#This Row],[DecDate2]]</f>
        <v>5.8279635391528615</v>
      </c>
      <c r="J281" s="4">
        <f>lco2data[[#This Row],[Log Co2]]-lco2data[[#This Row],[Quadratic Trend]]</f>
        <v>8.424900051361206E-3</v>
      </c>
      <c r="K281" s="4">
        <f t="shared" si="4"/>
        <v>8.6745197560489373E-4</v>
      </c>
      <c r="L281" s="4">
        <f>lco2data[[#This Row],[Detrended]]-lco2data[[#This Row],[Cycle]]</f>
        <v>7.5574480757563123E-3</v>
      </c>
      <c r="M281" s="4">
        <f>AVERAGEIF(lco2data[Month],lco2data[Month],lco2data[High Frequency])</f>
        <v>6.745219975955884E-3</v>
      </c>
      <c r="N281" s="4">
        <f>lco2data[[#This Row],[S0]]-AVERAGE($M$2:$M$13)</f>
        <v>6.746931009212598E-3</v>
      </c>
      <c r="O281" s="4">
        <f>lco2data[[#This Row],[Log Co2]]-lco2data[[#This Row],[Seasonal]]</f>
        <v>5.8296415081950101</v>
      </c>
    </row>
    <row r="282" spans="1:15" x14ac:dyDescent="0.3">
      <c r="A282" s="1">
        <v>1981</v>
      </c>
      <c r="B282" s="1">
        <v>7</v>
      </c>
      <c r="C282" s="6">
        <v>1981.5416666666667</v>
      </c>
      <c r="D282" s="6">
        <f>co2data[[#This Row],[DecDate]]^2</f>
        <v>3926507.3767361115</v>
      </c>
      <c r="E282" s="2">
        <f>DATE(co2data[[#This Row],[Year]],co2data[[#This Row],[Month]],15)</f>
        <v>29782</v>
      </c>
      <c r="F282" s="1">
        <v>340.78</v>
      </c>
      <c r="G282" s="1">
        <f>LN(lco2data[[#This Row],[Co2]])</f>
        <v>5.8312371077870928</v>
      </c>
      <c r="H282" s="4">
        <f>$S$37+$S$38*lco2data[[#This Row],[DecDate]]</f>
        <v>5.8352062861892016</v>
      </c>
      <c r="I282" s="4">
        <f>$S$17+$S$18*lco2data[[#This Row],[DecDate]]+$S$19*lco2data[[#This Row],[DecDate2]]</f>
        <v>5.8282963538537871</v>
      </c>
      <c r="J282" s="4">
        <f>lco2data[[#This Row],[Log Co2]]-lco2data[[#This Row],[Quadratic Trend]]</f>
        <v>2.9407539333057287E-3</v>
      </c>
      <c r="K282" s="4">
        <f t="shared" si="4"/>
        <v>1.1325584428311193E-3</v>
      </c>
      <c r="L282" s="4">
        <f>lco2data[[#This Row],[Detrended]]-lco2data[[#This Row],[Cycle]]</f>
        <v>1.8081954904746093E-3</v>
      </c>
      <c r="M282" s="4">
        <f>AVERAGEIF(lco2data[Month],lco2data[Month],lco2data[High Frequency])</f>
        <v>1.982712511199824E-3</v>
      </c>
      <c r="N282" s="4">
        <f>lco2data[[#This Row],[S0]]-AVERAGE($M$2:$M$13)</f>
        <v>1.9844235444565379E-3</v>
      </c>
      <c r="O282" s="4">
        <f>lco2data[[#This Row],[Log Co2]]-lco2data[[#This Row],[Seasonal]]</f>
        <v>5.8292526842426362</v>
      </c>
    </row>
    <row r="283" spans="1:15" x14ac:dyDescent="0.3">
      <c r="A283" s="1">
        <v>1981</v>
      </c>
      <c r="B283" s="1">
        <v>8</v>
      </c>
      <c r="C283" s="6">
        <v>1981.625</v>
      </c>
      <c r="D283" s="6">
        <f>co2data[[#This Row],[DecDate]]^2</f>
        <v>3926837.640625</v>
      </c>
      <c r="E283" s="2">
        <f>DATE(co2data[[#This Row],[Year]],co2data[[#This Row],[Month]],15)</f>
        <v>29813</v>
      </c>
      <c r="F283" s="1">
        <v>338.44</v>
      </c>
      <c r="G283" s="1">
        <f>LN(lco2data[[#This Row],[Co2]])</f>
        <v>5.8243468240562999</v>
      </c>
      <c r="H283" s="4">
        <f>$S$37+$S$38*lco2data[[#This Row],[DecDate]]</f>
        <v>5.8355713905809736</v>
      </c>
      <c r="I283" s="4">
        <f>$S$17+$S$18*lco2data[[#This Row],[DecDate]]+$S$19*lco2data[[#This Row],[DecDate2]]</f>
        <v>5.8286295375797721</v>
      </c>
      <c r="J283" s="4">
        <f>lco2data[[#This Row],[Log Co2]]-lco2data[[#This Row],[Quadratic Trend]]</f>
        <v>-4.2827135234722036E-3</v>
      </c>
      <c r="K283" s="4">
        <f t="shared" si="4"/>
        <v>1.3505864605012864E-3</v>
      </c>
      <c r="L283" s="4">
        <f>lco2data[[#This Row],[Detrended]]-lco2data[[#This Row],[Cycle]]</f>
        <v>-5.63329998397349E-3</v>
      </c>
      <c r="M283" s="4">
        <f>AVERAGEIF(lco2data[Month],lco2data[Month],lco2data[High Frequency])</f>
        <v>-4.2841947074596992E-3</v>
      </c>
      <c r="N283" s="4">
        <f>lco2data[[#This Row],[S0]]-AVERAGE($M$2:$M$13)</f>
        <v>-4.2824836742029852E-3</v>
      </c>
      <c r="O283" s="4">
        <f>lco2data[[#This Row],[Log Co2]]-lco2data[[#This Row],[Seasonal]]</f>
        <v>5.8286293077305027</v>
      </c>
    </row>
    <row r="284" spans="1:15" x14ac:dyDescent="0.3">
      <c r="A284" s="1">
        <v>1981</v>
      </c>
      <c r="B284" s="1">
        <v>9</v>
      </c>
      <c r="C284" s="6">
        <v>1981.7083333333335</v>
      </c>
      <c r="D284" s="6">
        <f>co2data[[#This Row],[DecDate]]^2</f>
        <v>3927167.9184027785</v>
      </c>
      <c r="E284" s="2">
        <f>DATE(co2data[[#This Row],[Year]],co2data[[#This Row],[Month]],15)</f>
        <v>29844</v>
      </c>
      <c r="F284" s="1">
        <v>336.95</v>
      </c>
      <c r="G284" s="1">
        <f>LN(lco2data[[#This Row],[Co2]])</f>
        <v>5.819934551392226</v>
      </c>
      <c r="H284" s="4">
        <f>$S$37+$S$38*lco2data[[#This Row],[DecDate]]</f>
        <v>5.8359364949727475</v>
      </c>
      <c r="I284" s="4">
        <f>$S$17+$S$18*lco2data[[#This Row],[DecDate]]+$S$19*lco2data[[#This Row],[DecDate2]]</f>
        <v>5.8289630903307739</v>
      </c>
      <c r="J284" s="4">
        <f>lco2data[[#This Row],[Log Co2]]-lco2data[[#This Row],[Quadratic Trend]]</f>
        <v>-9.0285389385478254E-3</v>
      </c>
      <c r="K284" s="4">
        <f t="shared" si="4"/>
        <v>1.525833720213139E-3</v>
      </c>
      <c r="L284" s="4">
        <f>lco2data[[#This Row],[Detrended]]-lco2data[[#This Row],[Cycle]]</f>
        <v>-1.0554372658760965E-2</v>
      </c>
      <c r="M284" s="4">
        <f>AVERAGEIF(lco2data[Month],lco2data[Month],lco2data[High Frequency])</f>
        <v>-9.2552748452772796E-3</v>
      </c>
      <c r="N284" s="4">
        <f>lco2data[[#This Row],[S0]]-AVERAGE($M$2:$M$13)</f>
        <v>-9.2535638120205665E-3</v>
      </c>
      <c r="O284" s="4">
        <f>lco2data[[#This Row],[Log Co2]]-lco2data[[#This Row],[Seasonal]]</f>
        <v>5.8291881152042464</v>
      </c>
    </row>
    <row r="285" spans="1:15" x14ac:dyDescent="0.3">
      <c r="A285" s="1">
        <v>1981</v>
      </c>
      <c r="B285" s="1">
        <v>10</v>
      </c>
      <c r="C285" s="6">
        <v>1981.7916666666667</v>
      </c>
      <c r="D285" s="6">
        <f>co2data[[#This Row],[DecDate]]^2</f>
        <v>3927498.210069445</v>
      </c>
      <c r="E285" s="2">
        <f>DATE(co2data[[#This Row],[Year]],co2data[[#This Row],[Month]],15)</f>
        <v>29874</v>
      </c>
      <c r="F285" s="1">
        <v>337.08</v>
      </c>
      <c r="G285" s="1">
        <f>LN(lco2data[[#This Row],[Co2]])</f>
        <v>5.8203202909041529</v>
      </c>
      <c r="H285" s="4">
        <f>$S$37+$S$38*lco2data[[#This Row],[DecDate]]</f>
        <v>5.8363015993645195</v>
      </c>
      <c r="I285" s="4">
        <f>$S$17+$S$18*lco2data[[#This Row],[DecDate]]+$S$19*lco2data[[#This Row],[DecDate2]]</f>
        <v>5.829297012106835</v>
      </c>
      <c r="J285" s="4">
        <f>lco2data[[#This Row],[Log Co2]]-lco2data[[#This Row],[Quadratic Trend]]</f>
        <v>-8.9767212026821142E-3</v>
      </c>
      <c r="K285" s="4">
        <f t="shared" si="4"/>
        <v>1.7215049270495031E-3</v>
      </c>
      <c r="L285" s="4">
        <f>lco2data[[#This Row],[Detrended]]-lco2data[[#This Row],[Cycle]]</f>
        <v>-1.0698226129731618E-2</v>
      </c>
      <c r="M285" s="4">
        <f>AVERAGEIF(lco2data[Month],lco2data[Month],lco2data[High Frequency])</f>
        <v>-9.7900795346398048E-3</v>
      </c>
      <c r="N285" s="4">
        <f>lco2data[[#This Row],[S0]]-AVERAGE($M$2:$M$13)</f>
        <v>-9.7883685013830917E-3</v>
      </c>
      <c r="O285" s="4">
        <f>lco2data[[#This Row],[Log Co2]]-lco2data[[#This Row],[Seasonal]]</f>
        <v>5.8301086594055356</v>
      </c>
    </row>
    <row r="286" spans="1:15" x14ac:dyDescent="0.3">
      <c r="A286" s="1">
        <v>1981</v>
      </c>
      <c r="B286" s="1">
        <v>11</v>
      </c>
      <c r="C286" s="6">
        <v>1981.875</v>
      </c>
      <c r="D286" s="6">
        <f>co2data[[#This Row],[DecDate]]^2</f>
        <v>3927828.515625</v>
      </c>
      <c r="E286" s="2">
        <f>DATE(co2data[[#This Row],[Year]],co2data[[#This Row],[Month]],15)</f>
        <v>29905</v>
      </c>
      <c r="F286" s="1">
        <v>338.58</v>
      </c>
      <c r="G286" s="1">
        <f>LN(lco2data[[#This Row],[Co2]])</f>
        <v>5.8247604012091037</v>
      </c>
      <c r="H286" s="4">
        <f>$S$37+$S$38*lco2data[[#This Row],[DecDate]]</f>
        <v>5.8366667037562916</v>
      </c>
      <c r="I286" s="4">
        <f>$S$17+$S$18*lco2data[[#This Row],[DecDate]]+$S$19*lco2data[[#This Row],[DecDate2]]</f>
        <v>5.829631302907913</v>
      </c>
      <c r="J286" s="4">
        <f>lco2data[[#This Row],[Log Co2]]-lco2data[[#This Row],[Quadratic Trend]]</f>
        <v>-4.8709016988093268E-3</v>
      </c>
      <c r="K286" s="4">
        <f t="shared" si="4"/>
        <v>1.8573781763620355E-3</v>
      </c>
      <c r="L286" s="4">
        <f>lco2data[[#This Row],[Detrended]]-lco2data[[#This Row],[Cycle]]</f>
        <v>-6.7282798751713627E-3</v>
      </c>
      <c r="M286" s="4">
        <f>AVERAGEIF(lco2data[Month],lco2data[Month],lco2data[High Frequency])</f>
        <v>-6.4734271169104929E-3</v>
      </c>
      <c r="N286" s="4">
        <f>lco2data[[#This Row],[S0]]-AVERAGE($M$2:$M$13)</f>
        <v>-6.471716083653779E-3</v>
      </c>
      <c r="O286" s="4">
        <f>lco2data[[#This Row],[Log Co2]]-lco2data[[#This Row],[Seasonal]]</f>
        <v>5.8312321172927577</v>
      </c>
    </row>
    <row r="287" spans="1:15" x14ac:dyDescent="0.3">
      <c r="A287" s="1">
        <v>1981</v>
      </c>
      <c r="B287" s="1">
        <v>12</v>
      </c>
      <c r="C287" s="6">
        <v>1981.9583333333335</v>
      </c>
      <c r="D287" s="6">
        <f>co2data[[#This Row],[DecDate]]^2</f>
        <v>3928158.835069445</v>
      </c>
      <c r="E287" s="2">
        <f>DATE(co2data[[#This Row],[Year]],co2data[[#This Row],[Month]],15)</f>
        <v>29935</v>
      </c>
      <c r="F287" s="1">
        <v>339.88</v>
      </c>
      <c r="G287" s="1">
        <f>LN(lco2data[[#This Row],[Co2]])</f>
        <v>5.8285926141353404</v>
      </c>
      <c r="H287" s="4">
        <f>$S$37+$S$38*lco2data[[#This Row],[DecDate]]</f>
        <v>5.8370318081480637</v>
      </c>
      <c r="I287" s="4">
        <f>$S$17+$S$18*lco2data[[#This Row],[DecDate]]+$S$19*lco2data[[#This Row],[DecDate2]]</f>
        <v>5.8299659627340361</v>
      </c>
      <c r="J287" s="4">
        <f>lco2data[[#This Row],[Log Co2]]-lco2data[[#This Row],[Quadratic Trend]]</f>
        <v>-1.3733485986957561E-3</v>
      </c>
      <c r="K287" s="4">
        <f t="shared" si="4"/>
        <v>1.6929567309555628E-3</v>
      </c>
      <c r="L287" s="4">
        <f>lco2data[[#This Row],[Detrended]]-lco2data[[#This Row],[Cycle]]</f>
        <v>-3.0663053296513189E-3</v>
      </c>
      <c r="M287" s="4">
        <f>AVERAGEIF(lco2data[Month],lco2data[Month],lco2data[High Frequency])</f>
        <v>-2.9999829855875035E-3</v>
      </c>
      <c r="N287" s="4">
        <f>lco2data[[#This Row],[S0]]-AVERAGE($M$2:$M$13)</f>
        <v>-2.9982719523307896E-3</v>
      </c>
      <c r="O287" s="4">
        <f>lco2data[[#This Row],[Log Co2]]-lco2data[[#This Row],[Seasonal]]</f>
        <v>5.8315908860876711</v>
      </c>
    </row>
    <row r="288" spans="1:15" x14ac:dyDescent="0.3">
      <c r="A288" s="1">
        <v>1982</v>
      </c>
      <c r="B288" s="1">
        <v>1</v>
      </c>
      <c r="C288" s="6">
        <v>1982.0416666666667</v>
      </c>
      <c r="D288" s="6">
        <f>co2data[[#This Row],[DecDate]]^2</f>
        <v>3928489.168402778</v>
      </c>
      <c r="E288" s="2">
        <f>DATE(co2data[[#This Row],[Year]],co2data[[#This Row],[Month]],15)</f>
        <v>29966</v>
      </c>
      <c r="F288" s="1">
        <v>340.96</v>
      </c>
      <c r="G288" s="1">
        <f>LN(lco2data[[#This Row],[Co2]])</f>
        <v>5.8317651683503069</v>
      </c>
      <c r="H288" s="4">
        <f>$S$37+$S$38*lco2data[[#This Row],[DecDate]]</f>
        <v>5.8373969125398357</v>
      </c>
      <c r="I288" s="4">
        <f>$S$17+$S$18*lco2data[[#This Row],[DecDate]]+$S$19*lco2data[[#This Row],[DecDate2]]</f>
        <v>5.8303009915852044</v>
      </c>
      <c r="J288" s="4">
        <f>lco2data[[#This Row],[Log Co2]]-lco2data[[#This Row],[Quadratic Trend]]</f>
        <v>1.4641767651024651E-3</v>
      </c>
      <c r="K288" s="4">
        <f t="shared" si="4"/>
        <v>1.3085073339714844E-3</v>
      </c>
      <c r="L288" s="4">
        <f>lco2data[[#This Row],[Detrended]]-lco2data[[#This Row],[Cycle]]</f>
        <v>1.5566943113098073E-4</v>
      </c>
      <c r="M288" s="4">
        <f>AVERAGEIF(lco2data[Month],lco2data[Month],lco2data[High Frequency])</f>
        <v>8.874201147523954E-6</v>
      </c>
      <c r="N288" s="4">
        <f>lco2data[[#This Row],[S0]]-AVERAGE($M$2:$M$13)</f>
        <v>1.0585234404237831E-5</v>
      </c>
      <c r="O288" s="4">
        <f>lco2data[[#This Row],[Log Co2]]-lco2data[[#This Row],[Seasonal]]</f>
        <v>5.8317545831159023</v>
      </c>
    </row>
    <row r="289" spans="1:15" x14ac:dyDescent="0.3">
      <c r="A289" s="1">
        <v>1982</v>
      </c>
      <c r="B289" s="1">
        <v>2</v>
      </c>
      <c r="C289" s="6">
        <v>1982.125</v>
      </c>
      <c r="D289" s="6">
        <f>co2data[[#This Row],[DecDate]]^2</f>
        <v>3928819.515625</v>
      </c>
      <c r="E289" s="2">
        <f>DATE(co2data[[#This Row],[Year]],co2data[[#This Row],[Month]],15)</f>
        <v>29997</v>
      </c>
      <c r="F289" s="1">
        <v>341.73</v>
      </c>
      <c r="G289" s="1">
        <f>LN(lco2data[[#This Row],[Co2]])</f>
        <v>5.8340209515799302</v>
      </c>
      <c r="H289" s="4">
        <f>$S$37+$S$38*lco2data[[#This Row],[DecDate]]</f>
        <v>5.8377620169316078</v>
      </c>
      <c r="I289" s="4">
        <f>$S$17+$S$18*lco2data[[#This Row],[DecDate]]+$S$19*lco2data[[#This Row],[DecDate2]]</f>
        <v>5.8306363894614037</v>
      </c>
      <c r="J289" s="4">
        <f>lco2data[[#This Row],[Log Co2]]-lco2data[[#This Row],[Quadratic Trend]]</f>
        <v>3.3845621185264463E-3</v>
      </c>
      <c r="K289" s="4">
        <f t="shared" si="4"/>
        <v>8.1720027908237767E-4</v>
      </c>
      <c r="L289" s="4">
        <f>lco2data[[#This Row],[Detrended]]-lco2data[[#This Row],[Cycle]]</f>
        <v>2.5673618394440687E-3</v>
      </c>
      <c r="M289" s="4">
        <f>AVERAGEIF(lco2data[Month],lco2data[Month],lco2data[High Frequency])</f>
        <v>2.2711043136650279E-3</v>
      </c>
      <c r="N289" s="4">
        <f>lco2data[[#This Row],[S0]]-AVERAGE($M$2:$M$13)</f>
        <v>2.2728153469217418E-3</v>
      </c>
      <c r="O289" s="4">
        <f>lco2data[[#This Row],[Log Co2]]-lco2data[[#This Row],[Seasonal]]</f>
        <v>5.8317481362330081</v>
      </c>
    </row>
    <row r="290" spans="1:15" x14ac:dyDescent="0.3">
      <c r="A290" s="1">
        <v>1982</v>
      </c>
      <c r="B290" s="1">
        <v>3</v>
      </c>
      <c r="C290" s="6">
        <v>1982.2083333333335</v>
      </c>
      <c r="D290" s="6">
        <f>co2data[[#This Row],[DecDate]]^2</f>
        <v>3929149.8767361119</v>
      </c>
      <c r="E290" s="2">
        <f>DATE(co2data[[#This Row],[Year]],co2data[[#This Row],[Month]],15)</f>
        <v>30025</v>
      </c>
      <c r="F290" s="1">
        <v>342.81</v>
      </c>
      <c r="G290" s="1">
        <f>LN(lco2data[[#This Row],[Co2]])</f>
        <v>5.8371763578267322</v>
      </c>
      <c r="H290" s="4">
        <f>$S$37+$S$38*lco2data[[#This Row],[DecDate]]</f>
        <v>5.8381271213233816</v>
      </c>
      <c r="I290" s="4">
        <f>$S$17+$S$18*lco2data[[#This Row],[DecDate]]+$S$19*lco2data[[#This Row],[DecDate2]]</f>
        <v>5.8309721563626482</v>
      </c>
      <c r="J290" s="4">
        <f>lco2data[[#This Row],[Log Co2]]-lco2data[[#This Row],[Quadratic Trend]]</f>
        <v>6.2042014640839582E-3</v>
      </c>
      <c r="K290" s="4">
        <f t="shared" si="4"/>
        <v>4.4505882843623657E-4</v>
      </c>
      <c r="L290" s="4">
        <f>lco2data[[#This Row],[Detrended]]-lco2data[[#This Row],[Cycle]]</f>
        <v>5.759142635647722E-3</v>
      </c>
      <c r="M290" s="4">
        <f>AVERAGEIF(lco2data[Month],lco2data[Month],lco2data[High Frequency])</f>
        <v>4.7909439645069168E-3</v>
      </c>
      <c r="N290" s="4">
        <f>lco2data[[#This Row],[S0]]-AVERAGE($M$2:$M$13)</f>
        <v>4.7926549977636308E-3</v>
      </c>
      <c r="O290" s="4">
        <f>lco2data[[#This Row],[Log Co2]]-lco2data[[#This Row],[Seasonal]]</f>
        <v>5.8323837028289685</v>
      </c>
    </row>
    <row r="291" spans="1:15" x14ac:dyDescent="0.3">
      <c r="A291" s="1">
        <v>1982</v>
      </c>
      <c r="B291" s="1">
        <v>4</v>
      </c>
      <c r="C291" s="6">
        <v>1982.2916666666667</v>
      </c>
      <c r="D291" s="6">
        <f>co2data[[#This Row],[DecDate]]^2</f>
        <v>3929480.2517361115</v>
      </c>
      <c r="E291" s="2">
        <f>DATE(co2data[[#This Row],[Year]],co2data[[#This Row],[Month]],15)</f>
        <v>30056</v>
      </c>
      <c r="F291" s="1">
        <v>343.97</v>
      </c>
      <c r="G291" s="1">
        <f>LN(lco2data[[#This Row],[Co2]])</f>
        <v>5.840554444268121</v>
      </c>
      <c r="H291" s="4">
        <f>$S$37+$S$38*lco2data[[#This Row],[DecDate]]</f>
        <v>5.8384922257151537</v>
      </c>
      <c r="I291" s="4">
        <f>$S$17+$S$18*lco2data[[#This Row],[DecDate]]+$S$19*lco2data[[#This Row],[DecDate2]]</f>
        <v>5.8313082922889237</v>
      </c>
      <c r="J291" s="4">
        <f>lco2data[[#This Row],[Log Co2]]-lco2data[[#This Row],[Quadratic Trend]]</f>
        <v>9.2461519791973146E-3</v>
      </c>
      <c r="K291" s="4">
        <f t="shared" si="4"/>
        <v>4.1422785562318973E-4</v>
      </c>
      <c r="L291" s="4">
        <f>lco2data[[#This Row],[Detrended]]-lco2data[[#This Row],[Cycle]]</f>
        <v>8.8319241235741246E-3</v>
      </c>
      <c r="M291" s="4">
        <f>AVERAGEIF(lco2data[Month],lco2data[Month],lco2data[High Frequency])</f>
        <v>8.0050138505764184E-3</v>
      </c>
      <c r="N291" s="4">
        <f>lco2data[[#This Row],[S0]]-AVERAGE($M$2:$M$13)</f>
        <v>8.0067248838331315E-3</v>
      </c>
      <c r="O291" s="4">
        <f>lco2data[[#This Row],[Log Co2]]-lco2data[[#This Row],[Seasonal]]</f>
        <v>5.8325477193842881</v>
      </c>
    </row>
    <row r="292" spans="1:15" x14ac:dyDescent="0.3">
      <c r="A292" s="1">
        <v>1982</v>
      </c>
      <c r="B292" s="1">
        <v>5</v>
      </c>
      <c r="C292" s="6">
        <v>1982.375</v>
      </c>
      <c r="D292" s="6">
        <f>co2data[[#This Row],[DecDate]]^2</f>
        <v>3929810.640625</v>
      </c>
      <c r="E292" s="2">
        <f>DATE(co2data[[#This Row],[Year]],co2data[[#This Row],[Month]],15)</f>
        <v>30086</v>
      </c>
      <c r="F292" s="1">
        <v>344.63</v>
      </c>
      <c r="G292" s="1">
        <f>LN(lco2data[[#This Row],[Co2]])</f>
        <v>5.8424713777624708</v>
      </c>
      <c r="H292" s="4">
        <f>$S$37+$S$38*lco2data[[#This Row],[DecDate]]</f>
        <v>5.8388573301069258</v>
      </c>
      <c r="I292" s="4">
        <f>$S$17+$S$18*lco2data[[#This Row],[DecDate]]+$S$19*lco2data[[#This Row],[DecDate2]]</f>
        <v>5.8316447972402443</v>
      </c>
      <c r="J292" s="4">
        <f>lco2data[[#This Row],[Log Co2]]-lco2data[[#This Row],[Quadratic Trend]]</f>
        <v>1.0826580522226514E-2</v>
      </c>
      <c r="K292" s="4">
        <f t="shared" si="4"/>
        <v>6.5065856069676737E-4</v>
      </c>
      <c r="L292" s="4">
        <f>lco2data[[#This Row],[Detrended]]-lco2data[[#This Row],[Cycle]]</f>
        <v>1.0175921961529747E-2</v>
      </c>
      <c r="M292" s="4">
        <f>AVERAGEIF(lco2data[Month],lco2data[Month],lco2data[High Frequency])</f>
        <v>8.9785579737426228E-3</v>
      </c>
      <c r="N292" s="4">
        <f>lco2data[[#This Row],[S0]]-AVERAGE($M$2:$M$13)</f>
        <v>8.9802690069993359E-3</v>
      </c>
      <c r="O292" s="4">
        <f>lco2data[[#This Row],[Log Co2]]-lco2data[[#This Row],[Seasonal]]</f>
        <v>5.8334911087554717</v>
      </c>
    </row>
    <row r="293" spans="1:15" x14ac:dyDescent="0.3">
      <c r="A293" s="1">
        <v>1982</v>
      </c>
      <c r="B293" s="1">
        <v>6</v>
      </c>
      <c r="C293" s="6">
        <v>1982.4583333333335</v>
      </c>
      <c r="D293" s="6">
        <f>co2data[[#This Row],[DecDate]]^2</f>
        <v>3930141.0434027785</v>
      </c>
      <c r="E293" s="2">
        <f>DATE(co2data[[#This Row],[Year]],co2data[[#This Row],[Month]],15)</f>
        <v>30117</v>
      </c>
      <c r="F293" s="1">
        <v>343.79</v>
      </c>
      <c r="G293" s="1">
        <f>LN(lco2data[[#This Row],[Co2]])</f>
        <v>5.8400310058474219</v>
      </c>
      <c r="H293" s="4">
        <f>$S$37+$S$38*lco2data[[#This Row],[DecDate]]</f>
        <v>5.8392224344986996</v>
      </c>
      <c r="I293" s="4">
        <f>$S$17+$S$18*lco2data[[#This Row],[DecDate]]+$S$19*lco2data[[#This Row],[DecDate2]]</f>
        <v>5.8319816712165959</v>
      </c>
      <c r="J293" s="4">
        <f>lco2data[[#This Row],[Log Co2]]-lco2data[[#This Row],[Quadratic Trend]]</f>
        <v>8.0493346308259106E-3</v>
      </c>
      <c r="K293" s="4">
        <f t="shared" si="4"/>
        <v>8.390751947086136E-4</v>
      </c>
      <c r="L293" s="4">
        <f>lco2data[[#This Row],[Detrended]]-lco2data[[#This Row],[Cycle]]</f>
        <v>7.2102594361172969E-3</v>
      </c>
      <c r="M293" s="4">
        <f>AVERAGEIF(lco2data[Month],lco2data[Month],lco2data[High Frequency])</f>
        <v>6.745219975955884E-3</v>
      </c>
      <c r="N293" s="4">
        <f>lco2data[[#This Row],[S0]]-AVERAGE($M$2:$M$13)</f>
        <v>6.746931009212598E-3</v>
      </c>
      <c r="O293" s="4">
        <f>lco2data[[#This Row],[Log Co2]]-lco2data[[#This Row],[Seasonal]]</f>
        <v>5.8332840748382093</v>
      </c>
    </row>
    <row r="294" spans="1:15" x14ac:dyDescent="0.3">
      <c r="A294" s="1">
        <v>1982</v>
      </c>
      <c r="B294" s="1">
        <v>7</v>
      </c>
      <c r="C294" s="6">
        <v>1982.5416666666667</v>
      </c>
      <c r="D294" s="6">
        <f>co2data[[#This Row],[DecDate]]^2</f>
        <v>3930471.460069445</v>
      </c>
      <c r="E294" s="2">
        <f>DATE(co2data[[#This Row],[Year]],co2data[[#This Row],[Month]],15)</f>
        <v>30147</v>
      </c>
      <c r="F294" s="1">
        <v>342.32</v>
      </c>
      <c r="G294" s="1">
        <f>LN(lco2data[[#This Row],[Co2]])</f>
        <v>5.8357459721085609</v>
      </c>
      <c r="H294" s="4">
        <f>$S$37+$S$38*lco2data[[#This Row],[DecDate]]</f>
        <v>5.8395875388904717</v>
      </c>
      <c r="I294" s="4">
        <f>$S$17+$S$18*lco2data[[#This Row],[DecDate]]+$S$19*lco2data[[#This Row],[DecDate2]]</f>
        <v>5.8323189142179928</v>
      </c>
      <c r="J294" s="4">
        <f>lco2data[[#This Row],[Log Co2]]-lco2data[[#This Row],[Quadratic Trend]]</f>
        <v>3.4270578905681859E-3</v>
      </c>
      <c r="K294" s="4">
        <f t="shared" si="4"/>
        <v>9.0814083930730485E-4</v>
      </c>
      <c r="L294" s="4">
        <f>lco2data[[#This Row],[Detrended]]-lco2data[[#This Row],[Cycle]]</f>
        <v>2.5189170512608808E-3</v>
      </c>
      <c r="M294" s="4">
        <f>AVERAGEIF(lco2data[Month],lco2data[Month],lco2data[High Frequency])</f>
        <v>1.982712511199824E-3</v>
      </c>
      <c r="N294" s="4">
        <f>lco2data[[#This Row],[S0]]-AVERAGE($M$2:$M$13)</f>
        <v>1.9844235444565379E-3</v>
      </c>
      <c r="O294" s="4">
        <f>lco2data[[#This Row],[Log Co2]]-lco2data[[#This Row],[Seasonal]]</f>
        <v>5.8337615485641043</v>
      </c>
    </row>
    <row r="295" spans="1:15" x14ac:dyDescent="0.3">
      <c r="A295" s="1">
        <v>1982</v>
      </c>
      <c r="B295" s="1">
        <v>8</v>
      </c>
      <c r="C295" s="6">
        <v>1982.625</v>
      </c>
      <c r="D295" s="6">
        <f>co2data[[#This Row],[DecDate]]^2</f>
        <v>3930801.890625</v>
      </c>
      <c r="E295" s="2">
        <f>DATE(co2data[[#This Row],[Year]],co2data[[#This Row],[Month]],15)</f>
        <v>30178</v>
      </c>
      <c r="F295" s="1">
        <v>340.09</v>
      </c>
      <c r="G295" s="1">
        <f>LN(lco2data[[#This Row],[Co2]])</f>
        <v>5.8292102884641395</v>
      </c>
      <c r="H295" s="4">
        <f>$S$37+$S$38*lco2data[[#This Row],[DecDate]]</f>
        <v>5.8399526432822437</v>
      </c>
      <c r="I295" s="4">
        <f>$S$17+$S$18*lco2data[[#This Row],[DecDate]]+$S$19*lco2data[[#This Row],[DecDate2]]</f>
        <v>5.8326565262443921</v>
      </c>
      <c r="J295" s="4">
        <f>lco2data[[#This Row],[Log Co2]]-lco2data[[#This Row],[Quadratic Trend]]</f>
        <v>-3.4462377802526589E-3</v>
      </c>
      <c r="K295" s="4">
        <f t="shared" si="4"/>
        <v>1.0069665912297682E-3</v>
      </c>
      <c r="L295" s="4">
        <f>lco2data[[#This Row],[Detrended]]-lco2data[[#This Row],[Cycle]]</f>
        <v>-4.453204371482427E-3</v>
      </c>
      <c r="M295" s="4">
        <f>AVERAGEIF(lco2data[Month],lco2data[Month],lco2data[High Frequency])</f>
        <v>-4.2841947074596992E-3</v>
      </c>
      <c r="N295" s="4">
        <f>lco2data[[#This Row],[S0]]-AVERAGE($M$2:$M$13)</f>
        <v>-4.2824836742029852E-3</v>
      </c>
      <c r="O295" s="4">
        <f>lco2data[[#This Row],[Log Co2]]-lco2data[[#This Row],[Seasonal]]</f>
        <v>5.8334927721383423</v>
      </c>
    </row>
    <row r="296" spans="1:15" x14ac:dyDescent="0.3">
      <c r="A296" s="1">
        <v>1982</v>
      </c>
      <c r="B296" s="1">
        <v>9</v>
      </c>
      <c r="C296" s="6">
        <v>1982.7083333333335</v>
      </c>
      <c r="D296" s="6">
        <f>co2data[[#This Row],[DecDate]]^2</f>
        <v>3931132.335069445</v>
      </c>
      <c r="E296" s="2">
        <f>DATE(co2data[[#This Row],[Year]],co2data[[#This Row],[Month]],15)</f>
        <v>30209</v>
      </c>
      <c r="F296" s="1">
        <v>338.28</v>
      </c>
      <c r="G296" s="1">
        <f>LN(lco2data[[#This Row],[Co2]])</f>
        <v>5.8238739549140215</v>
      </c>
      <c r="H296" s="4">
        <f>$S$37+$S$38*lco2data[[#This Row],[DecDate]]</f>
        <v>5.8403177476740158</v>
      </c>
      <c r="I296" s="4">
        <f>$S$17+$S$18*lco2data[[#This Row],[DecDate]]+$S$19*lco2data[[#This Row],[DecDate2]]</f>
        <v>5.8329945072958935</v>
      </c>
      <c r="J296" s="4">
        <f>lco2data[[#This Row],[Log Co2]]-lco2data[[#This Row],[Quadratic Trend]]</f>
        <v>-9.120552381872038E-3</v>
      </c>
      <c r="K296" s="4">
        <f t="shared" si="4"/>
        <v>1.0283034005812515E-3</v>
      </c>
      <c r="L296" s="4">
        <f>lco2data[[#This Row],[Detrended]]-lco2data[[#This Row],[Cycle]]</f>
        <v>-1.014885578245329E-2</v>
      </c>
      <c r="M296" s="4">
        <f>AVERAGEIF(lco2data[Month],lco2data[Month],lco2data[High Frequency])</f>
        <v>-9.2552748452772796E-3</v>
      </c>
      <c r="N296" s="4">
        <f>lco2data[[#This Row],[S0]]-AVERAGE($M$2:$M$13)</f>
        <v>-9.2535638120205665E-3</v>
      </c>
      <c r="O296" s="4">
        <f>lco2data[[#This Row],[Log Co2]]-lco2data[[#This Row],[Seasonal]]</f>
        <v>5.8331275187260418</v>
      </c>
    </row>
    <row r="297" spans="1:15" x14ac:dyDescent="0.3">
      <c r="A297" s="1">
        <v>1982</v>
      </c>
      <c r="B297" s="1">
        <v>10</v>
      </c>
      <c r="C297" s="6">
        <v>1982.7916666666667</v>
      </c>
      <c r="D297" s="6">
        <f>co2data[[#This Row],[DecDate]]^2</f>
        <v>3931462.793402778</v>
      </c>
      <c r="E297" s="2">
        <f>DATE(co2data[[#This Row],[Year]],co2data[[#This Row],[Month]],15)</f>
        <v>30239</v>
      </c>
      <c r="F297" s="1">
        <v>338.29</v>
      </c>
      <c r="G297" s="1">
        <f>LN(lco2data[[#This Row],[Co2]])</f>
        <v>5.8239035157872516</v>
      </c>
      <c r="H297" s="4">
        <f>$S$37+$S$38*lco2data[[#This Row],[DecDate]]</f>
        <v>5.8406828520657879</v>
      </c>
      <c r="I297" s="4">
        <f>$S$17+$S$18*lco2data[[#This Row],[DecDate]]+$S$19*lco2data[[#This Row],[DecDate2]]</f>
        <v>5.8333328573723691</v>
      </c>
      <c r="J297" s="4">
        <f>lco2data[[#This Row],[Log Co2]]-lco2data[[#This Row],[Quadratic Trend]]</f>
        <v>-9.4293415851174345E-3</v>
      </c>
      <c r="K297" s="4">
        <f t="shared" si="4"/>
        <v>1.2355252058189154E-3</v>
      </c>
      <c r="L297" s="4">
        <f>lco2data[[#This Row],[Detrended]]-lco2data[[#This Row],[Cycle]]</f>
        <v>-1.066486679093635E-2</v>
      </c>
      <c r="M297" s="4">
        <f>AVERAGEIF(lco2data[Month],lco2data[Month],lco2data[High Frequency])</f>
        <v>-9.7900795346398048E-3</v>
      </c>
      <c r="N297" s="4">
        <f>lco2data[[#This Row],[S0]]-AVERAGE($M$2:$M$13)</f>
        <v>-9.7883685013830917E-3</v>
      </c>
      <c r="O297" s="4">
        <f>lco2data[[#This Row],[Log Co2]]-lco2data[[#This Row],[Seasonal]]</f>
        <v>5.8336918842886343</v>
      </c>
    </row>
    <row r="298" spans="1:15" x14ac:dyDescent="0.3">
      <c r="A298" s="1">
        <v>1982</v>
      </c>
      <c r="B298" s="1">
        <v>11</v>
      </c>
      <c r="C298" s="6">
        <v>1982.875</v>
      </c>
      <c r="D298" s="6">
        <f>co2data[[#This Row],[DecDate]]^2</f>
        <v>3931793.265625</v>
      </c>
      <c r="E298" s="2">
        <f>DATE(co2data[[#This Row],[Year]],co2data[[#This Row],[Month]],15)</f>
        <v>30270</v>
      </c>
      <c r="F298" s="1">
        <v>339.6</v>
      </c>
      <c r="G298" s="1">
        <f>LN(lco2data[[#This Row],[Co2]])</f>
        <v>5.8277684544371926</v>
      </c>
      <c r="H298" s="4">
        <f>$S$37+$S$38*lco2data[[#This Row],[DecDate]]</f>
        <v>5.8410479564575599</v>
      </c>
      <c r="I298" s="4">
        <f>$S$17+$S$18*lco2data[[#This Row],[DecDate]]+$S$19*lco2data[[#This Row],[DecDate2]]</f>
        <v>5.8336715764739182</v>
      </c>
      <c r="J298" s="4">
        <f>lco2data[[#This Row],[Log Co2]]-lco2data[[#This Row],[Quadratic Trend]]</f>
        <v>-5.9031220367256054E-3</v>
      </c>
      <c r="K298" s="4">
        <f t="shared" si="4"/>
        <v>1.3561162760626399E-3</v>
      </c>
      <c r="L298" s="4">
        <f>lco2data[[#This Row],[Detrended]]-lco2data[[#This Row],[Cycle]]</f>
        <v>-7.2592383127882453E-3</v>
      </c>
      <c r="M298" s="4">
        <f>AVERAGEIF(lco2data[Month],lco2data[Month],lco2data[High Frequency])</f>
        <v>-6.4734271169104929E-3</v>
      </c>
      <c r="N298" s="4">
        <f>lco2data[[#This Row],[S0]]-AVERAGE($M$2:$M$13)</f>
        <v>-6.471716083653779E-3</v>
      </c>
      <c r="O298" s="4">
        <f>lco2data[[#This Row],[Log Co2]]-lco2data[[#This Row],[Seasonal]]</f>
        <v>5.8342401705208466</v>
      </c>
    </row>
    <row r="299" spans="1:15" x14ac:dyDescent="0.3">
      <c r="A299" s="1">
        <v>1982</v>
      </c>
      <c r="B299" s="1">
        <v>12</v>
      </c>
      <c r="C299" s="6">
        <v>1982.9583333333335</v>
      </c>
      <c r="D299" s="6">
        <f>co2data[[#This Row],[DecDate]]^2</f>
        <v>3932123.7517361119</v>
      </c>
      <c r="E299" s="2">
        <f>DATE(co2data[[#This Row],[Year]],co2data[[#This Row],[Month]],15)</f>
        <v>30300</v>
      </c>
      <c r="F299" s="1">
        <v>340.9</v>
      </c>
      <c r="G299" s="1">
        <f>LN(lco2data[[#This Row],[Co2]])</f>
        <v>5.8315891791438572</v>
      </c>
      <c r="H299" s="4">
        <f>$S$37+$S$38*lco2data[[#This Row],[DecDate]]</f>
        <v>5.8414130608493338</v>
      </c>
      <c r="I299" s="4">
        <f>$S$17+$S$18*lco2data[[#This Row],[DecDate]]+$S$19*lco2data[[#This Row],[DecDate2]]</f>
        <v>5.8340106646005125</v>
      </c>
      <c r="J299" s="4">
        <f>lco2data[[#This Row],[Log Co2]]-lco2data[[#This Row],[Quadratic Trend]]</f>
        <v>-2.4214854566553257E-3</v>
      </c>
      <c r="K299" s="4">
        <f t="shared" si="4"/>
        <v>1.2399097614507108E-3</v>
      </c>
      <c r="L299" s="4">
        <f>lco2data[[#This Row],[Detrended]]-lco2data[[#This Row],[Cycle]]</f>
        <v>-3.6613952181060363E-3</v>
      </c>
      <c r="M299" s="4">
        <f>AVERAGEIF(lco2data[Month],lco2data[Month],lco2data[High Frequency])</f>
        <v>-2.9999829855875035E-3</v>
      </c>
      <c r="N299" s="4">
        <f>lco2data[[#This Row],[S0]]-AVERAGE($M$2:$M$13)</f>
        <v>-2.9982719523307896E-3</v>
      </c>
      <c r="O299" s="4">
        <f>lco2data[[#This Row],[Log Co2]]-lco2data[[#This Row],[Seasonal]]</f>
        <v>5.8345874510961879</v>
      </c>
    </row>
    <row r="300" spans="1:15" x14ac:dyDescent="0.3">
      <c r="A300" s="1">
        <v>1983</v>
      </c>
      <c r="B300" s="1">
        <v>1</v>
      </c>
      <c r="C300" s="6">
        <v>1983.0416666666667</v>
      </c>
      <c r="D300" s="6">
        <f>co2data[[#This Row],[DecDate]]^2</f>
        <v>3932454.2517361115</v>
      </c>
      <c r="E300" s="2">
        <f>DATE(co2data[[#This Row],[Year]],co2data[[#This Row],[Month]],15)</f>
        <v>30331</v>
      </c>
      <c r="F300" s="1">
        <v>341.68</v>
      </c>
      <c r="G300" s="1">
        <f>LN(lco2data[[#This Row],[Co2]])</f>
        <v>5.8338746265332109</v>
      </c>
      <c r="H300" s="4">
        <f>$S$37+$S$38*lco2data[[#This Row],[DecDate]]</f>
        <v>5.8417781652411058</v>
      </c>
      <c r="I300" s="4">
        <f>$S$17+$S$18*lco2data[[#This Row],[DecDate]]+$S$19*lco2data[[#This Row],[DecDate2]]</f>
        <v>5.8343501217521236</v>
      </c>
      <c r="J300" s="4">
        <f>lco2data[[#This Row],[Log Co2]]-lco2data[[#This Row],[Quadratic Trend]]</f>
        <v>-4.7549521891276925E-4</v>
      </c>
      <c r="K300" s="4">
        <f t="shared" si="4"/>
        <v>9.8990065842622472E-4</v>
      </c>
      <c r="L300" s="4">
        <f>lco2data[[#This Row],[Detrended]]-lco2data[[#This Row],[Cycle]]</f>
        <v>-1.465395877338994E-3</v>
      </c>
      <c r="M300" s="4">
        <f>AVERAGEIF(lco2data[Month],lco2data[Month],lco2data[High Frequency])</f>
        <v>8.874201147523954E-6</v>
      </c>
      <c r="N300" s="4">
        <f>lco2data[[#This Row],[S0]]-AVERAGE($M$2:$M$13)</f>
        <v>1.0585234404237831E-5</v>
      </c>
      <c r="O300" s="4">
        <f>lco2data[[#This Row],[Log Co2]]-lco2data[[#This Row],[Seasonal]]</f>
        <v>5.8338640412988063</v>
      </c>
    </row>
    <row r="301" spans="1:15" x14ac:dyDescent="0.3">
      <c r="A301" s="1">
        <v>1983</v>
      </c>
      <c r="B301" s="1">
        <v>2</v>
      </c>
      <c r="C301" s="6">
        <v>1983.125</v>
      </c>
      <c r="D301" s="6">
        <f>co2data[[#This Row],[DecDate]]^2</f>
        <v>3932784.765625</v>
      </c>
      <c r="E301" s="2">
        <f>DATE(co2data[[#This Row],[Year]],co2data[[#This Row],[Month]],15)</f>
        <v>30362</v>
      </c>
      <c r="F301" s="1">
        <v>342.9</v>
      </c>
      <c r="G301" s="1">
        <f>LN(lco2data[[#This Row],[Co2]])</f>
        <v>5.8374388594688744</v>
      </c>
      <c r="H301" s="4">
        <f>$S$37+$S$38*lco2data[[#This Row],[DecDate]]</f>
        <v>5.8421432696328779</v>
      </c>
      <c r="I301" s="4">
        <f>$S$17+$S$18*lco2data[[#This Row],[DecDate]]+$S$19*lco2data[[#This Row],[DecDate2]]</f>
        <v>5.8346899479287799</v>
      </c>
      <c r="J301" s="4">
        <f>lco2data[[#This Row],[Log Co2]]-lco2data[[#This Row],[Quadratic Trend]]</f>
        <v>2.7489115400944897E-3</v>
      </c>
      <c r="K301" s="4">
        <f t="shared" si="4"/>
        <v>6.3883811006212236E-4</v>
      </c>
      <c r="L301" s="4">
        <f>lco2data[[#This Row],[Detrended]]-lco2data[[#This Row],[Cycle]]</f>
        <v>2.1100734300323674E-3</v>
      </c>
      <c r="M301" s="4">
        <f>AVERAGEIF(lco2data[Month],lco2data[Month],lco2data[High Frequency])</f>
        <v>2.2711043136650279E-3</v>
      </c>
      <c r="N301" s="4">
        <f>lco2data[[#This Row],[S0]]-AVERAGE($M$2:$M$13)</f>
        <v>2.2728153469217418E-3</v>
      </c>
      <c r="O301" s="4">
        <f>lco2data[[#This Row],[Log Co2]]-lco2data[[#This Row],[Seasonal]]</f>
        <v>5.8351660441219524</v>
      </c>
    </row>
    <row r="302" spans="1:15" x14ac:dyDescent="0.3">
      <c r="A302" s="1">
        <v>1983</v>
      </c>
      <c r="B302" s="1">
        <v>3</v>
      </c>
      <c r="C302" s="6">
        <v>1983.2083333333335</v>
      </c>
      <c r="D302" s="6">
        <f>co2data[[#This Row],[DecDate]]^2</f>
        <v>3933115.2934027785</v>
      </c>
      <c r="E302" s="2">
        <f>DATE(co2data[[#This Row],[Year]],co2data[[#This Row],[Month]],15)</f>
        <v>30390</v>
      </c>
      <c r="F302" s="1">
        <v>343.33</v>
      </c>
      <c r="G302" s="1">
        <f>LN(lco2data[[#This Row],[Co2]])</f>
        <v>5.8386920837705771</v>
      </c>
      <c r="H302" s="4">
        <f>$S$37+$S$38*lco2data[[#This Row],[DecDate]]</f>
        <v>5.8425083740246517</v>
      </c>
      <c r="I302" s="4">
        <f>$S$17+$S$18*lco2data[[#This Row],[DecDate]]+$S$19*lco2data[[#This Row],[DecDate2]]</f>
        <v>5.8350301431304814</v>
      </c>
      <c r="J302" s="4">
        <f>lco2data[[#This Row],[Log Co2]]-lco2data[[#This Row],[Quadratic Trend]]</f>
        <v>3.6619406400957288E-3</v>
      </c>
      <c r="K302" s="4">
        <f t="shared" si="4"/>
        <v>3.5742840296447951E-4</v>
      </c>
      <c r="L302" s="4">
        <f>lco2data[[#This Row],[Detrended]]-lco2data[[#This Row],[Cycle]]</f>
        <v>3.3045122371312494E-3</v>
      </c>
      <c r="M302" s="4">
        <f>AVERAGEIF(lco2data[Month],lco2data[Month],lco2data[High Frequency])</f>
        <v>4.7909439645069168E-3</v>
      </c>
      <c r="N302" s="4">
        <f>lco2data[[#This Row],[S0]]-AVERAGE($M$2:$M$13)</f>
        <v>4.7926549977636308E-3</v>
      </c>
      <c r="O302" s="4">
        <f>lco2data[[#This Row],[Log Co2]]-lco2data[[#This Row],[Seasonal]]</f>
        <v>5.8338994287728134</v>
      </c>
    </row>
    <row r="303" spans="1:15" x14ac:dyDescent="0.3">
      <c r="A303" s="1">
        <v>1983</v>
      </c>
      <c r="B303" s="1">
        <v>4</v>
      </c>
      <c r="C303" s="6">
        <v>1983.2916666666667</v>
      </c>
      <c r="D303" s="6">
        <f>co2data[[#This Row],[DecDate]]^2</f>
        <v>3933445.835069445</v>
      </c>
      <c r="E303" s="2">
        <f>DATE(co2data[[#This Row],[Year]],co2data[[#This Row],[Month]],15)</f>
        <v>30421</v>
      </c>
      <c r="F303" s="1">
        <v>345.25</v>
      </c>
      <c r="G303" s="1">
        <f>LN(lco2data[[#This Row],[Co2]])</f>
        <v>5.8442687922894017</v>
      </c>
      <c r="H303" s="4">
        <f>$S$37+$S$38*lco2data[[#This Row],[DecDate]]</f>
        <v>5.8428734784164238</v>
      </c>
      <c r="I303" s="4">
        <f>$S$17+$S$18*lco2data[[#This Row],[DecDate]]+$S$19*lco2data[[#This Row],[DecDate2]]</f>
        <v>5.8353707073572281</v>
      </c>
      <c r="J303" s="4">
        <f>lco2data[[#This Row],[Log Co2]]-lco2data[[#This Row],[Quadratic Trend]]</f>
        <v>8.8980849321735889E-3</v>
      </c>
      <c r="K303" s="4">
        <f t="shared" si="4"/>
        <v>4.9291691873058871E-4</v>
      </c>
      <c r="L303" s="4">
        <f>lco2data[[#This Row],[Detrended]]-lco2data[[#This Row],[Cycle]]</f>
        <v>8.4051680134429995E-3</v>
      </c>
      <c r="M303" s="4">
        <f>AVERAGEIF(lco2data[Month],lco2data[Month],lco2data[High Frequency])</f>
        <v>8.0050138505764184E-3</v>
      </c>
      <c r="N303" s="4">
        <f>lco2data[[#This Row],[S0]]-AVERAGE($M$2:$M$13)</f>
        <v>8.0067248838331315E-3</v>
      </c>
      <c r="O303" s="4">
        <f>lco2data[[#This Row],[Log Co2]]-lco2data[[#This Row],[Seasonal]]</f>
        <v>5.8362620674055687</v>
      </c>
    </row>
    <row r="304" spans="1:15" x14ac:dyDescent="0.3">
      <c r="A304" s="1">
        <v>1983</v>
      </c>
      <c r="B304" s="1">
        <v>5</v>
      </c>
      <c r="C304" s="6">
        <v>1983.375</v>
      </c>
      <c r="D304" s="6">
        <f>co2data[[#This Row],[DecDate]]^2</f>
        <v>3933776.390625</v>
      </c>
      <c r="E304" s="2">
        <f>DATE(co2data[[#This Row],[Year]],co2data[[#This Row],[Month]],15)</f>
        <v>30451</v>
      </c>
      <c r="F304" s="1">
        <v>346.03</v>
      </c>
      <c r="G304" s="1">
        <f>LN(lco2data[[#This Row],[Co2]])</f>
        <v>5.8465254765013572</v>
      </c>
      <c r="H304" s="4">
        <f>$S$37+$S$38*lco2data[[#This Row],[DecDate]]</f>
        <v>5.8432385828081959</v>
      </c>
      <c r="I304" s="4">
        <f>$S$17+$S$18*lco2data[[#This Row],[DecDate]]+$S$19*lco2data[[#This Row],[DecDate2]]</f>
        <v>5.8357116406089915</v>
      </c>
      <c r="J304" s="4">
        <f>lco2data[[#This Row],[Log Co2]]-lco2data[[#This Row],[Quadratic Trend]]</f>
        <v>1.0813835892365731E-2</v>
      </c>
      <c r="K304" s="4">
        <f t="shared" si="4"/>
        <v>8.987276434156891E-4</v>
      </c>
      <c r="L304" s="4">
        <f>lco2data[[#This Row],[Detrended]]-lco2data[[#This Row],[Cycle]]</f>
        <v>9.9151082489500417E-3</v>
      </c>
      <c r="M304" s="4">
        <f>AVERAGEIF(lco2data[Month],lco2data[Month],lco2data[High Frequency])</f>
        <v>8.9785579737426228E-3</v>
      </c>
      <c r="N304" s="4">
        <f>lco2data[[#This Row],[S0]]-AVERAGE($M$2:$M$13)</f>
        <v>8.9802690069993359E-3</v>
      </c>
      <c r="O304" s="4">
        <f>lco2data[[#This Row],[Log Co2]]-lco2data[[#This Row],[Seasonal]]</f>
        <v>5.8375452074943581</v>
      </c>
    </row>
    <row r="305" spans="1:15" x14ac:dyDescent="0.3">
      <c r="A305" s="1">
        <v>1983</v>
      </c>
      <c r="B305" s="1">
        <v>6</v>
      </c>
      <c r="C305" s="6">
        <v>1983.4583333333335</v>
      </c>
      <c r="D305" s="6">
        <f>co2data[[#This Row],[DecDate]]^2</f>
        <v>3934106.960069445</v>
      </c>
      <c r="E305" s="2">
        <f>DATE(co2data[[#This Row],[Year]],co2data[[#This Row],[Month]],15)</f>
        <v>30482</v>
      </c>
      <c r="F305" s="1">
        <v>345.63</v>
      </c>
      <c r="G305" s="1">
        <f>LN(lco2data[[#This Row],[Co2]])</f>
        <v>5.8453688387180716</v>
      </c>
      <c r="H305" s="4">
        <f>$S$37+$S$38*lco2data[[#This Row],[DecDate]]</f>
        <v>5.8436036871999679</v>
      </c>
      <c r="I305" s="4">
        <f>$S$17+$S$18*lco2data[[#This Row],[DecDate]]+$S$19*lco2data[[#This Row],[DecDate2]]</f>
        <v>5.8360529428858001</v>
      </c>
      <c r="J305" s="4">
        <f>lco2data[[#This Row],[Log Co2]]-lco2data[[#This Row],[Quadratic Trend]]</f>
        <v>9.3158958322714369E-3</v>
      </c>
      <c r="K305" s="4">
        <f t="shared" si="4"/>
        <v>1.3349449588879053E-3</v>
      </c>
      <c r="L305" s="4">
        <f>lco2data[[#This Row],[Detrended]]-lco2data[[#This Row],[Cycle]]</f>
        <v>7.980950873383531E-3</v>
      </c>
      <c r="M305" s="4">
        <f>AVERAGEIF(lco2data[Month],lco2data[Month],lco2data[High Frequency])</f>
        <v>6.745219975955884E-3</v>
      </c>
      <c r="N305" s="4">
        <f>lco2data[[#This Row],[S0]]-AVERAGE($M$2:$M$13)</f>
        <v>6.746931009212598E-3</v>
      </c>
      <c r="O305" s="4">
        <f>lco2data[[#This Row],[Log Co2]]-lco2data[[#This Row],[Seasonal]]</f>
        <v>5.838621907708859</v>
      </c>
    </row>
    <row r="306" spans="1:15" x14ac:dyDescent="0.3">
      <c r="A306" s="1">
        <v>1983</v>
      </c>
      <c r="B306" s="1">
        <v>7</v>
      </c>
      <c r="C306" s="6">
        <v>1983.5416666666667</v>
      </c>
      <c r="D306" s="6">
        <f>co2data[[#This Row],[DecDate]]^2</f>
        <v>3934437.543402778</v>
      </c>
      <c r="E306" s="2">
        <f>DATE(co2data[[#This Row],[Year]],co2data[[#This Row],[Month]],15)</f>
        <v>30512</v>
      </c>
      <c r="F306" s="1">
        <v>344.19</v>
      </c>
      <c r="G306" s="1">
        <f>LN(lco2data[[#This Row],[Co2]])</f>
        <v>5.8411938304791615</v>
      </c>
      <c r="H306" s="4">
        <f>$S$37+$S$38*lco2data[[#This Row],[DecDate]]</f>
        <v>5.84396879159174</v>
      </c>
      <c r="I306" s="4">
        <f>$S$17+$S$18*lco2data[[#This Row],[DecDate]]+$S$19*lco2data[[#This Row],[DecDate2]]</f>
        <v>5.8363946141876539</v>
      </c>
      <c r="J306" s="4">
        <f>lco2data[[#This Row],[Log Co2]]-lco2data[[#This Row],[Quadratic Trend]]</f>
        <v>4.7992162915075909E-3</v>
      </c>
      <c r="K306" s="4">
        <f t="shared" si="4"/>
        <v>1.7119762462356812E-3</v>
      </c>
      <c r="L306" s="4">
        <f>lco2data[[#This Row],[Detrended]]-lco2data[[#This Row],[Cycle]]</f>
        <v>3.0872400452719097E-3</v>
      </c>
      <c r="M306" s="4">
        <f>AVERAGEIF(lco2data[Month],lco2data[Month],lco2data[High Frequency])</f>
        <v>1.982712511199824E-3</v>
      </c>
      <c r="N306" s="4">
        <f>lco2data[[#This Row],[S0]]-AVERAGE($M$2:$M$13)</f>
        <v>1.9844235444565379E-3</v>
      </c>
      <c r="O306" s="4">
        <f>lco2data[[#This Row],[Log Co2]]-lco2data[[#This Row],[Seasonal]]</f>
        <v>5.8392094069347049</v>
      </c>
    </row>
    <row r="307" spans="1:15" x14ac:dyDescent="0.3">
      <c r="A307" s="1">
        <v>1983</v>
      </c>
      <c r="B307" s="1">
        <v>8</v>
      </c>
      <c r="C307" s="6">
        <v>1983.625</v>
      </c>
      <c r="D307" s="6">
        <f>co2data[[#This Row],[DecDate]]^2</f>
        <v>3934768.140625</v>
      </c>
      <c r="E307" s="2">
        <f>DATE(co2data[[#This Row],[Year]],co2data[[#This Row],[Month]],15)</f>
        <v>30543</v>
      </c>
      <c r="F307" s="1">
        <v>342.27</v>
      </c>
      <c r="G307" s="1">
        <f>LN(lco2data[[#This Row],[Co2]])</f>
        <v>5.8355998992763878</v>
      </c>
      <c r="H307" s="4">
        <f>$S$37+$S$38*lco2data[[#This Row],[DecDate]]</f>
        <v>5.8443338959835121</v>
      </c>
      <c r="I307" s="4">
        <f>$S$17+$S$18*lco2data[[#This Row],[DecDate]]+$S$19*lco2data[[#This Row],[DecDate2]]</f>
        <v>5.8367366545145529</v>
      </c>
      <c r="J307" s="4">
        <f>lco2data[[#This Row],[Log Co2]]-lco2data[[#This Row],[Quadratic Trend]]</f>
        <v>-1.1367552381651436E-3</v>
      </c>
      <c r="K307" s="4">
        <f t="shared" si="4"/>
        <v>2.066928959007619E-3</v>
      </c>
      <c r="L307" s="4">
        <f>lco2data[[#This Row],[Detrended]]-lco2data[[#This Row],[Cycle]]</f>
        <v>-3.2036841971727625E-3</v>
      </c>
      <c r="M307" s="4">
        <f>AVERAGEIF(lco2data[Month],lco2data[Month],lco2data[High Frequency])</f>
        <v>-4.2841947074596992E-3</v>
      </c>
      <c r="N307" s="4">
        <f>lco2data[[#This Row],[S0]]-AVERAGE($M$2:$M$13)</f>
        <v>-4.2824836742029852E-3</v>
      </c>
      <c r="O307" s="4">
        <f>lco2data[[#This Row],[Log Co2]]-lco2data[[#This Row],[Seasonal]]</f>
        <v>5.8398823829505906</v>
      </c>
    </row>
    <row r="308" spans="1:15" x14ac:dyDescent="0.3">
      <c r="A308" s="1">
        <v>1983</v>
      </c>
      <c r="B308" s="1">
        <v>9</v>
      </c>
      <c r="C308" s="6">
        <v>1983.7083333333335</v>
      </c>
      <c r="D308" s="6">
        <f>co2data[[#This Row],[DecDate]]^2</f>
        <v>3935098.7517361119</v>
      </c>
      <c r="E308" s="2">
        <f>DATE(co2data[[#This Row],[Year]],co2data[[#This Row],[Month]],15)</f>
        <v>30574</v>
      </c>
      <c r="F308" s="1">
        <v>340.35</v>
      </c>
      <c r="G308" s="1">
        <f>LN(lco2data[[#This Row],[Co2]])</f>
        <v>5.8299744998939609</v>
      </c>
      <c r="H308" s="4">
        <f>$S$37+$S$38*lco2data[[#This Row],[DecDate]]</f>
        <v>5.8446990003752859</v>
      </c>
      <c r="I308" s="4">
        <f>$S$17+$S$18*lco2data[[#This Row],[DecDate]]+$S$19*lco2data[[#This Row],[DecDate2]]</f>
        <v>5.8370790638664829</v>
      </c>
      <c r="J308" s="4">
        <f>lco2data[[#This Row],[Log Co2]]-lco2data[[#This Row],[Quadratic Trend]]</f>
        <v>-7.1045639725220155E-3</v>
      </c>
      <c r="K308" s="4">
        <f t="shared" si="4"/>
        <v>2.3100326212007151E-3</v>
      </c>
      <c r="L308" s="4">
        <f>lco2data[[#This Row],[Detrended]]-lco2data[[#This Row],[Cycle]]</f>
        <v>-9.4145965937227315E-3</v>
      </c>
      <c r="M308" s="4">
        <f>AVERAGEIF(lco2data[Month],lco2data[Month],lco2data[High Frequency])</f>
        <v>-9.2552748452772796E-3</v>
      </c>
      <c r="N308" s="4">
        <f>lco2data[[#This Row],[S0]]-AVERAGE($M$2:$M$13)</f>
        <v>-9.2535638120205665E-3</v>
      </c>
      <c r="O308" s="4">
        <f>lco2data[[#This Row],[Log Co2]]-lco2data[[#This Row],[Seasonal]]</f>
        <v>5.8392280637059812</v>
      </c>
    </row>
    <row r="309" spans="1:15" x14ac:dyDescent="0.3">
      <c r="A309" s="1">
        <v>1983</v>
      </c>
      <c r="B309" s="1">
        <v>10</v>
      </c>
      <c r="C309" s="6">
        <v>1983.7916666666667</v>
      </c>
      <c r="D309" s="6">
        <f>co2data[[#This Row],[DecDate]]^2</f>
        <v>3935429.3767361115</v>
      </c>
      <c r="E309" s="2">
        <f>DATE(co2data[[#This Row],[Year]],co2data[[#This Row],[Month]],15)</f>
        <v>30604</v>
      </c>
      <c r="F309" s="1">
        <v>340.38</v>
      </c>
      <c r="G309" s="1">
        <f>LN(lco2data[[#This Row],[Co2]])</f>
        <v>5.8300626405665312</v>
      </c>
      <c r="H309" s="4">
        <f>$S$37+$S$38*lco2data[[#This Row],[DecDate]]</f>
        <v>5.845064104767058</v>
      </c>
      <c r="I309" s="4">
        <f>$S$17+$S$18*lco2data[[#This Row],[DecDate]]+$S$19*lco2data[[#This Row],[DecDate2]]</f>
        <v>5.8374218422434438</v>
      </c>
      <c r="J309" s="4">
        <f>lco2data[[#This Row],[Log Co2]]-lco2data[[#This Row],[Quadratic Trend]]</f>
        <v>-7.359201676912619E-3</v>
      </c>
      <c r="K309" s="4">
        <f t="shared" si="4"/>
        <v>2.7496769164208411E-3</v>
      </c>
      <c r="L309" s="4">
        <f>lco2data[[#This Row],[Detrended]]-lco2data[[#This Row],[Cycle]]</f>
        <v>-1.010887859333346E-2</v>
      </c>
      <c r="M309" s="4">
        <f>AVERAGEIF(lco2data[Month],lco2data[Month],lco2data[High Frequency])</f>
        <v>-9.7900795346398048E-3</v>
      </c>
      <c r="N309" s="4">
        <f>lco2data[[#This Row],[S0]]-AVERAGE($M$2:$M$13)</f>
        <v>-9.7883685013830917E-3</v>
      </c>
      <c r="O309" s="4">
        <f>lco2data[[#This Row],[Log Co2]]-lco2data[[#This Row],[Seasonal]]</f>
        <v>5.8398510090679139</v>
      </c>
    </row>
    <row r="310" spans="1:15" x14ac:dyDescent="0.3">
      <c r="A310" s="1">
        <v>1983</v>
      </c>
      <c r="B310" s="1">
        <v>11</v>
      </c>
      <c r="C310" s="6">
        <v>1983.875</v>
      </c>
      <c r="D310" s="6">
        <f>co2data[[#This Row],[DecDate]]^2</f>
        <v>3935760.015625</v>
      </c>
      <c r="E310" s="2">
        <f>DATE(co2data[[#This Row],[Year]],co2data[[#This Row],[Month]],15)</f>
        <v>30635</v>
      </c>
      <c r="F310" s="1">
        <v>341.59</v>
      </c>
      <c r="G310" s="1">
        <f>LN(lco2data[[#This Row],[Co2]])</f>
        <v>5.8336111874812389</v>
      </c>
      <c r="H310" s="4">
        <f>$S$37+$S$38*lco2data[[#This Row],[DecDate]]</f>
        <v>5.84542920915883</v>
      </c>
      <c r="I310" s="4">
        <f>$S$17+$S$18*lco2data[[#This Row],[DecDate]]+$S$19*lco2data[[#This Row],[DecDate2]]</f>
        <v>5.83776498964545</v>
      </c>
      <c r="J310" s="4">
        <f>lco2data[[#This Row],[Log Co2]]-lco2data[[#This Row],[Quadratic Trend]]</f>
        <v>-4.1538021642111289E-3</v>
      </c>
      <c r="K310" s="4">
        <f t="shared" si="4"/>
        <v>2.9349836280080791E-3</v>
      </c>
      <c r="L310" s="4">
        <f>lco2data[[#This Row],[Detrended]]-lco2data[[#This Row],[Cycle]]</f>
        <v>-7.088785792219208E-3</v>
      </c>
      <c r="M310" s="4">
        <f>AVERAGEIF(lco2data[Month],lco2data[Month],lco2data[High Frequency])</f>
        <v>-6.4734271169104929E-3</v>
      </c>
      <c r="N310" s="4">
        <f>lco2data[[#This Row],[S0]]-AVERAGE($M$2:$M$13)</f>
        <v>-6.471716083653779E-3</v>
      </c>
      <c r="O310" s="4">
        <f>lco2data[[#This Row],[Log Co2]]-lco2data[[#This Row],[Seasonal]]</f>
        <v>5.8400829035648929</v>
      </c>
    </row>
    <row r="311" spans="1:15" x14ac:dyDescent="0.3">
      <c r="A311" s="1">
        <v>1983</v>
      </c>
      <c r="B311" s="1">
        <v>12</v>
      </c>
      <c r="C311" s="6">
        <v>1983.9583333333335</v>
      </c>
      <c r="D311" s="6">
        <f>co2data[[#This Row],[DecDate]]^2</f>
        <v>3936090.6684027785</v>
      </c>
      <c r="E311" s="2">
        <f>DATE(co2data[[#This Row],[Year]],co2data[[#This Row],[Month]],15)</f>
        <v>30665</v>
      </c>
      <c r="F311" s="1">
        <v>343.05</v>
      </c>
      <c r="G311" s="1">
        <f>LN(lco2data[[#This Row],[Co2]])</f>
        <v>5.8378762091369003</v>
      </c>
      <c r="H311" s="4">
        <f>$S$37+$S$38*lco2data[[#This Row],[DecDate]]</f>
        <v>5.8457943135506039</v>
      </c>
      <c r="I311" s="4">
        <f>$S$17+$S$18*lco2data[[#This Row],[DecDate]]+$S$19*lco2data[[#This Row],[DecDate2]]</f>
        <v>5.8381085060724871</v>
      </c>
      <c r="J311" s="4">
        <f>lco2data[[#This Row],[Log Co2]]-lco2data[[#This Row],[Quadratic Trend]]</f>
        <v>-2.3229693558679543E-4</v>
      </c>
      <c r="K311" s="4">
        <f t="shared" si="4"/>
        <v>2.8023645007234557E-3</v>
      </c>
      <c r="L311" s="4">
        <f>lco2data[[#This Row],[Detrended]]-lco2data[[#This Row],[Cycle]]</f>
        <v>-3.0346614363102511E-3</v>
      </c>
      <c r="M311" s="4">
        <f>AVERAGEIF(lco2data[Month],lco2data[Month],lco2data[High Frequency])</f>
        <v>-2.9999829855875035E-3</v>
      </c>
      <c r="N311" s="4">
        <f>lco2data[[#This Row],[S0]]-AVERAGE($M$2:$M$13)</f>
        <v>-2.9982719523307896E-3</v>
      </c>
      <c r="O311" s="4">
        <f>lco2data[[#This Row],[Log Co2]]-lco2data[[#This Row],[Seasonal]]</f>
        <v>5.840874481089231</v>
      </c>
    </row>
    <row r="312" spans="1:15" x14ac:dyDescent="0.3">
      <c r="A312" s="1">
        <v>1984</v>
      </c>
      <c r="B312" s="1">
        <v>1</v>
      </c>
      <c r="C312" s="6">
        <v>1984.0416666666667</v>
      </c>
      <c r="D312" s="6">
        <f>co2data[[#This Row],[DecDate]]^2</f>
        <v>3936421.335069445</v>
      </c>
      <c r="E312" s="2">
        <f>DATE(co2data[[#This Row],[Year]],co2data[[#This Row],[Month]],15)</f>
        <v>30696</v>
      </c>
      <c r="F312" s="1">
        <v>344.1</v>
      </c>
      <c r="G312" s="1">
        <f>LN(lco2data[[#This Row],[Co2]])</f>
        <v>5.8409323128034352</v>
      </c>
      <c r="H312" s="4">
        <f>$S$37+$S$38*lco2data[[#This Row],[DecDate]]</f>
        <v>5.8461594179423759</v>
      </c>
      <c r="I312" s="4">
        <f>$S$17+$S$18*lco2data[[#This Row],[DecDate]]+$S$19*lco2data[[#This Row],[DecDate2]]</f>
        <v>5.8384523915245694</v>
      </c>
      <c r="J312" s="4">
        <f>lco2data[[#This Row],[Log Co2]]-lco2data[[#This Row],[Quadratic Trend]]</f>
        <v>2.4799212788657599E-3</v>
      </c>
      <c r="K312" s="4">
        <f t="shared" si="4"/>
        <v>2.4362199255876069E-3</v>
      </c>
      <c r="L312" s="4">
        <f>lco2data[[#This Row],[Detrended]]-lco2data[[#This Row],[Cycle]]</f>
        <v>4.3701353278152982E-5</v>
      </c>
      <c r="M312" s="4">
        <f>AVERAGEIF(lco2data[Month],lco2data[Month],lco2data[High Frequency])</f>
        <v>8.874201147523954E-6</v>
      </c>
      <c r="N312" s="4">
        <f>lco2data[[#This Row],[S0]]-AVERAGE($M$2:$M$13)</f>
        <v>1.0585234404237831E-5</v>
      </c>
      <c r="O312" s="4">
        <f>lco2data[[#This Row],[Log Co2]]-lco2data[[#This Row],[Seasonal]]</f>
        <v>5.8409217275690306</v>
      </c>
    </row>
    <row r="313" spans="1:15" x14ac:dyDescent="0.3">
      <c r="A313" s="1">
        <v>1984</v>
      </c>
      <c r="B313" s="1">
        <v>2</v>
      </c>
      <c r="C313" s="6">
        <v>1984.125</v>
      </c>
      <c r="D313" s="6">
        <f>co2data[[#This Row],[DecDate]]^2</f>
        <v>3936752.015625</v>
      </c>
      <c r="E313" s="2">
        <f>DATE(co2data[[#This Row],[Year]],co2data[[#This Row],[Month]],15)</f>
        <v>30727</v>
      </c>
      <c r="F313" s="1">
        <v>344.79</v>
      </c>
      <c r="G313" s="1">
        <f>LN(lco2data[[#This Row],[Co2]])</f>
        <v>5.8429355360487767</v>
      </c>
      <c r="H313" s="4">
        <f>$S$37+$S$38*lco2data[[#This Row],[DecDate]]</f>
        <v>5.846524522334148</v>
      </c>
      <c r="I313" s="4">
        <f>$S$17+$S$18*lco2data[[#This Row],[DecDate]]+$S$19*lco2data[[#This Row],[DecDate2]]</f>
        <v>5.8387966460016543</v>
      </c>
      <c r="J313" s="4">
        <f>lco2data[[#This Row],[Log Co2]]-lco2data[[#This Row],[Quadratic Trend]]</f>
        <v>4.1388900471224233E-3</v>
      </c>
      <c r="K313" s="4">
        <f t="shared" si="4"/>
        <v>1.94879860215749E-3</v>
      </c>
      <c r="L313" s="4">
        <f>lco2data[[#This Row],[Detrended]]-lco2data[[#This Row],[Cycle]]</f>
        <v>2.1900914449649333E-3</v>
      </c>
      <c r="M313" s="4">
        <f>AVERAGEIF(lco2data[Month],lco2data[Month],lco2data[High Frequency])</f>
        <v>2.2711043136650279E-3</v>
      </c>
      <c r="N313" s="4">
        <f>lco2data[[#This Row],[S0]]-AVERAGE($M$2:$M$13)</f>
        <v>2.2728153469217418E-3</v>
      </c>
      <c r="O313" s="4">
        <f>lco2data[[#This Row],[Log Co2]]-lco2data[[#This Row],[Seasonal]]</f>
        <v>5.8406627207018547</v>
      </c>
    </row>
    <row r="314" spans="1:15" x14ac:dyDescent="0.3">
      <c r="A314" s="1">
        <v>1984</v>
      </c>
      <c r="B314" s="1">
        <v>3</v>
      </c>
      <c r="C314" s="6">
        <v>1984.2083333333335</v>
      </c>
      <c r="D314" s="6">
        <f>co2data[[#This Row],[DecDate]]^2</f>
        <v>3937082.710069445</v>
      </c>
      <c r="E314" s="2">
        <f>DATE(co2data[[#This Row],[Year]],co2data[[#This Row],[Month]],15)</f>
        <v>30756</v>
      </c>
      <c r="F314" s="1">
        <v>345.52</v>
      </c>
      <c r="G314" s="1">
        <f>LN(lco2data[[#This Row],[Co2]])</f>
        <v>5.8450505286524459</v>
      </c>
      <c r="H314" s="4">
        <f>$S$37+$S$38*lco2data[[#This Row],[DecDate]]</f>
        <v>5.8468896267259201</v>
      </c>
      <c r="I314" s="4">
        <f>$S$17+$S$18*lco2data[[#This Row],[DecDate]]+$S$19*lco2data[[#This Row],[DecDate2]]</f>
        <v>5.8391412695038412</v>
      </c>
      <c r="J314" s="4">
        <f>lco2data[[#This Row],[Log Co2]]-lco2data[[#This Row],[Quadratic Trend]]</f>
        <v>5.9092591486047397E-3</v>
      </c>
      <c r="K314" s="4">
        <f t="shared" si="4"/>
        <v>1.4083990295382055E-3</v>
      </c>
      <c r="L314" s="4">
        <f>lco2data[[#This Row],[Detrended]]-lco2data[[#This Row],[Cycle]]</f>
        <v>4.5008601190665342E-3</v>
      </c>
      <c r="M314" s="4">
        <f>AVERAGEIF(lco2data[Month],lco2data[Month],lco2data[High Frequency])</f>
        <v>4.7909439645069168E-3</v>
      </c>
      <c r="N314" s="4">
        <f>lco2data[[#This Row],[S0]]-AVERAGE($M$2:$M$13)</f>
        <v>4.7926549977636308E-3</v>
      </c>
      <c r="O314" s="4">
        <f>lco2data[[#This Row],[Log Co2]]-lco2data[[#This Row],[Seasonal]]</f>
        <v>5.8402578736546822</v>
      </c>
    </row>
    <row r="315" spans="1:15" x14ac:dyDescent="0.3">
      <c r="A315" s="1">
        <v>1984</v>
      </c>
      <c r="B315" s="1">
        <v>4</v>
      </c>
      <c r="C315" s="6">
        <v>1984.2916666666667</v>
      </c>
      <c r="D315" s="6">
        <f>co2data[[#This Row],[DecDate]]^2</f>
        <v>3937413.418402778</v>
      </c>
      <c r="E315" s="2">
        <f>DATE(co2data[[#This Row],[Year]],co2data[[#This Row],[Month]],15)</f>
        <v>30787</v>
      </c>
      <c r="F315" s="1">
        <v>346.84</v>
      </c>
      <c r="G315" s="1">
        <f>LN(lco2data[[#This Row],[Co2]])</f>
        <v>5.8488635785089595</v>
      </c>
      <c r="H315" s="4">
        <f>$S$37+$S$38*lco2data[[#This Row],[DecDate]]</f>
        <v>5.8472547311176921</v>
      </c>
      <c r="I315" s="4">
        <f>$S$17+$S$18*lco2data[[#This Row],[DecDate]]+$S$19*lco2data[[#This Row],[DecDate2]]</f>
        <v>5.8394862620310022</v>
      </c>
      <c r="J315" s="4">
        <f>lco2data[[#This Row],[Log Co2]]-lco2data[[#This Row],[Quadratic Trend]]</f>
        <v>9.3773164779573648E-3</v>
      </c>
      <c r="K315" s="4">
        <f t="shared" si="4"/>
        <v>1.3611648916087742E-3</v>
      </c>
      <c r="L315" s="4">
        <f>lco2data[[#This Row],[Detrended]]-lco2data[[#This Row],[Cycle]]</f>
        <v>8.0161515863485903E-3</v>
      </c>
      <c r="M315" s="4">
        <f>AVERAGEIF(lco2data[Month],lco2data[Month],lco2data[High Frequency])</f>
        <v>8.0050138505764184E-3</v>
      </c>
      <c r="N315" s="4">
        <f>lco2data[[#This Row],[S0]]-AVERAGE($M$2:$M$13)</f>
        <v>8.0067248838331315E-3</v>
      </c>
      <c r="O315" s="4">
        <f>lco2data[[#This Row],[Log Co2]]-lco2data[[#This Row],[Seasonal]]</f>
        <v>5.8408568536251266</v>
      </c>
    </row>
    <row r="316" spans="1:15" x14ac:dyDescent="0.3">
      <c r="A316" s="1">
        <v>1984</v>
      </c>
      <c r="B316" s="1">
        <v>5</v>
      </c>
      <c r="C316" s="6">
        <v>1984.375</v>
      </c>
      <c r="D316" s="6">
        <f>co2data[[#This Row],[DecDate]]^2</f>
        <v>3937744.140625</v>
      </c>
      <c r="E316" s="2">
        <f>DATE(co2data[[#This Row],[Year]],co2data[[#This Row],[Month]],15)</f>
        <v>30817</v>
      </c>
      <c r="F316" s="1">
        <v>347.63</v>
      </c>
      <c r="G316" s="1">
        <f>LN(lco2data[[#This Row],[Co2]])</f>
        <v>5.8511386957660445</v>
      </c>
      <c r="H316" s="4">
        <f>$S$37+$S$38*lco2data[[#This Row],[DecDate]]</f>
        <v>5.847619835509466</v>
      </c>
      <c r="I316" s="4">
        <f>$S$17+$S$18*lco2data[[#This Row],[DecDate]]+$S$19*lco2data[[#This Row],[DecDate2]]</f>
        <v>5.8398316235832368</v>
      </c>
      <c r="J316" s="4">
        <f>lco2data[[#This Row],[Log Co2]]-lco2data[[#This Row],[Quadratic Trend]]</f>
        <v>1.1307072182807687E-2</v>
      </c>
      <c r="K316" s="4">
        <f t="shared" si="4"/>
        <v>1.6280579007533684E-3</v>
      </c>
      <c r="L316" s="4">
        <f>lco2data[[#This Row],[Detrended]]-lco2data[[#This Row],[Cycle]]</f>
        <v>9.6790142820543188E-3</v>
      </c>
      <c r="M316" s="4">
        <f>AVERAGEIF(lco2data[Month],lco2data[Month],lco2data[High Frequency])</f>
        <v>8.9785579737426228E-3</v>
      </c>
      <c r="N316" s="4">
        <f>lco2data[[#This Row],[S0]]-AVERAGE($M$2:$M$13)</f>
        <v>8.9802690069993359E-3</v>
      </c>
      <c r="O316" s="4">
        <f>lco2data[[#This Row],[Log Co2]]-lco2data[[#This Row],[Seasonal]]</f>
        <v>5.8421584267590454</v>
      </c>
    </row>
    <row r="317" spans="1:15" x14ac:dyDescent="0.3">
      <c r="A317" s="1">
        <v>1984</v>
      </c>
      <c r="B317" s="1">
        <v>6</v>
      </c>
      <c r="C317" s="6">
        <v>1984.4583333333335</v>
      </c>
      <c r="D317" s="6">
        <f>co2data[[#This Row],[DecDate]]^2</f>
        <v>3938074.8767361119</v>
      </c>
      <c r="E317" s="2">
        <f>DATE(co2data[[#This Row],[Year]],co2data[[#This Row],[Month]],15)</f>
        <v>30848</v>
      </c>
      <c r="F317" s="1">
        <v>346.98</v>
      </c>
      <c r="G317" s="1">
        <f>LN(lco2data[[#This Row],[Co2]])</f>
        <v>5.8492671413981823</v>
      </c>
      <c r="H317" s="4">
        <f>$S$37+$S$38*lco2data[[#This Row],[DecDate]]</f>
        <v>5.847984939901238</v>
      </c>
      <c r="I317" s="4">
        <f>$S$17+$S$18*lco2data[[#This Row],[DecDate]]+$S$19*lco2data[[#This Row],[DecDate2]]</f>
        <v>5.8401773541605166</v>
      </c>
      <c r="J317" s="4">
        <f>lco2data[[#This Row],[Log Co2]]-lco2data[[#This Row],[Quadratic Trend]]</f>
        <v>9.0897872376656252E-3</v>
      </c>
      <c r="K317" s="4">
        <f t="shared" si="4"/>
        <v>1.9795031728379467E-3</v>
      </c>
      <c r="L317" s="4">
        <f>lco2data[[#This Row],[Detrended]]-lco2data[[#This Row],[Cycle]]</f>
        <v>7.1102840648276785E-3</v>
      </c>
      <c r="M317" s="4">
        <f>AVERAGEIF(lco2data[Month],lco2data[Month],lco2data[High Frequency])</f>
        <v>6.745219975955884E-3</v>
      </c>
      <c r="N317" s="4">
        <f>lco2data[[#This Row],[S0]]-AVERAGE($M$2:$M$13)</f>
        <v>6.746931009212598E-3</v>
      </c>
      <c r="O317" s="4">
        <f>lco2data[[#This Row],[Log Co2]]-lco2data[[#This Row],[Seasonal]]</f>
        <v>5.8425202103889697</v>
      </c>
    </row>
    <row r="318" spans="1:15" x14ac:dyDescent="0.3">
      <c r="A318" s="1">
        <v>1984</v>
      </c>
      <c r="B318" s="1">
        <v>7</v>
      </c>
      <c r="C318" s="6">
        <v>1984.5416666666667</v>
      </c>
      <c r="D318" s="6">
        <f>co2data[[#This Row],[DecDate]]^2</f>
        <v>3938405.6267361115</v>
      </c>
      <c r="E318" s="2">
        <f>DATE(co2data[[#This Row],[Year]],co2data[[#This Row],[Month]],15)</f>
        <v>30878</v>
      </c>
      <c r="F318" s="1">
        <v>345.53</v>
      </c>
      <c r="G318" s="1">
        <f>LN(lco2data[[#This Row],[Co2]])</f>
        <v>5.8450794701183328</v>
      </c>
      <c r="H318" s="4">
        <f>$S$37+$S$38*lco2data[[#This Row],[DecDate]]</f>
        <v>5.8483500442930101</v>
      </c>
      <c r="I318" s="4">
        <f>$S$17+$S$18*lco2data[[#This Row],[DecDate]]+$S$19*lco2data[[#This Row],[DecDate2]]</f>
        <v>5.8405234537628274</v>
      </c>
      <c r="J318" s="4">
        <f>lco2data[[#This Row],[Log Co2]]-lco2data[[#This Row],[Quadratic Trend]]</f>
        <v>4.556016355505399E-3</v>
      </c>
      <c r="K318" s="4">
        <f t="shared" si="4"/>
        <v>2.1162280602681815E-3</v>
      </c>
      <c r="L318" s="4">
        <f>lco2data[[#This Row],[Detrended]]-lco2data[[#This Row],[Cycle]]</f>
        <v>2.4397882952372175E-3</v>
      </c>
      <c r="M318" s="4">
        <f>AVERAGEIF(lco2data[Month],lco2data[Month],lco2data[High Frequency])</f>
        <v>1.982712511199824E-3</v>
      </c>
      <c r="N318" s="4">
        <f>lco2data[[#This Row],[S0]]-AVERAGE($M$2:$M$13)</f>
        <v>1.9844235444565379E-3</v>
      </c>
      <c r="O318" s="4">
        <f>lco2data[[#This Row],[Log Co2]]-lco2data[[#This Row],[Seasonal]]</f>
        <v>5.8430950465738762</v>
      </c>
    </row>
    <row r="319" spans="1:15" x14ac:dyDescent="0.3">
      <c r="A319" s="1">
        <v>1984</v>
      </c>
      <c r="B319" s="1">
        <v>8</v>
      </c>
      <c r="C319" s="6">
        <v>1984.625</v>
      </c>
      <c r="D319" s="6">
        <f>co2data[[#This Row],[DecDate]]^2</f>
        <v>3938736.390625</v>
      </c>
      <c r="E319" s="2">
        <f>DATE(co2data[[#This Row],[Year]],co2data[[#This Row],[Month]],15)</f>
        <v>30909</v>
      </c>
      <c r="F319" s="1">
        <v>343.55</v>
      </c>
      <c r="G319" s="1">
        <f>LN(lco2data[[#This Row],[Co2]])</f>
        <v>5.8393326614770853</v>
      </c>
      <c r="H319" s="4">
        <f>$S$37+$S$38*lco2data[[#This Row],[DecDate]]</f>
        <v>5.8487151486847822</v>
      </c>
      <c r="I319" s="4">
        <f>$S$17+$S$18*lco2data[[#This Row],[DecDate]]+$S$19*lco2data[[#This Row],[DecDate2]]</f>
        <v>5.8408699223901692</v>
      </c>
      <c r="J319" s="4">
        <f>lco2data[[#This Row],[Log Co2]]-lco2data[[#This Row],[Quadratic Trend]]</f>
        <v>-1.5372609130839265E-3</v>
      </c>
      <c r="K319" s="4">
        <f t="shared" si="4"/>
        <v>2.2288965954765116E-3</v>
      </c>
      <c r="L319" s="4">
        <f>lco2data[[#This Row],[Detrended]]-lco2data[[#This Row],[Cycle]]</f>
        <v>-3.7661575085604381E-3</v>
      </c>
      <c r="M319" s="4">
        <f>AVERAGEIF(lco2data[Month],lco2data[Month],lco2data[High Frequency])</f>
        <v>-4.2841947074596992E-3</v>
      </c>
      <c r="N319" s="4">
        <f>lco2data[[#This Row],[S0]]-AVERAGE($M$2:$M$13)</f>
        <v>-4.2824836742029852E-3</v>
      </c>
      <c r="O319" s="4">
        <f>lco2data[[#This Row],[Log Co2]]-lco2data[[#This Row],[Seasonal]]</f>
        <v>5.8436151451512881</v>
      </c>
    </row>
    <row r="320" spans="1:15" x14ac:dyDescent="0.3">
      <c r="A320" s="1">
        <v>1984</v>
      </c>
      <c r="B320" s="1">
        <v>9</v>
      </c>
      <c r="C320" s="6">
        <v>1984.7083333333335</v>
      </c>
      <c r="D320" s="6">
        <f>co2data[[#This Row],[DecDate]]^2</f>
        <v>3939067.1684027785</v>
      </c>
      <c r="E320" s="2">
        <f>DATE(co2data[[#This Row],[Year]],co2data[[#This Row],[Month]],15)</f>
        <v>30940</v>
      </c>
      <c r="F320" s="1">
        <v>341.4</v>
      </c>
      <c r="G320" s="1">
        <f>LN(lco2data[[#This Row],[Co2]])</f>
        <v>5.8330548103603403</v>
      </c>
      <c r="H320" s="4">
        <f>$S$37+$S$38*lco2data[[#This Row],[DecDate]]</f>
        <v>5.849080253076556</v>
      </c>
      <c r="I320" s="4">
        <f>$S$17+$S$18*lco2data[[#This Row],[DecDate]]+$S$19*lco2data[[#This Row],[DecDate2]]</f>
        <v>5.8412167600425562</v>
      </c>
      <c r="J320" s="4">
        <f>lco2data[[#This Row],[Log Co2]]-lco2data[[#This Row],[Quadratic Trend]]</f>
        <v>-8.1619496822158411E-3</v>
      </c>
      <c r="K320" s="4">
        <f t="shared" si="4"/>
        <v>2.5374080239265375E-3</v>
      </c>
      <c r="L320" s="4">
        <f>lco2data[[#This Row],[Detrended]]-lco2data[[#This Row],[Cycle]]</f>
        <v>-1.0699357706142379E-2</v>
      </c>
      <c r="M320" s="4">
        <f>AVERAGEIF(lco2data[Month],lco2data[Month],lco2data[High Frequency])</f>
        <v>-9.2552748452772796E-3</v>
      </c>
      <c r="N320" s="4">
        <f>lco2data[[#This Row],[S0]]-AVERAGE($M$2:$M$13)</f>
        <v>-9.2535638120205665E-3</v>
      </c>
      <c r="O320" s="4">
        <f>lco2data[[#This Row],[Log Co2]]-lco2data[[#This Row],[Seasonal]]</f>
        <v>5.8423083741723607</v>
      </c>
    </row>
    <row r="321" spans="1:15" x14ac:dyDescent="0.3">
      <c r="A321" s="1">
        <v>1984</v>
      </c>
      <c r="B321" s="1">
        <v>10</v>
      </c>
      <c r="C321" s="6">
        <v>1984.7916666666667</v>
      </c>
      <c r="D321" s="6">
        <f>co2data[[#This Row],[DecDate]]^2</f>
        <v>3939397.960069445</v>
      </c>
      <c r="E321" s="2">
        <f>DATE(co2data[[#This Row],[Year]],co2data[[#This Row],[Month]],15)</f>
        <v>30970</v>
      </c>
      <c r="F321" s="1">
        <v>341.67</v>
      </c>
      <c r="G321" s="1">
        <f>LN(lco2data[[#This Row],[Co2]])</f>
        <v>5.8338453589543695</v>
      </c>
      <c r="H321" s="4">
        <f>$S$37+$S$38*lco2data[[#This Row],[DecDate]]</f>
        <v>5.8494453574683281</v>
      </c>
      <c r="I321" s="4">
        <f>$S$17+$S$18*lco2data[[#This Row],[DecDate]]+$S$19*lco2data[[#This Row],[DecDate2]]</f>
        <v>5.8415639667199741</v>
      </c>
      <c r="J321" s="4">
        <f>lco2data[[#This Row],[Log Co2]]-lco2data[[#This Row],[Quadratic Trend]]</f>
        <v>-7.7186077656046237E-3</v>
      </c>
      <c r="K321" s="4">
        <f t="shared" si="4"/>
        <v>2.8154694735201737E-3</v>
      </c>
      <c r="L321" s="4">
        <f>lco2data[[#This Row],[Detrended]]-lco2data[[#This Row],[Cycle]]</f>
        <v>-1.0534077239124797E-2</v>
      </c>
      <c r="M321" s="4">
        <f>AVERAGEIF(lco2data[Month],lco2data[Month],lco2data[High Frequency])</f>
        <v>-9.7900795346398048E-3</v>
      </c>
      <c r="N321" s="4">
        <f>lco2data[[#This Row],[S0]]-AVERAGE($M$2:$M$13)</f>
        <v>-9.7883685013830917E-3</v>
      </c>
      <c r="O321" s="4">
        <f>lco2data[[#This Row],[Log Co2]]-lco2data[[#This Row],[Seasonal]]</f>
        <v>5.8436337274557522</v>
      </c>
    </row>
    <row r="322" spans="1:15" x14ac:dyDescent="0.3">
      <c r="A322" s="1">
        <v>1984</v>
      </c>
      <c r="B322" s="1">
        <v>11</v>
      </c>
      <c r="C322" s="6">
        <v>1984.875</v>
      </c>
      <c r="D322" s="6">
        <f>co2data[[#This Row],[DecDate]]^2</f>
        <v>3939728.765625</v>
      </c>
      <c r="E322" s="2">
        <f>DATE(co2data[[#This Row],[Year]],co2data[[#This Row],[Month]],15)</f>
        <v>31001</v>
      </c>
      <c r="F322" s="1">
        <v>343.1</v>
      </c>
      <c r="G322" s="1">
        <f>LN(lco2data[[#This Row],[Co2]])</f>
        <v>5.8380219498644044</v>
      </c>
      <c r="H322" s="4">
        <f>$S$37+$S$38*lco2data[[#This Row],[DecDate]]</f>
        <v>5.8498104618601001</v>
      </c>
      <c r="I322" s="4">
        <f>$S$17+$S$18*lco2data[[#This Row],[DecDate]]+$S$19*lco2data[[#This Row],[DecDate2]]</f>
        <v>5.8419115424224373</v>
      </c>
      <c r="J322" s="4">
        <f>lco2data[[#This Row],[Log Co2]]-lco2data[[#This Row],[Quadratic Trend]]</f>
        <v>-3.8895925580328949E-3</v>
      </c>
      <c r="K322" s="4">
        <f t="shared" si="4"/>
        <v>2.95868213165282E-3</v>
      </c>
      <c r="L322" s="4">
        <f>lco2data[[#This Row],[Detrended]]-lco2data[[#This Row],[Cycle]]</f>
        <v>-6.8482746896857145E-3</v>
      </c>
      <c r="M322" s="4">
        <f>AVERAGEIF(lco2data[Month],lco2data[Month],lco2data[High Frequency])</f>
        <v>-6.4734271169104929E-3</v>
      </c>
      <c r="N322" s="4">
        <f>lco2data[[#This Row],[S0]]-AVERAGE($M$2:$M$13)</f>
        <v>-6.471716083653779E-3</v>
      </c>
      <c r="O322" s="4">
        <f>lco2data[[#This Row],[Log Co2]]-lco2data[[#This Row],[Seasonal]]</f>
        <v>5.8444936659480584</v>
      </c>
    </row>
    <row r="323" spans="1:15" x14ac:dyDescent="0.3">
      <c r="A323" s="1">
        <v>1984</v>
      </c>
      <c r="B323" s="1">
        <v>12</v>
      </c>
      <c r="C323" s="6">
        <v>1984.9583333333335</v>
      </c>
      <c r="D323" s="6">
        <f>co2data[[#This Row],[DecDate]]^2</f>
        <v>3940059.585069445</v>
      </c>
      <c r="E323" s="2">
        <f>DATE(co2data[[#This Row],[Year]],co2data[[#This Row],[Month]],15)</f>
        <v>31031</v>
      </c>
      <c r="F323" s="1">
        <v>344.7</v>
      </c>
      <c r="G323" s="1">
        <f>LN(lco2data[[#This Row],[Co2]])</f>
        <v>5.8426744735228198</v>
      </c>
      <c r="H323" s="4">
        <f>$S$37+$S$38*lco2data[[#This Row],[DecDate]]</f>
        <v>5.850175566251874</v>
      </c>
      <c r="I323" s="4">
        <f>$S$17+$S$18*lco2data[[#This Row],[DecDate]]+$S$19*lco2data[[#This Row],[DecDate2]]</f>
        <v>5.8422594871499314</v>
      </c>
      <c r="J323" s="4">
        <f>lco2data[[#This Row],[Log Co2]]-lco2data[[#This Row],[Quadratic Trend]]</f>
        <v>4.1498637288839291E-4</v>
      </c>
      <c r="K323" s="4">
        <f t="shared" si="4"/>
        <v>2.7765175797895151E-3</v>
      </c>
      <c r="L323" s="4">
        <f>lco2data[[#This Row],[Detrended]]-lco2data[[#This Row],[Cycle]]</f>
        <v>-2.3615312069011221E-3</v>
      </c>
      <c r="M323" s="4">
        <f>AVERAGEIF(lco2data[Month],lco2data[Month],lco2data[High Frequency])</f>
        <v>-2.9999829855875035E-3</v>
      </c>
      <c r="N323" s="4">
        <f>lco2data[[#This Row],[S0]]-AVERAGE($M$2:$M$13)</f>
        <v>-2.9982719523307896E-3</v>
      </c>
      <c r="O323" s="4">
        <f>lco2data[[#This Row],[Log Co2]]-lco2data[[#This Row],[Seasonal]]</f>
        <v>5.8456727454751505</v>
      </c>
    </row>
    <row r="324" spans="1:15" x14ac:dyDescent="0.3">
      <c r="A324" s="1">
        <v>1985</v>
      </c>
      <c r="B324" s="1">
        <v>1</v>
      </c>
      <c r="C324" s="6">
        <v>1985.0416666666667</v>
      </c>
      <c r="D324" s="6">
        <f>co2data[[#This Row],[DecDate]]^2</f>
        <v>3940390.418402778</v>
      </c>
      <c r="E324" s="2">
        <f>DATE(co2data[[#This Row],[Year]],co2data[[#This Row],[Month]],15)</f>
        <v>31062</v>
      </c>
      <c r="F324" s="1">
        <v>345.21</v>
      </c>
      <c r="G324" s="1">
        <f>LN(lco2data[[#This Row],[Co2]])</f>
        <v>5.8441529275034769</v>
      </c>
      <c r="H324" s="4">
        <f>$S$37+$S$38*lco2data[[#This Row],[DecDate]]</f>
        <v>5.850540670643646</v>
      </c>
      <c r="I324" s="4">
        <f>$S$17+$S$18*lco2data[[#This Row],[DecDate]]+$S$19*lco2data[[#This Row],[DecDate2]]</f>
        <v>5.8426078009024707</v>
      </c>
      <c r="J324" s="4">
        <f>lco2data[[#This Row],[Log Co2]]-lco2data[[#This Row],[Quadratic Trend]]</f>
        <v>1.5451266010062525E-3</v>
      </c>
      <c r="K324" s="4">
        <f t="shared" si="4"/>
        <v>2.3705420110872091E-3</v>
      </c>
      <c r="L324" s="4">
        <f>lco2data[[#This Row],[Detrended]]-lco2data[[#This Row],[Cycle]]</f>
        <v>-8.2541541008095652E-4</v>
      </c>
      <c r="M324" s="4">
        <f>AVERAGEIF(lco2data[Month],lco2data[Month],lco2data[High Frequency])</f>
        <v>8.874201147523954E-6</v>
      </c>
      <c r="N324" s="4">
        <f>lco2data[[#This Row],[S0]]-AVERAGE($M$2:$M$13)</f>
        <v>1.0585234404237831E-5</v>
      </c>
      <c r="O324" s="4">
        <f>lco2data[[#This Row],[Log Co2]]-lco2data[[#This Row],[Seasonal]]</f>
        <v>5.8441423422690724</v>
      </c>
    </row>
    <row r="325" spans="1:15" x14ac:dyDescent="0.3">
      <c r="A325" s="1">
        <v>1985</v>
      </c>
      <c r="B325" s="1">
        <v>2</v>
      </c>
      <c r="C325" s="6">
        <v>1985.125</v>
      </c>
      <c r="D325" s="6">
        <f>co2data[[#This Row],[DecDate]]^2</f>
        <v>3940721.265625</v>
      </c>
      <c r="E325" s="2">
        <f>DATE(co2data[[#This Row],[Year]],co2data[[#This Row],[Month]],15)</f>
        <v>31093</v>
      </c>
      <c r="F325" s="1">
        <v>346.16</v>
      </c>
      <c r="G325" s="1">
        <f>LN(lco2data[[#This Row],[Co2]])</f>
        <v>5.8469010959166292</v>
      </c>
      <c r="H325" s="4">
        <f>$S$37+$S$38*lco2data[[#This Row],[DecDate]]</f>
        <v>5.8509057750354181</v>
      </c>
      <c r="I325" s="4">
        <f>$S$17+$S$18*lco2data[[#This Row],[DecDate]]+$S$19*lco2data[[#This Row],[DecDate2]]</f>
        <v>5.8429564836800552</v>
      </c>
      <c r="J325" s="4">
        <f>lco2data[[#This Row],[Log Co2]]-lco2data[[#This Row],[Quadratic Trend]]</f>
        <v>3.9446122365740521E-3</v>
      </c>
      <c r="K325" s="4">
        <f t="shared" si="4"/>
        <v>1.9082374063780132E-3</v>
      </c>
      <c r="L325" s="4">
        <f>lco2data[[#This Row],[Detrended]]-lco2data[[#This Row],[Cycle]]</f>
        <v>2.0363748301960392E-3</v>
      </c>
      <c r="M325" s="4">
        <f>AVERAGEIF(lco2data[Month],lco2data[Month],lco2data[High Frequency])</f>
        <v>2.2711043136650279E-3</v>
      </c>
      <c r="N325" s="4">
        <f>lco2data[[#This Row],[S0]]-AVERAGE($M$2:$M$13)</f>
        <v>2.2728153469217418E-3</v>
      </c>
      <c r="O325" s="4">
        <f>lco2data[[#This Row],[Log Co2]]-lco2data[[#This Row],[Seasonal]]</f>
        <v>5.8446282805697072</v>
      </c>
    </row>
    <row r="326" spans="1:15" x14ac:dyDescent="0.3">
      <c r="A326" s="1">
        <v>1985</v>
      </c>
      <c r="B326" s="1">
        <v>3</v>
      </c>
      <c r="C326" s="6">
        <v>1985.2083333333335</v>
      </c>
      <c r="D326" s="6">
        <f>co2data[[#This Row],[DecDate]]^2</f>
        <v>3941052.1267361119</v>
      </c>
      <c r="E326" s="2">
        <f>DATE(co2data[[#This Row],[Year]],co2data[[#This Row],[Month]],15)</f>
        <v>31121</v>
      </c>
      <c r="F326" s="1">
        <v>347.74</v>
      </c>
      <c r="G326" s="1">
        <f>LN(lco2data[[#This Row],[Co2]])</f>
        <v>5.8514550740996434</v>
      </c>
      <c r="H326" s="4">
        <f>$S$37+$S$38*lco2data[[#This Row],[DecDate]]</f>
        <v>5.8512708794271902</v>
      </c>
      <c r="I326" s="4">
        <f>$S$17+$S$18*lco2data[[#This Row],[DecDate]]+$S$19*lco2data[[#This Row],[DecDate2]]</f>
        <v>5.8433055354826706</v>
      </c>
      <c r="J326" s="4">
        <f>lco2data[[#This Row],[Log Co2]]-lco2data[[#This Row],[Quadratic Trend]]</f>
        <v>8.1495386169727624E-3</v>
      </c>
      <c r="K326" s="4">
        <f t="shared" si="4"/>
        <v>1.4964662224662844E-3</v>
      </c>
      <c r="L326" s="4">
        <f>lco2data[[#This Row],[Detrended]]-lco2data[[#This Row],[Cycle]]</f>
        <v>6.6530723945064782E-3</v>
      </c>
      <c r="M326" s="4">
        <f>AVERAGEIF(lco2data[Month],lco2data[Month],lco2data[High Frequency])</f>
        <v>4.7909439645069168E-3</v>
      </c>
      <c r="N326" s="4">
        <f>lco2data[[#This Row],[S0]]-AVERAGE($M$2:$M$13)</f>
        <v>4.7926549977636308E-3</v>
      </c>
      <c r="O326" s="4">
        <f>lco2data[[#This Row],[Log Co2]]-lco2data[[#This Row],[Seasonal]]</f>
        <v>5.8466624191018797</v>
      </c>
    </row>
    <row r="327" spans="1:15" x14ac:dyDescent="0.3">
      <c r="A327" s="1">
        <v>1985</v>
      </c>
      <c r="B327" s="1">
        <v>4</v>
      </c>
      <c r="C327" s="6">
        <v>1985.2916666666667</v>
      </c>
      <c r="D327" s="6">
        <f>co2data[[#This Row],[DecDate]]^2</f>
        <v>3941383.0017361115</v>
      </c>
      <c r="E327" s="2">
        <f>DATE(co2data[[#This Row],[Year]],co2data[[#This Row],[Month]],15)</f>
        <v>31152</v>
      </c>
      <c r="F327" s="1">
        <v>348.34</v>
      </c>
      <c r="G327" s="1">
        <f>LN(lco2data[[#This Row],[Co2]])</f>
        <v>5.8531790143036391</v>
      </c>
      <c r="H327" s="4">
        <f>$S$37+$S$38*lco2data[[#This Row],[DecDate]]</f>
        <v>5.8516359838189622</v>
      </c>
      <c r="I327" s="4">
        <f>$S$17+$S$18*lco2data[[#This Row],[DecDate]]+$S$19*lco2data[[#This Row],[DecDate2]]</f>
        <v>5.8436549563103171</v>
      </c>
      <c r="J327" s="4">
        <f>lco2data[[#This Row],[Log Co2]]-lco2data[[#This Row],[Quadratic Trend]]</f>
        <v>9.5240579933220104E-3</v>
      </c>
      <c r="K327" s="4">
        <f t="shared" si="4"/>
        <v>1.5358587599152429E-3</v>
      </c>
      <c r="L327" s="4">
        <f>lco2data[[#This Row],[Detrended]]-lco2data[[#This Row],[Cycle]]</f>
        <v>7.9881992334067675E-3</v>
      </c>
      <c r="M327" s="4">
        <f>AVERAGEIF(lco2data[Month],lco2data[Month],lco2data[High Frequency])</f>
        <v>8.0050138505764184E-3</v>
      </c>
      <c r="N327" s="4">
        <f>lco2data[[#This Row],[S0]]-AVERAGE($M$2:$M$13)</f>
        <v>8.0067248838331315E-3</v>
      </c>
      <c r="O327" s="4">
        <f>lco2data[[#This Row],[Log Co2]]-lco2data[[#This Row],[Seasonal]]</f>
        <v>5.8451722894198062</v>
      </c>
    </row>
    <row r="328" spans="1:15" x14ac:dyDescent="0.3">
      <c r="A328" s="1">
        <v>1985</v>
      </c>
      <c r="B328" s="1">
        <v>5</v>
      </c>
      <c r="C328" s="6">
        <v>1985.375</v>
      </c>
      <c r="D328" s="6">
        <f>co2data[[#This Row],[DecDate]]^2</f>
        <v>3941713.890625</v>
      </c>
      <c r="E328" s="2">
        <f>DATE(co2data[[#This Row],[Year]],co2data[[#This Row],[Month]],15)</f>
        <v>31182</v>
      </c>
      <c r="F328" s="1">
        <v>349.06</v>
      </c>
      <c r="G328" s="1">
        <f>LN(lco2data[[#This Row],[Co2]])</f>
        <v>5.8552438271966905</v>
      </c>
      <c r="H328" s="4">
        <f>$S$37+$S$38*lco2data[[#This Row],[DecDate]]</f>
        <v>5.8520010882107343</v>
      </c>
      <c r="I328" s="4">
        <f>$S$17+$S$18*lco2data[[#This Row],[DecDate]]+$S$19*lco2data[[#This Row],[DecDate2]]</f>
        <v>5.8440047461630087</v>
      </c>
      <c r="J328" s="4">
        <f>lco2data[[#This Row],[Log Co2]]-lco2data[[#This Row],[Quadratic Trend]]</f>
        <v>1.1239081033681764E-2</v>
      </c>
      <c r="K328" s="4">
        <f t="shared" si="4"/>
        <v>1.8183537919837041E-3</v>
      </c>
      <c r="L328" s="4">
        <f>lco2data[[#This Row],[Detrended]]-lco2data[[#This Row],[Cycle]]</f>
        <v>9.4207272416980594E-3</v>
      </c>
      <c r="M328" s="4">
        <f>AVERAGEIF(lco2data[Month],lco2data[Month],lco2data[High Frequency])</f>
        <v>8.9785579737426228E-3</v>
      </c>
      <c r="N328" s="4">
        <f>lco2data[[#This Row],[S0]]-AVERAGE($M$2:$M$13)</f>
        <v>8.9802690069993359E-3</v>
      </c>
      <c r="O328" s="4">
        <f>lco2data[[#This Row],[Log Co2]]-lco2data[[#This Row],[Seasonal]]</f>
        <v>5.8462635581896913</v>
      </c>
    </row>
    <row r="329" spans="1:15" x14ac:dyDescent="0.3">
      <c r="A329" s="1">
        <v>1985</v>
      </c>
      <c r="B329" s="1">
        <v>6</v>
      </c>
      <c r="C329" s="6">
        <v>1985.4583333333335</v>
      </c>
      <c r="D329" s="6">
        <f>co2data[[#This Row],[DecDate]]^2</f>
        <v>3942044.7934027785</v>
      </c>
      <c r="E329" s="2">
        <f>DATE(co2data[[#This Row],[Year]],co2data[[#This Row],[Month]],15)</f>
        <v>31213</v>
      </c>
      <c r="F329" s="1">
        <v>348.38</v>
      </c>
      <c r="G329" s="1">
        <f>LN(lco2data[[#This Row],[Co2]])</f>
        <v>5.853293838049316</v>
      </c>
      <c r="H329" s="4">
        <f>$S$37+$S$38*lco2data[[#This Row],[DecDate]]</f>
        <v>5.8523661926025081</v>
      </c>
      <c r="I329" s="4">
        <f>$S$17+$S$18*lco2data[[#This Row],[DecDate]]+$S$19*lco2data[[#This Row],[DecDate2]]</f>
        <v>5.8443549050407313</v>
      </c>
      <c r="J329" s="4">
        <f>lco2data[[#This Row],[Log Co2]]-lco2data[[#This Row],[Quadratic Trend]]</f>
        <v>8.9389330085847263E-3</v>
      </c>
      <c r="K329" s="4">
        <f t="shared" ref="K329:K392" si="5">AVERAGE(J323:J335)</f>
        <v>2.0889598548586253E-3</v>
      </c>
      <c r="L329" s="4">
        <f>lco2data[[#This Row],[Detrended]]-lco2data[[#This Row],[Cycle]]</f>
        <v>6.8499731537261009E-3</v>
      </c>
      <c r="M329" s="4">
        <f>AVERAGEIF(lco2data[Month],lco2data[Month],lco2data[High Frequency])</f>
        <v>6.745219975955884E-3</v>
      </c>
      <c r="N329" s="4">
        <f>lco2data[[#This Row],[S0]]-AVERAGE($M$2:$M$13)</f>
        <v>6.746931009212598E-3</v>
      </c>
      <c r="O329" s="4">
        <f>lco2data[[#This Row],[Log Co2]]-lco2data[[#This Row],[Seasonal]]</f>
        <v>5.8465469070401035</v>
      </c>
    </row>
    <row r="330" spans="1:15" x14ac:dyDescent="0.3">
      <c r="A330" s="1">
        <v>1985</v>
      </c>
      <c r="B330" s="1">
        <v>7</v>
      </c>
      <c r="C330" s="6">
        <v>1985.5416666666667</v>
      </c>
      <c r="D330" s="6">
        <f>co2data[[#This Row],[DecDate]]^2</f>
        <v>3942375.710069445</v>
      </c>
      <c r="E330" s="2">
        <f>DATE(co2data[[#This Row],[Year]],co2data[[#This Row],[Month]],15)</f>
        <v>31243</v>
      </c>
      <c r="F330" s="1">
        <v>346.72</v>
      </c>
      <c r="G330" s="1">
        <f>LN(lco2data[[#This Row],[Co2]])</f>
        <v>5.8485175377880489</v>
      </c>
      <c r="H330" s="4">
        <f>$S$37+$S$38*lco2data[[#This Row],[DecDate]]</f>
        <v>5.8527312969942802</v>
      </c>
      <c r="I330" s="4">
        <f>$S$17+$S$18*lco2data[[#This Row],[DecDate]]+$S$19*lco2data[[#This Row],[DecDate2]]</f>
        <v>5.8447054329435133</v>
      </c>
      <c r="J330" s="4">
        <f>lco2data[[#This Row],[Log Co2]]-lco2data[[#This Row],[Quadratic Trend]]</f>
        <v>3.8121048445356465E-3</v>
      </c>
      <c r="K330" s="4">
        <f t="shared" si="5"/>
        <v>2.1523927436165515E-3</v>
      </c>
      <c r="L330" s="4">
        <f>lco2data[[#This Row],[Detrended]]-lco2data[[#This Row],[Cycle]]</f>
        <v>1.6597121009190949E-3</v>
      </c>
      <c r="M330" s="4">
        <f>AVERAGEIF(lco2data[Month],lco2data[Month],lco2data[High Frequency])</f>
        <v>1.982712511199824E-3</v>
      </c>
      <c r="N330" s="4">
        <f>lco2data[[#This Row],[S0]]-AVERAGE($M$2:$M$13)</f>
        <v>1.9844235444565379E-3</v>
      </c>
      <c r="O330" s="4">
        <f>lco2data[[#This Row],[Log Co2]]-lco2data[[#This Row],[Seasonal]]</f>
        <v>5.8465331142435923</v>
      </c>
    </row>
    <row r="331" spans="1:15" x14ac:dyDescent="0.3">
      <c r="A331" s="1">
        <v>1985</v>
      </c>
      <c r="B331" s="1">
        <v>8</v>
      </c>
      <c r="C331" s="6">
        <v>1985.625</v>
      </c>
      <c r="D331" s="6">
        <f>co2data[[#This Row],[DecDate]]^2</f>
        <v>3942706.640625</v>
      </c>
      <c r="E331" s="2">
        <f>DATE(co2data[[#This Row],[Year]],co2data[[#This Row],[Month]],15)</f>
        <v>31274</v>
      </c>
      <c r="F331" s="1">
        <v>345.02</v>
      </c>
      <c r="G331" s="1">
        <f>LN(lco2data[[#This Row],[Co2]])</f>
        <v>5.8436023863655979</v>
      </c>
      <c r="H331" s="4">
        <f>$S$37+$S$38*lco2data[[#This Row],[DecDate]]</f>
        <v>5.8530964013860522</v>
      </c>
      <c r="I331" s="4">
        <f>$S$17+$S$18*lco2data[[#This Row],[DecDate]]+$S$19*lco2data[[#This Row],[DecDate2]]</f>
        <v>5.8450563298713121</v>
      </c>
      <c r="J331" s="4">
        <f>lco2data[[#This Row],[Log Co2]]-lco2data[[#This Row],[Quadratic Trend]]</f>
        <v>-1.4539435057141503E-3</v>
      </c>
      <c r="K331" s="4">
        <f t="shared" si="5"/>
        <v>2.2613760841104355E-3</v>
      </c>
      <c r="L331" s="4">
        <f>lco2data[[#This Row],[Detrended]]-lco2data[[#This Row],[Cycle]]</f>
        <v>-3.7153195898245858E-3</v>
      </c>
      <c r="M331" s="4">
        <f>AVERAGEIF(lco2data[Month],lco2data[Month],lco2data[High Frequency])</f>
        <v>-4.2841947074596992E-3</v>
      </c>
      <c r="N331" s="4">
        <f>lco2data[[#This Row],[S0]]-AVERAGE($M$2:$M$13)</f>
        <v>-4.2824836742029852E-3</v>
      </c>
      <c r="O331" s="4">
        <f>lco2data[[#This Row],[Log Co2]]-lco2data[[#This Row],[Seasonal]]</f>
        <v>5.8478848700398007</v>
      </c>
    </row>
    <row r="332" spans="1:15" x14ac:dyDescent="0.3">
      <c r="A332" s="1">
        <v>1985</v>
      </c>
      <c r="B332" s="1">
        <v>9</v>
      </c>
      <c r="C332" s="6">
        <v>1985.7083333333335</v>
      </c>
      <c r="D332" s="6">
        <f>co2data[[#This Row],[DecDate]]^2</f>
        <v>3943037.585069445</v>
      </c>
      <c r="E332" s="2">
        <f>DATE(co2data[[#This Row],[Year]],co2data[[#This Row],[Month]],15)</f>
        <v>31305</v>
      </c>
      <c r="F332" s="1">
        <v>343.27</v>
      </c>
      <c r="G332" s="1">
        <f>LN(lco2data[[#This Row],[Co2]])</f>
        <v>5.8385173095202054</v>
      </c>
      <c r="H332" s="4">
        <f>$S$37+$S$38*lco2data[[#This Row],[DecDate]]</f>
        <v>5.8534615057778261</v>
      </c>
      <c r="I332" s="4">
        <f>$S$17+$S$18*lco2data[[#This Row],[DecDate]]+$S$19*lco2data[[#This Row],[DecDate2]]</f>
        <v>5.8454075958241418</v>
      </c>
      <c r="J332" s="4">
        <f>lco2data[[#This Row],[Log Co2]]-lco2data[[#This Row],[Quadratic Trend]]</f>
        <v>-6.8902863039363993E-3</v>
      </c>
      <c r="K332" s="4">
        <f t="shared" si="5"/>
        <v>2.3201192910519398E-3</v>
      </c>
      <c r="L332" s="4">
        <f>lco2data[[#This Row],[Detrended]]-lco2data[[#This Row],[Cycle]]</f>
        <v>-9.2104055949883395E-3</v>
      </c>
      <c r="M332" s="4">
        <f>AVERAGEIF(lco2data[Month],lco2data[Month],lco2data[High Frequency])</f>
        <v>-9.2552748452772796E-3</v>
      </c>
      <c r="N332" s="4">
        <f>lco2data[[#This Row],[S0]]-AVERAGE($M$2:$M$13)</f>
        <v>-9.2535638120205665E-3</v>
      </c>
      <c r="O332" s="4">
        <f>lco2data[[#This Row],[Log Co2]]-lco2data[[#This Row],[Seasonal]]</f>
        <v>5.8477708733322258</v>
      </c>
    </row>
    <row r="333" spans="1:15" x14ac:dyDescent="0.3">
      <c r="A333" s="1">
        <v>1985</v>
      </c>
      <c r="B333" s="1">
        <v>10</v>
      </c>
      <c r="C333" s="6">
        <v>1985.7916666666667</v>
      </c>
      <c r="D333" s="6">
        <f>co2data[[#This Row],[DecDate]]^2</f>
        <v>3943368.543402778</v>
      </c>
      <c r="E333" s="2">
        <f>DATE(co2data[[#This Row],[Year]],co2data[[#This Row],[Month]],15)</f>
        <v>31335</v>
      </c>
      <c r="F333" s="1">
        <v>343.13</v>
      </c>
      <c r="G333" s="1">
        <f>LN(lco2data[[#This Row],[Co2]])</f>
        <v>5.8381093841066232</v>
      </c>
      <c r="H333" s="4">
        <f>$S$37+$S$38*lco2data[[#This Row],[DecDate]]</f>
        <v>5.8538266101695982</v>
      </c>
      <c r="I333" s="4">
        <f>$S$17+$S$18*lco2data[[#This Row],[DecDate]]+$S$19*lco2data[[#This Row],[DecDate2]]</f>
        <v>5.8457592308020025</v>
      </c>
      <c r="J333" s="4">
        <f>lco2data[[#This Row],[Log Co2]]-lco2data[[#This Row],[Quadratic Trend]]</f>
        <v>-7.6498466953793809E-3</v>
      </c>
      <c r="K333" s="4">
        <f t="shared" si="5"/>
        <v>2.4162321219162088E-3</v>
      </c>
      <c r="L333" s="4">
        <f>lco2data[[#This Row],[Detrended]]-lco2data[[#This Row],[Cycle]]</f>
        <v>-1.006607881729559E-2</v>
      </c>
      <c r="M333" s="4">
        <f>AVERAGEIF(lco2data[Month],lco2data[Month],lco2data[High Frequency])</f>
        <v>-9.7900795346398048E-3</v>
      </c>
      <c r="N333" s="4">
        <f>lco2data[[#This Row],[S0]]-AVERAGE($M$2:$M$13)</f>
        <v>-9.7883685013830917E-3</v>
      </c>
      <c r="O333" s="4">
        <f>lco2data[[#This Row],[Log Co2]]-lco2data[[#This Row],[Seasonal]]</f>
        <v>5.8478977526080058</v>
      </c>
    </row>
    <row r="334" spans="1:15" x14ac:dyDescent="0.3">
      <c r="A334" s="1">
        <v>1985</v>
      </c>
      <c r="B334" s="1">
        <v>11</v>
      </c>
      <c r="C334" s="6">
        <v>1985.875</v>
      </c>
      <c r="D334" s="6">
        <f>co2data[[#This Row],[DecDate]]^2</f>
        <v>3943699.515625</v>
      </c>
      <c r="E334" s="2">
        <f>DATE(co2data[[#This Row],[Year]],co2data[[#This Row],[Month]],15)</f>
        <v>31366</v>
      </c>
      <c r="F334" s="1">
        <v>344.49</v>
      </c>
      <c r="G334" s="1">
        <f>LN(lco2data[[#This Row],[Co2]])</f>
        <v>5.842065062456208</v>
      </c>
      <c r="H334" s="4">
        <f>$S$37+$S$38*lco2data[[#This Row],[DecDate]]</f>
        <v>5.8541917145613702</v>
      </c>
      <c r="I334" s="4">
        <f>$S$17+$S$18*lco2data[[#This Row],[DecDate]]+$S$19*lco2data[[#This Row],[DecDate2]]</f>
        <v>5.8461112348049227</v>
      </c>
      <c r="J334" s="4">
        <f>lco2data[[#This Row],[Log Co2]]-lco2data[[#This Row],[Quadratic Trend]]</f>
        <v>-4.0461723487146273E-3</v>
      </c>
      <c r="K334" s="4">
        <f t="shared" si="5"/>
        <v>2.5134023885395361E-3</v>
      </c>
      <c r="L334" s="4">
        <f>lco2data[[#This Row],[Detrended]]-lco2data[[#This Row],[Cycle]]</f>
        <v>-6.5595747372541634E-3</v>
      </c>
      <c r="M334" s="4">
        <f>AVERAGEIF(lco2data[Month],lco2data[Month],lco2data[High Frequency])</f>
        <v>-6.4734271169104929E-3</v>
      </c>
      <c r="N334" s="4">
        <f>lco2data[[#This Row],[S0]]-AVERAGE($M$2:$M$13)</f>
        <v>-6.471716083653779E-3</v>
      </c>
      <c r="O334" s="4">
        <f>lco2data[[#This Row],[Log Co2]]-lco2data[[#This Row],[Seasonal]]</f>
        <v>5.8485367785398621</v>
      </c>
    </row>
    <row r="335" spans="1:15" x14ac:dyDescent="0.3">
      <c r="A335" s="1">
        <v>1985</v>
      </c>
      <c r="B335" s="1">
        <v>12</v>
      </c>
      <c r="C335" s="6">
        <v>1985.9583333333335</v>
      </c>
      <c r="D335" s="6">
        <f>co2data[[#This Row],[DecDate]]^2</f>
        <v>3944030.5017361119</v>
      </c>
      <c r="E335" s="2">
        <f>DATE(co2data[[#This Row],[Year]],co2data[[#This Row],[Month]],15)</f>
        <v>31396</v>
      </c>
      <c r="F335" s="1">
        <v>345.88</v>
      </c>
      <c r="G335" s="1">
        <f>LN(lco2data[[#This Row],[Co2]])</f>
        <v>5.8460918940922291</v>
      </c>
      <c r="H335" s="4">
        <f>$S$37+$S$38*lco2data[[#This Row],[DecDate]]</f>
        <v>5.8545568189531423</v>
      </c>
      <c r="I335" s="4">
        <f>$S$17+$S$18*lco2data[[#This Row],[DecDate]]+$S$19*lco2data[[#This Row],[DecDate2]]</f>
        <v>5.846463607832888</v>
      </c>
      <c r="J335" s="4">
        <f>lco2data[[#This Row],[Log Co2]]-lco2data[[#This Row],[Quadratic Trend]]</f>
        <v>-3.7171374065891882E-4</v>
      </c>
      <c r="K335" s="4">
        <f t="shared" si="5"/>
        <v>2.3525145362842071E-3</v>
      </c>
      <c r="L335" s="4">
        <f>lco2data[[#This Row],[Detrended]]-lco2data[[#This Row],[Cycle]]</f>
        <v>-2.724228276943126E-3</v>
      </c>
      <c r="M335" s="4">
        <f>AVERAGEIF(lco2data[Month],lco2data[Month],lco2data[High Frequency])</f>
        <v>-2.9999829855875035E-3</v>
      </c>
      <c r="N335" s="4">
        <f>lco2data[[#This Row],[S0]]-AVERAGE($M$2:$M$13)</f>
        <v>-2.9982719523307896E-3</v>
      </c>
      <c r="O335" s="4">
        <f>lco2data[[#This Row],[Log Co2]]-lco2data[[#This Row],[Seasonal]]</f>
        <v>5.8490901660445598</v>
      </c>
    </row>
    <row r="336" spans="1:15" x14ac:dyDescent="0.3">
      <c r="A336" s="1">
        <v>1986</v>
      </c>
      <c r="B336" s="1">
        <v>1</v>
      </c>
      <c r="C336" s="6">
        <v>1986.0416666666667</v>
      </c>
      <c r="D336" s="6">
        <f>co2data[[#This Row],[DecDate]]^2</f>
        <v>3944361.5017361115</v>
      </c>
      <c r="E336" s="2">
        <f>DATE(co2data[[#This Row],[Year]],co2data[[#This Row],[Month]],15)</f>
        <v>31427</v>
      </c>
      <c r="F336" s="1">
        <v>346.56</v>
      </c>
      <c r="G336" s="1">
        <f>LN(lco2data[[#This Row],[Co2]])</f>
        <v>5.8480559638126257</v>
      </c>
      <c r="H336" s="4">
        <f>$S$37+$S$38*lco2data[[#This Row],[DecDate]]</f>
        <v>5.8549219233449143</v>
      </c>
      <c r="I336" s="4">
        <f>$S$17+$S$18*lco2data[[#This Row],[DecDate]]+$S$19*lco2data[[#This Row],[DecDate2]]</f>
        <v>5.8468163498858843</v>
      </c>
      <c r="J336" s="4">
        <f>lco2data[[#This Row],[Log Co2]]-lco2data[[#This Row],[Quadratic Trend]]</f>
        <v>1.2396139267414341E-3</v>
      </c>
      <c r="K336" s="4">
        <f t="shared" si="5"/>
        <v>1.9511806508444734E-3</v>
      </c>
      <c r="L336" s="4">
        <f>lco2data[[#This Row],[Detrended]]-lco2data[[#This Row],[Cycle]]</f>
        <v>-7.1156672410303931E-4</v>
      </c>
      <c r="M336" s="4">
        <f>AVERAGEIF(lco2data[Month],lco2data[Month],lco2data[High Frequency])</f>
        <v>8.874201147523954E-6</v>
      </c>
      <c r="N336" s="4">
        <f>lco2data[[#This Row],[S0]]-AVERAGE($M$2:$M$13)</f>
        <v>1.0585234404237831E-5</v>
      </c>
      <c r="O336" s="4">
        <f>lco2data[[#This Row],[Log Co2]]-lco2data[[#This Row],[Seasonal]]</f>
        <v>5.8480453785782212</v>
      </c>
    </row>
    <row r="337" spans="1:15" x14ac:dyDescent="0.3">
      <c r="A337" s="1">
        <v>1986</v>
      </c>
      <c r="B337" s="1">
        <v>2</v>
      </c>
      <c r="C337" s="6">
        <v>1986.125</v>
      </c>
      <c r="D337" s="6">
        <f>co2data[[#This Row],[DecDate]]^2</f>
        <v>3944692.515625</v>
      </c>
      <c r="E337" s="2">
        <f>DATE(co2data[[#This Row],[Year]],co2data[[#This Row],[Month]],15)</f>
        <v>31458</v>
      </c>
      <c r="F337" s="1">
        <v>347.28</v>
      </c>
      <c r="G337" s="1">
        <f>LN(lco2data[[#This Row],[Co2]])</f>
        <v>5.8501313709913383</v>
      </c>
      <c r="H337" s="4">
        <f>$S$37+$S$38*lco2data[[#This Row],[DecDate]]</f>
        <v>5.8552870277366864</v>
      </c>
      <c r="I337" s="4">
        <f>$S$17+$S$18*lco2data[[#This Row],[DecDate]]+$S$19*lco2data[[#This Row],[DecDate2]]</f>
        <v>5.8471694609639115</v>
      </c>
      <c r="J337" s="4">
        <f>lco2data[[#This Row],[Log Co2]]-lco2data[[#This Row],[Quadratic Trend]]</f>
        <v>2.9619100274267396E-3</v>
      </c>
      <c r="K337" s="4">
        <f t="shared" si="5"/>
        <v>1.4559483740973916E-3</v>
      </c>
      <c r="L337" s="4">
        <f>lco2data[[#This Row],[Detrended]]-lco2data[[#This Row],[Cycle]]</f>
        <v>1.505961653329348E-3</v>
      </c>
      <c r="M337" s="4">
        <f>AVERAGEIF(lco2data[Month],lco2data[Month],lco2data[High Frequency])</f>
        <v>2.2711043136650279E-3</v>
      </c>
      <c r="N337" s="4">
        <f>lco2data[[#This Row],[S0]]-AVERAGE($M$2:$M$13)</f>
        <v>2.2728153469217418E-3</v>
      </c>
      <c r="O337" s="4">
        <f>lco2data[[#This Row],[Log Co2]]-lco2data[[#This Row],[Seasonal]]</f>
        <v>5.8478585556444163</v>
      </c>
    </row>
    <row r="338" spans="1:15" x14ac:dyDescent="0.3">
      <c r="A338" s="1">
        <v>1986</v>
      </c>
      <c r="B338" s="1">
        <v>3</v>
      </c>
      <c r="C338" s="6">
        <v>1986.2083333333335</v>
      </c>
      <c r="D338" s="6">
        <f>co2data[[#This Row],[DecDate]]^2</f>
        <v>3945023.5434027785</v>
      </c>
      <c r="E338" s="2">
        <f>DATE(co2data[[#This Row],[Year]],co2data[[#This Row],[Month]],15)</f>
        <v>31486</v>
      </c>
      <c r="F338" s="1">
        <v>348.01</v>
      </c>
      <c r="G338" s="1">
        <f>LN(lco2data[[#This Row],[Co2]])</f>
        <v>5.8522312149937976</v>
      </c>
      <c r="H338" s="4">
        <f>$S$37+$S$38*lco2data[[#This Row],[DecDate]]</f>
        <v>5.8556521321284603</v>
      </c>
      <c r="I338" s="4">
        <f>$S$17+$S$18*lco2data[[#This Row],[DecDate]]+$S$19*lco2data[[#This Row],[DecDate2]]</f>
        <v>5.847522941066984</v>
      </c>
      <c r="J338" s="4">
        <f>lco2data[[#This Row],[Log Co2]]-lco2data[[#This Row],[Quadratic Trend]]</f>
        <v>4.7082739268136109E-3</v>
      </c>
      <c r="K338" s="4">
        <f t="shared" si="5"/>
        <v>1.1470458550998631E-3</v>
      </c>
      <c r="L338" s="4">
        <f>lco2data[[#This Row],[Detrended]]-lco2data[[#This Row],[Cycle]]</f>
        <v>3.5612280717137478E-3</v>
      </c>
      <c r="M338" s="4">
        <f>AVERAGEIF(lco2data[Month],lco2data[Month],lco2data[High Frequency])</f>
        <v>4.7909439645069168E-3</v>
      </c>
      <c r="N338" s="4">
        <f>lco2data[[#This Row],[S0]]-AVERAGE($M$2:$M$13)</f>
        <v>4.7926549977636308E-3</v>
      </c>
      <c r="O338" s="4">
        <f>lco2data[[#This Row],[Log Co2]]-lco2data[[#This Row],[Seasonal]]</f>
        <v>5.8474385599960339</v>
      </c>
    </row>
    <row r="339" spans="1:15" x14ac:dyDescent="0.3">
      <c r="A339" s="1">
        <v>1986</v>
      </c>
      <c r="B339" s="1">
        <v>4</v>
      </c>
      <c r="C339" s="6">
        <v>1986.2916666666667</v>
      </c>
      <c r="D339" s="6">
        <f>co2data[[#This Row],[DecDate]]^2</f>
        <v>3945354.585069445</v>
      </c>
      <c r="E339" s="2">
        <f>DATE(co2data[[#This Row],[Year]],co2data[[#This Row],[Month]],15)</f>
        <v>31517</v>
      </c>
      <c r="F339" s="1">
        <v>349.77</v>
      </c>
      <c r="G339" s="1">
        <f>LN(lco2data[[#This Row],[Co2]])</f>
        <v>5.8572757956133099</v>
      </c>
      <c r="H339" s="4">
        <f>$S$37+$S$38*lco2data[[#This Row],[DecDate]]</f>
        <v>5.8560172365202323</v>
      </c>
      <c r="I339" s="4">
        <f>$S$17+$S$18*lco2data[[#This Row],[DecDate]]+$S$19*lco2data[[#This Row],[DecDate2]]</f>
        <v>5.8478767901951016</v>
      </c>
      <c r="J339" s="4">
        <f>lco2data[[#This Row],[Log Co2]]-lco2data[[#This Row],[Quadratic Trend]]</f>
        <v>9.3990054182082616E-3</v>
      </c>
      <c r="K339" s="4">
        <f t="shared" si="5"/>
        <v>1.0705665799458385E-3</v>
      </c>
      <c r="L339" s="4">
        <f>lco2data[[#This Row],[Detrended]]-lco2data[[#This Row],[Cycle]]</f>
        <v>8.3284388382624235E-3</v>
      </c>
      <c r="M339" s="4">
        <f>AVERAGEIF(lco2data[Month],lco2data[Month],lco2data[High Frequency])</f>
        <v>8.0050138505764184E-3</v>
      </c>
      <c r="N339" s="4">
        <f>lco2data[[#This Row],[S0]]-AVERAGE($M$2:$M$13)</f>
        <v>8.0067248838331315E-3</v>
      </c>
      <c r="O339" s="4">
        <f>lco2data[[#This Row],[Log Co2]]-lco2data[[#This Row],[Seasonal]]</f>
        <v>5.849269070729477</v>
      </c>
    </row>
    <row r="340" spans="1:15" x14ac:dyDescent="0.3">
      <c r="A340" s="1">
        <v>1986</v>
      </c>
      <c r="B340" s="1">
        <v>5</v>
      </c>
      <c r="C340" s="6">
        <v>1986.375</v>
      </c>
      <c r="D340" s="6">
        <f>co2data[[#This Row],[DecDate]]^2</f>
        <v>3945685.640625</v>
      </c>
      <c r="E340" s="2">
        <f>DATE(co2data[[#This Row],[Year]],co2data[[#This Row],[Month]],15)</f>
        <v>31547</v>
      </c>
      <c r="F340" s="1">
        <v>350.38</v>
      </c>
      <c r="G340" s="1">
        <f>LN(lco2data[[#This Row],[Co2]])</f>
        <v>5.8590182798076755</v>
      </c>
      <c r="H340" s="4">
        <f>$S$37+$S$38*lco2data[[#This Row],[DecDate]]</f>
        <v>5.8563823409120044</v>
      </c>
      <c r="I340" s="4">
        <f>$S$17+$S$18*lco2data[[#This Row],[DecDate]]+$S$19*lco2data[[#This Row],[DecDate2]]</f>
        <v>5.8482310083482503</v>
      </c>
      <c r="J340" s="4">
        <f>lco2data[[#This Row],[Log Co2]]-lco2data[[#This Row],[Quadratic Trend]]</f>
        <v>1.0787271459425263E-2</v>
      </c>
      <c r="K340" s="4">
        <f t="shared" si="5"/>
        <v>1.3415067609904041E-3</v>
      </c>
      <c r="L340" s="4">
        <f>lco2data[[#This Row],[Detrended]]-lco2data[[#This Row],[Cycle]]</f>
        <v>9.4457646984348591E-3</v>
      </c>
      <c r="M340" s="4">
        <f>AVERAGEIF(lco2data[Month],lco2data[Month],lco2data[High Frequency])</f>
        <v>8.9785579737426228E-3</v>
      </c>
      <c r="N340" s="4">
        <f>lco2data[[#This Row],[S0]]-AVERAGE($M$2:$M$13)</f>
        <v>8.9802690069993359E-3</v>
      </c>
      <c r="O340" s="4">
        <f>lco2data[[#This Row],[Log Co2]]-lco2data[[#This Row],[Seasonal]]</f>
        <v>5.8500380108006764</v>
      </c>
    </row>
    <row r="341" spans="1:15" x14ac:dyDescent="0.3">
      <c r="A341" s="1">
        <v>1986</v>
      </c>
      <c r="B341" s="1">
        <v>6</v>
      </c>
      <c r="C341" s="6">
        <v>1986.4583333333335</v>
      </c>
      <c r="D341" s="6">
        <f>co2data[[#This Row],[DecDate]]^2</f>
        <v>3946016.710069445</v>
      </c>
      <c r="E341" s="2">
        <f>DATE(co2data[[#This Row],[Year]],co2data[[#This Row],[Month]],15)</f>
        <v>31578</v>
      </c>
      <c r="F341" s="1">
        <v>349.93</v>
      </c>
      <c r="G341" s="1">
        <f>LN(lco2data[[#This Row],[Co2]])</f>
        <v>5.8577331344807924</v>
      </c>
      <c r="H341" s="4">
        <f>$S$37+$S$38*lco2data[[#This Row],[DecDate]]</f>
        <v>5.8567474453037782</v>
      </c>
      <c r="I341" s="4">
        <f>$S$17+$S$18*lco2data[[#This Row],[DecDate]]+$S$19*lco2data[[#This Row],[DecDate2]]</f>
        <v>5.8485855955264299</v>
      </c>
      <c r="J341" s="4">
        <f>lco2data[[#This Row],[Log Co2]]-lco2data[[#This Row],[Quadratic Trend]]</f>
        <v>9.1475389543624885E-3</v>
      </c>
      <c r="K341" s="4">
        <f t="shared" si="5"/>
        <v>1.5918981796149913E-3</v>
      </c>
      <c r="L341" s="4">
        <f>lco2data[[#This Row],[Detrended]]-lco2data[[#This Row],[Cycle]]</f>
        <v>7.5556407747474977E-3</v>
      </c>
      <c r="M341" s="4">
        <f>AVERAGEIF(lco2data[Month],lco2data[Month],lco2data[High Frequency])</f>
        <v>6.745219975955884E-3</v>
      </c>
      <c r="N341" s="4">
        <f>lco2data[[#This Row],[S0]]-AVERAGE($M$2:$M$13)</f>
        <v>6.746931009212598E-3</v>
      </c>
      <c r="O341" s="4">
        <f>lco2data[[#This Row],[Log Co2]]-lco2data[[#This Row],[Seasonal]]</f>
        <v>5.8509862034715798</v>
      </c>
    </row>
    <row r="342" spans="1:15" x14ac:dyDescent="0.3">
      <c r="A342" s="1">
        <v>1986</v>
      </c>
      <c r="B342" s="1">
        <v>7</v>
      </c>
      <c r="C342" s="6">
        <v>1986.5416666666667</v>
      </c>
      <c r="D342" s="6">
        <f>co2data[[#This Row],[DecDate]]^2</f>
        <v>3946347.793402778</v>
      </c>
      <c r="E342" s="2">
        <f>DATE(co2data[[#This Row],[Year]],co2data[[#This Row],[Month]],15)</f>
        <v>31608</v>
      </c>
      <c r="F342" s="1">
        <v>348.16</v>
      </c>
      <c r="G342" s="1">
        <f>LN(lco2data[[#This Row],[Co2]])</f>
        <v>5.8526621442275228</v>
      </c>
      <c r="H342" s="4">
        <f>$S$37+$S$38*lco2data[[#This Row],[DecDate]]</f>
        <v>5.8571125496955503</v>
      </c>
      <c r="I342" s="4">
        <f>$S$17+$S$18*lco2data[[#This Row],[DecDate]]+$S$19*lco2data[[#This Row],[DecDate2]]</f>
        <v>5.8489405517296547</v>
      </c>
      <c r="J342" s="4">
        <f>lco2data[[#This Row],[Log Co2]]-lco2data[[#This Row],[Quadratic Trend]]</f>
        <v>3.7215924978681869E-3</v>
      </c>
      <c r="K342" s="4">
        <f t="shared" si="5"/>
        <v>1.8218437664561276E-3</v>
      </c>
      <c r="L342" s="4">
        <f>lco2data[[#This Row],[Detrended]]-lco2data[[#This Row],[Cycle]]</f>
        <v>1.8997487314120593E-3</v>
      </c>
      <c r="M342" s="4">
        <f>AVERAGEIF(lco2data[Month],lco2data[Month],lco2data[High Frequency])</f>
        <v>1.982712511199824E-3</v>
      </c>
      <c r="N342" s="4">
        <f>lco2data[[#This Row],[S0]]-AVERAGE($M$2:$M$13)</f>
        <v>1.9844235444565379E-3</v>
      </c>
      <c r="O342" s="4">
        <f>lco2data[[#This Row],[Log Co2]]-lco2data[[#This Row],[Seasonal]]</f>
        <v>5.8506777206830662</v>
      </c>
    </row>
    <row r="343" spans="1:15" x14ac:dyDescent="0.3">
      <c r="A343" s="1">
        <v>1986</v>
      </c>
      <c r="B343" s="1">
        <v>8</v>
      </c>
      <c r="C343" s="6">
        <v>1986.625</v>
      </c>
      <c r="D343" s="6">
        <f>co2data[[#This Row],[DecDate]]^2</f>
        <v>3946678.890625</v>
      </c>
      <c r="E343" s="2">
        <f>DATE(co2data[[#This Row],[Year]],co2data[[#This Row],[Month]],15)</f>
        <v>31639</v>
      </c>
      <c r="F343" s="1">
        <v>346.08</v>
      </c>
      <c r="G343" s="1">
        <f>LN(lco2data[[#This Row],[Co2]])</f>
        <v>5.8466699622047482</v>
      </c>
      <c r="H343" s="4">
        <f>$S$37+$S$38*lco2data[[#This Row],[DecDate]]</f>
        <v>5.8574776540873223</v>
      </c>
      <c r="I343" s="4">
        <f>$S$17+$S$18*lco2data[[#This Row],[DecDate]]+$S$19*lco2data[[#This Row],[DecDate2]]</f>
        <v>5.8492958769579246</v>
      </c>
      <c r="J343" s="4">
        <f>lco2data[[#This Row],[Log Co2]]-lco2data[[#This Row],[Quadratic Trend]]</f>
        <v>-2.6259147531764171E-3</v>
      </c>
      <c r="K343" s="4">
        <f t="shared" si="5"/>
        <v>1.9466739234444547E-3</v>
      </c>
      <c r="L343" s="4">
        <f>lco2data[[#This Row],[Detrended]]-lco2data[[#This Row],[Cycle]]</f>
        <v>-4.572588676620872E-3</v>
      </c>
      <c r="M343" s="4">
        <f>AVERAGEIF(lco2data[Month],lco2data[Month],lco2data[High Frequency])</f>
        <v>-4.2841947074596992E-3</v>
      </c>
      <c r="N343" s="4">
        <f>lco2data[[#This Row],[S0]]-AVERAGE($M$2:$M$13)</f>
        <v>-4.2824836742029852E-3</v>
      </c>
      <c r="O343" s="4">
        <f>lco2data[[#This Row],[Log Co2]]-lco2data[[#This Row],[Seasonal]]</f>
        <v>5.850952445878951</v>
      </c>
    </row>
    <row r="344" spans="1:15" x14ac:dyDescent="0.3">
      <c r="A344" s="1">
        <v>1986</v>
      </c>
      <c r="B344" s="1">
        <v>9</v>
      </c>
      <c r="C344" s="6">
        <v>1986.7083333333335</v>
      </c>
      <c r="D344" s="6">
        <f>co2data[[#This Row],[DecDate]]^2</f>
        <v>3947010.0017361119</v>
      </c>
      <c r="E344" s="2">
        <f>DATE(co2data[[#This Row],[Year]],co2data[[#This Row],[Month]],15)</f>
        <v>31670</v>
      </c>
      <c r="F344" s="1">
        <v>345.22</v>
      </c>
      <c r="G344" s="1">
        <f>LN(lco2data[[#This Row],[Co2]])</f>
        <v>5.8441818949585436</v>
      </c>
      <c r="H344" s="4">
        <f>$S$37+$S$38*lco2data[[#This Row],[DecDate]]</f>
        <v>5.8578427584790944</v>
      </c>
      <c r="I344" s="4">
        <f>$S$17+$S$18*lco2data[[#This Row],[DecDate]]+$S$19*lco2data[[#This Row],[DecDate2]]</f>
        <v>5.8496515712112256</v>
      </c>
      <c r="J344" s="4">
        <f>lco2data[[#This Row],[Log Co2]]-lco2data[[#This Row],[Quadratic Trend]]</f>
        <v>-5.4696762526820208E-3</v>
      </c>
      <c r="K344" s="4">
        <f t="shared" si="5"/>
        <v>2.1317533021863585E-3</v>
      </c>
      <c r="L344" s="4">
        <f>lco2data[[#This Row],[Detrended]]-lco2data[[#This Row],[Cycle]]</f>
        <v>-7.6014295548683794E-3</v>
      </c>
      <c r="M344" s="4">
        <f>AVERAGEIF(lco2data[Month],lco2data[Month],lco2data[High Frequency])</f>
        <v>-9.2552748452772796E-3</v>
      </c>
      <c r="N344" s="4">
        <f>lco2data[[#This Row],[S0]]-AVERAGE($M$2:$M$13)</f>
        <v>-9.2535638120205665E-3</v>
      </c>
      <c r="O344" s="4">
        <f>lco2data[[#This Row],[Log Co2]]-lco2data[[#This Row],[Seasonal]]</f>
        <v>5.8534354587705639</v>
      </c>
    </row>
    <row r="345" spans="1:15" x14ac:dyDescent="0.3">
      <c r="A345" s="1">
        <v>1986</v>
      </c>
      <c r="B345" s="1">
        <v>10</v>
      </c>
      <c r="C345" s="6">
        <v>1986.7916666666667</v>
      </c>
      <c r="D345" s="6">
        <f>co2data[[#This Row],[DecDate]]^2</f>
        <v>3947341.1267361115</v>
      </c>
      <c r="E345" s="2">
        <f>DATE(co2data[[#This Row],[Year]],co2data[[#This Row],[Month]],15)</f>
        <v>31700</v>
      </c>
      <c r="F345" s="1">
        <v>344.51</v>
      </c>
      <c r="G345" s="1">
        <f>LN(lco2data[[#This Row],[Co2]])</f>
        <v>5.8421231176086188</v>
      </c>
      <c r="H345" s="4">
        <f>$S$37+$S$38*lco2data[[#This Row],[DecDate]]</f>
        <v>5.8582078628708665</v>
      </c>
      <c r="I345" s="4">
        <f>$S$17+$S$18*lco2data[[#This Row],[DecDate]]+$S$19*lco2data[[#This Row],[DecDate2]]</f>
        <v>5.8500076344895575</v>
      </c>
      <c r="J345" s="4">
        <f>lco2data[[#This Row],[Log Co2]]-lco2data[[#This Row],[Quadratic Trend]]</f>
        <v>-7.8845168809387189E-3</v>
      </c>
      <c r="K345" s="4">
        <f t="shared" si="5"/>
        <v>2.5016753755174783E-3</v>
      </c>
      <c r="L345" s="4">
        <f>lco2data[[#This Row],[Detrended]]-lco2data[[#This Row],[Cycle]]</f>
        <v>-1.0386192256456197E-2</v>
      </c>
      <c r="M345" s="4">
        <f>AVERAGEIF(lco2data[Month],lco2data[Month],lco2data[High Frequency])</f>
        <v>-9.7900795346398048E-3</v>
      </c>
      <c r="N345" s="4">
        <f>lco2data[[#This Row],[S0]]-AVERAGE($M$2:$M$13)</f>
        <v>-9.7883685013830917E-3</v>
      </c>
      <c r="O345" s="4">
        <f>lco2data[[#This Row],[Log Co2]]-lco2data[[#This Row],[Seasonal]]</f>
        <v>5.8519114861100014</v>
      </c>
    </row>
    <row r="346" spans="1:15" x14ac:dyDescent="0.3">
      <c r="A346" s="1">
        <v>1986</v>
      </c>
      <c r="B346" s="1">
        <v>11</v>
      </c>
      <c r="C346" s="6">
        <v>1986.875</v>
      </c>
      <c r="D346" s="6">
        <f>co2data[[#This Row],[DecDate]]^2</f>
        <v>3947672.265625</v>
      </c>
      <c r="E346" s="2">
        <f>DATE(co2data[[#This Row],[Year]],co2data[[#This Row],[Month]],15)</f>
        <v>31731</v>
      </c>
      <c r="F346" s="1">
        <v>345.93</v>
      </c>
      <c r="G346" s="1">
        <f>LN(lco2data[[#This Row],[Co2]])</f>
        <v>5.8462364424511346</v>
      </c>
      <c r="H346" s="4">
        <f>$S$37+$S$38*lco2data[[#This Row],[DecDate]]</f>
        <v>5.8585729672626385</v>
      </c>
      <c r="I346" s="4">
        <f>$S$17+$S$18*lco2data[[#This Row],[DecDate]]+$S$19*lco2data[[#This Row],[DecDate2]]</f>
        <v>5.8503640667929346</v>
      </c>
      <c r="J346" s="4">
        <f>lco2data[[#This Row],[Log Co2]]-lco2data[[#This Row],[Quadratic Trend]]</f>
        <v>-4.1276243418000291E-3</v>
      </c>
      <c r="K346" s="4">
        <f t="shared" si="5"/>
        <v>2.6537837738305034E-3</v>
      </c>
      <c r="L346" s="4">
        <f>lco2data[[#This Row],[Detrended]]-lco2data[[#This Row],[Cycle]]</f>
        <v>-6.7814081156305321E-3</v>
      </c>
      <c r="M346" s="4">
        <f>AVERAGEIF(lco2data[Month],lco2data[Month],lco2data[High Frequency])</f>
        <v>-6.4734271169104929E-3</v>
      </c>
      <c r="N346" s="4">
        <f>lco2data[[#This Row],[S0]]-AVERAGE($M$2:$M$13)</f>
        <v>-6.471716083653779E-3</v>
      </c>
      <c r="O346" s="4">
        <f>lco2data[[#This Row],[Log Co2]]-lco2data[[#This Row],[Seasonal]]</f>
        <v>5.8527081585347887</v>
      </c>
    </row>
    <row r="347" spans="1:15" x14ac:dyDescent="0.3">
      <c r="A347" s="1">
        <v>1986</v>
      </c>
      <c r="B347" s="1">
        <v>12</v>
      </c>
      <c r="C347" s="6">
        <v>1986.9583333333335</v>
      </c>
      <c r="D347" s="6">
        <f>co2data[[#This Row],[DecDate]]^2</f>
        <v>3948003.4184027785</v>
      </c>
      <c r="E347" s="2">
        <f>DATE(co2data[[#This Row],[Year]],co2data[[#This Row],[Month]],15)</f>
        <v>31761</v>
      </c>
      <c r="F347" s="1">
        <v>347.21</v>
      </c>
      <c r="G347" s="1">
        <f>LN(lco2data[[#This Row],[Co2]])</f>
        <v>5.8499297842147477</v>
      </c>
      <c r="H347" s="4">
        <f>$S$37+$S$38*lco2data[[#This Row],[DecDate]]</f>
        <v>5.8589380716544124</v>
      </c>
      <c r="I347" s="4">
        <f>$S$17+$S$18*lco2data[[#This Row],[DecDate]]+$S$19*lco2data[[#This Row],[DecDate2]]</f>
        <v>5.8507208681213427</v>
      </c>
      <c r="J347" s="4">
        <f>lco2data[[#This Row],[Log Co2]]-lco2data[[#This Row],[Quadratic Trend]]</f>
        <v>-7.910839065949915E-4</v>
      </c>
      <c r="K347" s="4">
        <f t="shared" si="5"/>
        <v>2.5490421613760636E-3</v>
      </c>
      <c r="L347" s="4">
        <f>lco2data[[#This Row],[Detrended]]-lco2data[[#This Row],[Cycle]]</f>
        <v>-3.3401260679710551E-3</v>
      </c>
      <c r="M347" s="4">
        <f>AVERAGEIF(lco2data[Month],lco2data[Month],lco2data[High Frequency])</f>
        <v>-2.9999829855875035E-3</v>
      </c>
      <c r="N347" s="4">
        <f>lco2data[[#This Row],[S0]]-AVERAGE($M$2:$M$13)</f>
        <v>-2.9982719523307896E-3</v>
      </c>
      <c r="O347" s="4">
        <f>lco2data[[#This Row],[Log Co2]]-lco2data[[#This Row],[Seasonal]]</f>
        <v>5.8529280561670785</v>
      </c>
    </row>
    <row r="348" spans="1:15" x14ac:dyDescent="0.3">
      <c r="A348" s="1">
        <v>1987</v>
      </c>
      <c r="B348" s="1">
        <v>1</v>
      </c>
      <c r="C348" s="6">
        <v>1987.0416666666667</v>
      </c>
      <c r="D348" s="6">
        <f>co2data[[#This Row],[DecDate]]^2</f>
        <v>3948334.585069445</v>
      </c>
      <c r="E348" s="2">
        <f>DATE(co2data[[#This Row],[Year]],co2data[[#This Row],[Month]],15)</f>
        <v>31792</v>
      </c>
      <c r="F348" s="1">
        <v>348.52</v>
      </c>
      <c r="G348" s="1">
        <f>LN(lco2data[[#This Row],[Co2]])</f>
        <v>5.8536956173630861</v>
      </c>
      <c r="H348" s="4">
        <f>$S$37+$S$38*lco2data[[#This Row],[DecDate]]</f>
        <v>5.8593031760461844</v>
      </c>
      <c r="I348" s="4">
        <f>$S$17+$S$18*lco2data[[#This Row],[DecDate]]+$S$19*lco2data[[#This Row],[DecDate2]]</f>
        <v>5.8510780384748102</v>
      </c>
      <c r="J348" s="4">
        <f>lco2data[[#This Row],[Log Co2]]-lco2data[[#This Row],[Quadratic Trend]]</f>
        <v>2.6175788882758511E-3</v>
      </c>
      <c r="K348" s="4">
        <f t="shared" si="5"/>
        <v>2.2314299878898325E-3</v>
      </c>
      <c r="L348" s="4">
        <f>lco2data[[#This Row],[Detrended]]-lco2data[[#This Row],[Cycle]]</f>
        <v>3.8614890038601857E-4</v>
      </c>
      <c r="M348" s="4">
        <f>AVERAGEIF(lco2data[Month],lco2data[Month],lco2data[High Frequency])</f>
        <v>8.874201147523954E-6</v>
      </c>
      <c r="N348" s="4">
        <f>lco2data[[#This Row],[S0]]-AVERAGE($M$2:$M$13)</f>
        <v>1.0585234404237831E-5</v>
      </c>
      <c r="O348" s="4">
        <f>lco2data[[#This Row],[Log Co2]]-lco2data[[#This Row],[Seasonal]]</f>
        <v>5.8536850321286815</v>
      </c>
    </row>
    <row r="349" spans="1:15" x14ac:dyDescent="0.3">
      <c r="A349" s="1">
        <v>1987</v>
      </c>
      <c r="B349" s="1">
        <v>2</v>
      </c>
      <c r="C349" s="6">
        <v>1987.125</v>
      </c>
      <c r="D349" s="6">
        <f>co2data[[#This Row],[DecDate]]^2</f>
        <v>3948665.765625</v>
      </c>
      <c r="E349" s="2">
        <f>DATE(co2data[[#This Row],[Year]],co2data[[#This Row],[Month]],15)</f>
        <v>31823</v>
      </c>
      <c r="F349" s="1">
        <v>348.73</v>
      </c>
      <c r="G349" s="1">
        <f>LN(lco2data[[#This Row],[Co2]])</f>
        <v>5.8542979838208842</v>
      </c>
      <c r="H349" s="4">
        <f>$S$37+$S$38*lco2data[[#This Row],[DecDate]]</f>
        <v>5.8596682804379565</v>
      </c>
      <c r="I349" s="4">
        <f>$S$17+$S$18*lco2data[[#This Row],[DecDate]]+$S$19*lco2data[[#This Row],[DecDate2]]</f>
        <v>5.8514355778532945</v>
      </c>
      <c r="J349" s="4">
        <f>lco2data[[#This Row],[Log Co2]]-lco2data[[#This Row],[Quadratic Trend]]</f>
        <v>2.8624059675896874E-3</v>
      </c>
      <c r="K349" s="4">
        <f t="shared" si="5"/>
        <v>1.8562132390079328E-3</v>
      </c>
      <c r="L349" s="4">
        <f>lco2data[[#This Row],[Detrended]]-lco2data[[#This Row],[Cycle]]</f>
        <v>1.0061927285817545E-3</v>
      </c>
      <c r="M349" s="4">
        <f>AVERAGEIF(lco2data[Month],lco2data[Month],lco2data[High Frequency])</f>
        <v>2.2711043136650279E-3</v>
      </c>
      <c r="N349" s="4">
        <f>lco2data[[#This Row],[S0]]-AVERAGE($M$2:$M$13)</f>
        <v>2.2728153469217418E-3</v>
      </c>
      <c r="O349" s="4">
        <f>lco2data[[#This Row],[Log Co2]]-lco2data[[#This Row],[Seasonal]]</f>
        <v>5.8520251684739621</v>
      </c>
    </row>
    <row r="350" spans="1:15" x14ac:dyDescent="0.3">
      <c r="A350" s="1">
        <v>1987</v>
      </c>
      <c r="B350" s="1">
        <v>3</v>
      </c>
      <c r="C350" s="6">
        <v>1987.2083333333335</v>
      </c>
      <c r="D350" s="6">
        <f>co2data[[#This Row],[DecDate]]^2</f>
        <v>3948996.960069445</v>
      </c>
      <c r="E350" s="2">
        <f>DATE(co2data[[#This Row],[Year]],co2data[[#This Row],[Month]],15)</f>
        <v>31851</v>
      </c>
      <c r="F350" s="1">
        <v>349.73</v>
      </c>
      <c r="G350" s="1">
        <f>LN(lco2data[[#This Row],[Co2]])</f>
        <v>5.8571614282078954</v>
      </c>
      <c r="H350" s="4">
        <f>$S$37+$S$38*lco2data[[#This Row],[DecDate]]</f>
        <v>5.8600333848297304</v>
      </c>
      <c r="I350" s="4">
        <f>$S$17+$S$18*lco2data[[#This Row],[DecDate]]+$S$19*lco2data[[#This Row],[DecDate2]]</f>
        <v>5.8517934862568239</v>
      </c>
      <c r="J350" s="4">
        <f>lco2data[[#This Row],[Log Co2]]-lco2data[[#This Row],[Quadratic Trend]]</f>
        <v>5.3679419510714865E-3</v>
      </c>
      <c r="K350" s="4">
        <f t="shared" si="5"/>
        <v>1.5960413598799816E-3</v>
      </c>
      <c r="L350" s="4">
        <f>lco2data[[#This Row],[Detrended]]-lco2data[[#This Row],[Cycle]]</f>
        <v>3.7719005911915049E-3</v>
      </c>
      <c r="M350" s="4">
        <f>AVERAGEIF(lco2data[Month],lco2data[Month],lco2data[High Frequency])</f>
        <v>4.7909439645069168E-3</v>
      </c>
      <c r="N350" s="4">
        <f>lco2data[[#This Row],[S0]]-AVERAGE($M$2:$M$13)</f>
        <v>4.7926549977636308E-3</v>
      </c>
      <c r="O350" s="4">
        <f>lco2data[[#This Row],[Log Co2]]-lco2data[[#This Row],[Seasonal]]</f>
        <v>5.8523687732101317</v>
      </c>
    </row>
    <row r="351" spans="1:15" x14ac:dyDescent="0.3">
      <c r="A351" s="1">
        <v>1987</v>
      </c>
      <c r="B351" s="1">
        <v>4</v>
      </c>
      <c r="C351" s="6">
        <v>1987.2916666666667</v>
      </c>
      <c r="D351" s="6">
        <f>co2data[[#This Row],[DecDate]]^2</f>
        <v>3949328.168402778</v>
      </c>
      <c r="E351" s="2">
        <f>DATE(co2data[[#This Row],[Year]],co2data[[#This Row],[Month]],15)</f>
        <v>31882</v>
      </c>
      <c r="F351" s="1">
        <v>351.31</v>
      </c>
      <c r="G351" s="1">
        <f>LN(lco2data[[#This Row],[Co2]])</f>
        <v>5.8616690245654741</v>
      </c>
      <c r="H351" s="4">
        <f>$S$37+$S$38*lco2data[[#This Row],[DecDate]]</f>
        <v>5.8603984892215024</v>
      </c>
      <c r="I351" s="4">
        <f>$S$17+$S$18*lco2data[[#This Row],[DecDate]]+$S$19*lco2data[[#This Row],[DecDate2]]</f>
        <v>5.8521517636853559</v>
      </c>
      <c r="J351" s="4">
        <f>lco2data[[#This Row],[Log Co2]]-lco2data[[#This Row],[Quadratic Trend]]</f>
        <v>9.5172608801181724E-3</v>
      </c>
      <c r="K351" s="4">
        <f t="shared" si="5"/>
        <v>1.5424277931981823E-3</v>
      </c>
      <c r="L351" s="4">
        <f>lco2data[[#This Row],[Detrended]]-lco2data[[#This Row],[Cycle]]</f>
        <v>7.9748330869199892E-3</v>
      </c>
      <c r="M351" s="4">
        <f>AVERAGEIF(lco2data[Month],lco2data[Month],lco2data[High Frequency])</f>
        <v>8.0050138505764184E-3</v>
      </c>
      <c r="N351" s="4">
        <f>lco2data[[#This Row],[S0]]-AVERAGE($M$2:$M$13)</f>
        <v>8.0067248838331315E-3</v>
      </c>
      <c r="O351" s="4">
        <f>lco2data[[#This Row],[Log Co2]]-lco2data[[#This Row],[Seasonal]]</f>
        <v>5.8536622996816412</v>
      </c>
    </row>
    <row r="352" spans="1:15" x14ac:dyDescent="0.3">
      <c r="A352" s="1">
        <v>1987</v>
      </c>
      <c r="B352" s="1">
        <v>5</v>
      </c>
      <c r="C352" s="6">
        <v>1987.375</v>
      </c>
      <c r="D352" s="6">
        <f>co2data[[#This Row],[DecDate]]^2</f>
        <v>3949659.390625</v>
      </c>
      <c r="E352" s="2">
        <f>DATE(co2data[[#This Row],[Year]],co2data[[#This Row],[Month]],15)</f>
        <v>31912</v>
      </c>
      <c r="F352" s="1">
        <v>352.09</v>
      </c>
      <c r="G352" s="1">
        <f>LN(lco2data[[#This Row],[Co2]])</f>
        <v>5.8638868247352534</v>
      </c>
      <c r="H352" s="4">
        <f>$S$37+$S$38*lco2data[[#This Row],[DecDate]]</f>
        <v>5.8607635936132745</v>
      </c>
      <c r="I352" s="4">
        <f>$S$17+$S$18*lco2data[[#This Row],[DecDate]]+$S$19*lco2data[[#This Row],[DecDate2]]</f>
        <v>5.8525104101389758</v>
      </c>
      <c r="J352" s="4">
        <f>lco2data[[#This Row],[Log Co2]]-lco2data[[#This Row],[Quadratic Trend]]</f>
        <v>1.1376414596277584E-2</v>
      </c>
      <c r="K352" s="4">
        <f t="shared" si="5"/>
        <v>1.9502746496491076E-3</v>
      </c>
      <c r="L352" s="4">
        <f>lco2data[[#This Row],[Detrended]]-lco2data[[#This Row],[Cycle]]</f>
        <v>9.426139946628477E-3</v>
      </c>
      <c r="M352" s="4">
        <f>AVERAGEIF(lco2data[Month],lco2data[Month],lco2data[High Frequency])</f>
        <v>8.9785579737426228E-3</v>
      </c>
      <c r="N352" s="4">
        <f>lco2data[[#This Row],[S0]]-AVERAGE($M$2:$M$13)</f>
        <v>8.9802690069993359E-3</v>
      </c>
      <c r="O352" s="4">
        <f>lco2data[[#This Row],[Log Co2]]-lco2data[[#This Row],[Seasonal]]</f>
        <v>5.8549065557282542</v>
      </c>
    </row>
    <row r="353" spans="1:15" x14ac:dyDescent="0.3">
      <c r="A353" s="1">
        <v>1987</v>
      </c>
      <c r="B353" s="1">
        <v>6</v>
      </c>
      <c r="C353" s="6">
        <v>1987.4583333333335</v>
      </c>
      <c r="D353" s="6">
        <f>co2data[[#This Row],[DecDate]]^2</f>
        <v>3949990.6267361119</v>
      </c>
      <c r="E353" s="2">
        <f>DATE(co2data[[#This Row],[Year]],co2data[[#This Row],[Month]],15)</f>
        <v>31943</v>
      </c>
      <c r="F353" s="1">
        <v>351.53</v>
      </c>
      <c r="G353" s="1">
        <f>LN(lco2data[[#This Row],[Co2]])</f>
        <v>5.8622950561151441</v>
      </c>
      <c r="H353" s="4">
        <f>$S$37+$S$38*lco2data[[#This Row],[DecDate]]</f>
        <v>5.8611286980050465</v>
      </c>
      <c r="I353" s="4">
        <f>$S$17+$S$18*lco2data[[#This Row],[DecDate]]+$S$19*lco2data[[#This Row],[DecDate2]]</f>
        <v>5.8528694256176266</v>
      </c>
      <c r="J353" s="4">
        <f>lco2data[[#This Row],[Log Co2]]-lco2data[[#This Row],[Quadratic Trend]]</f>
        <v>9.4256304975175453E-3</v>
      </c>
      <c r="K353" s="4">
        <f t="shared" si="5"/>
        <v>2.3061689722389234E-3</v>
      </c>
      <c r="L353" s="4">
        <f>lco2data[[#This Row],[Detrended]]-lco2data[[#This Row],[Cycle]]</f>
        <v>7.1194615252786215E-3</v>
      </c>
      <c r="M353" s="4">
        <f>AVERAGEIF(lco2data[Month],lco2data[Month],lco2data[High Frequency])</f>
        <v>6.745219975955884E-3</v>
      </c>
      <c r="N353" s="4">
        <f>lco2data[[#This Row],[S0]]-AVERAGE($M$2:$M$13)</f>
        <v>6.746931009212598E-3</v>
      </c>
      <c r="O353" s="4">
        <f>lco2data[[#This Row],[Log Co2]]-lco2data[[#This Row],[Seasonal]]</f>
        <v>5.8555481251059316</v>
      </c>
    </row>
    <row r="354" spans="1:15" x14ac:dyDescent="0.3">
      <c r="A354" s="1">
        <v>1987</v>
      </c>
      <c r="B354" s="1">
        <v>7</v>
      </c>
      <c r="C354" s="6">
        <v>1987.5416666666667</v>
      </c>
      <c r="D354" s="6">
        <f>co2data[[#This Row],[DecDate]]^2</f>
        <v>3950321.8767361115</v>
      </c>
      <c r="E354" s="2">
        <f>DATE(co2data[[#This Row],[Year]],co2data[[#This Row],[Month]],15)</f>
        <v>31973</v>
      </c>
      <c r="F354" s="1">
        <v>350.11</v>
      </c>
      <c r="G354" s="1">
        <f>LN(lco2data[[#This Row],[Co2]])</f>
        <v>5.8582473908203356</v>
      </c>
      <c r="H354" s="4">
        <f>$S$37+$S$38*lco2data[[#This Row],[DecDate]]</f>
        <v>5.8614938023968204</v>
      </c>
      <c r="I354" s="4">
        <f>$S$17+$S$18*lco2data[[#This Row],[DecDate]]+$S$19*lco2data[[#This Row],[DecDate2]]</f>
        <v>5.8532288101212941</v>
      </c>
      <c r="J354" s="4">
        <f>lco2data[[#This Row],[Log Co2]]-lco2data[[#This Row],[Quadratic Trend]]</f>
        <v>5.0185806990414861E-3</v>
      </c>
      <c r="K354" s="4">
        <f t="shared" si="5"/>
        <v>2.6480949014400404E-3</v>
      </c>
      <c r="L354" s="4">
        <f>lco2data[[#This Row],[Detrended]]-lco2data[[#This Row],[Cycle]]</f>
        <v>2.3704857976014457E-3</v>
      </c>
      <c r="M354" s="4">
        <f>AVERAGEIF(lco2data[Month],lco2data[Month],lco2data[High Frequency])</f>
        <v>1.982712511199824E-3</v>
      </c>
      <c r="N354" s="4">
        <f>lco2data[[#This Row],[S0]]-AVERAGE($M$2:$M$13)</f>
        <v>1.9844235444565379E-3</v>
      </c>
      <c r="O354" s="4">
        <f>lco2data[[#This Row],[Log Co2]]-lco2data[[#This Row],[Seasonal]]</f>
        <v>5.856262967275879</v>
      </c>
    </row>
    <row r="355" spans="1:15" x14ac:dyDescent="0.3">
      <c r="A355" s="1">
        <v>1987</v>
      </c>
      <c r="B355" s="1">
        <v>8</v>
      </c>
      <c r="C355" s="6">
        <v>1987.625</v>
      </c>
      <c r="D355" s="6">
        <f>co2data[[#This Row],[DecDate]]^2</f>
        <v>3950653.140625</v>
      </c>
      <c r="E355" s="2">
        <f>DATE(co2data[[#This Row],[Year]],co2data[[#This Row],[Month]],15)</f>
        <v>32004</v>
      </c>
      <c r="F355" s="1">
        <v>348.08</v>
      </c>
      <c r="G355" s="1">
        <f>LN(lco2data[[#This Row],[Co2]])</f>
        <v>5.8524323384124246</v>
      </c>
      <c r="H355" s="4">
        <f>$S$37+$S$38*lco2data[[#This Row],[DecDate]]</f>
        <v>5.8618589067885924</v>
      </c>
      <c r="I355" s="4">
        <f>$S$17+$S$18*lco2data[[#This Row],[DecDate]]+$S$19*lco2data[[#This Row],[DecDate2]]</f>
        <v>5.8535885636500211</v>
      </c>
      <c r="J355" s="4">
        <f>lco2data[[#This Row],[Log Co2]]-lco2data[[#This Row],[Quadratic Trend]]</f>
        <v>-1.1562252375965087E-3</v>
      </c>
      <c r="K355" s="4">
        <f t="shared" si="5"/>
        <v>2.973903497328879E-3</v>
      </c>
      <c r="L355" s="4">
        <f>lco2data[[#This Row],[Detrended]]-lco2data[[#This Row],[Cycle]]</f>
        <v>-4.1301287349253882E-3</v>
      </c>
      <c r="M355" s="4">
        <f>AVERAGEIF(lco2data[Month],lco2data[Month],lco2data[High Frequency])</f>
        <v>-4.2841947074596992E-3</v>
      </c>
      <c r="N355" s="4">
        <f>lco2data[[#This Row],[S0]]-AVERAGE($M$2:$M$13)</f>
        <v>-4.2824836742029852E-3</v>
      </c>
      <c r="O355" s="4">
        <f>lco2data[[#This Row],[Log Co2]]-lco2data[[#This Row],[Seasonal]]</f>
        <v>5.8567148220866274</v>
      </c>
    </row>
    <row r="356" spans="1:15" x14ac:dyDescent="0.3">
      <c r="A356" s="1">
        <v>1987</v>
      </c>
      <c r="B356" s="1">
        <v>9</v>
      </c>
      <c r="C356" s="6">
        <v>1987.7083333333335</v>
      </c>
      <c r="D356" s="6">
        <f>co2data[[#This Row],[DecDate]]^2</f>
        <v>3950984.4184027785</v>
      </c>
      <c r="E356" s="2">
        <f>DATE(co2data[[#This Row],[Year]],co2data[[#This Row],[Month]],15)</f>
        <v>32035</v>
      </c>
      <c r="F356" s="1">
        <v>346.52</v>
      </c>
      <c r="G356" s="1">
        <f>LN(lco2data[[#This Row],[Co2]])</f>
        <v>5.8479405370219393</v>
      </c>
      <c r="H356" s="4">
        <f>$S$37+$S$38*lco2data[[#This Row],[DecDate]]</f>
        <v>5.8622240111803645</v>
      </c>
      <c r="I356" s="4">
        <f>$S$17+$S$18*lco2data[[#This Row],[DecDate]]+$S$19*lco2data[[#This Row],[DecDate2]]</f>
        <v>5.8539486862037791</v>
      </c>
      <c r="J356" s="4">
        <f>lco2data[[#This Row],[Log Co2]]-lco2data[[#This Row],[Quadratic Trend]]</f>
        <v>-6.0081491818397836E-3</v>
      </c>
      <c r="K356" s="4">
        <f t="shared" si="5"/>
        <v>3.4190817313520718E-3</v>
      </c>
      <c r="L356" s="4">
        <f>lco2data[[#This Row],[Detrended]]-lco2data[[#This Row],[Cycle]]</f>
        <v>-9.4272309131918555E-3</v>
      </c>
      <c r="M356" s="4">
        <f>AVERAGEIF(lco2data[Month],lco2data[Month],lco2data[High Frequency])</f>
        <v>-9.2552748452772796E-3</v>
      </c>
      <c r="N356" s="4">
        <f>lco2data[[#This Row],[S0]]-AVERAGE($M$2:$M$13)</f>
        <v>-9.2535638120205665E-3</v>
      </c>
      <c r="O356" s="4">
        <f>lco2data[[#This Row],[Log Co2]]-lco2data[[#This Row],[Seasonal]]</f>
        <v>5.8571941008339596</v>
      </c>
    </row>
    <row r="357" spans="1:15" x14ac:dyDescent="0.3">
      <c r="A357" s="1">
        <v>1987</v>
      </c>
      <c r="B357" s="1">
        <v>10</v>
      </c>
      <c r="C357" s="6">
        <v>1987.7916666666667</v>
      </c>
      <c r="D357" s="6">
        <f>co2data[[#This Row],[DecDate]]^2</f>
        <v>3951315.710069445</v>
      </c>
      <c r="E357" s="2">
        <f>DATE(co2data[[#This Row],[Year]],co2data[[#This Row],[Month]],15)</f>
        <v>32065</v>
      </c>
      <c r="F357" s="1">
        <v>346.59</v>
      </c>
      <c r="G357" s="1">
        <f>LN(lco2data[[#This Row],[Co2]])</f>
        <v>5.8481425251630368</v>
      </c>
      <c r="H357" s="4">
        <f>$S$37+$S$38*lco2data[[#This Row],[DecDate]]</f>
        <v>5.8625891155721366</v>
      </c>
      <c r="I357" s="4">
        <f>$S$17+$S$18*lco2data[[#This Row],[DecDate]]+$S$19*lco2data[[#This Row],[DecDate2]]</f>
        <v>5.8543091777825822</v>
      </c>
      <c r="J357" s="4">
        <f>lco2data[[#This Row],[Log Co2]]-lco2data[[#This Row],[Quadratic Trend]]</f>
        <v>-6.1666526195454097E-3</v>
      </c>
      <c r="K357" s="4">
        <f t="shared" si="5"/>
        <v>3.9246974645956211E-3</v>
      </c>
      <c r="L357" s="4">
        <f>lco2data[[#This Row],[Detrended]]-lco2data[[#This Row],[Cycle]]</f>
        <v>-1.009135008414103E-2</v>
      </c>
      <c r="M357" s="4">
        <f>AVERAGEIF(lco2data[Month],lco2data[Month],lco2data[High Frequency])</f>
        <v>-9.7900795346398048E-3</v>
      </c>
      <c r="N357" s="4">
        <f>lco2data[[#This Row],[S0]]-AVERAGE($M$2:$M$13)</f>
        <v>-9.7883685013830917E-3</v>
      </c>
      <c r="O357" s="4">
        <f>lco2data[[#This Row],[Log Co2]]-lco2data[[#This Row],[Seasonal]]</f>
        <v>5.8579308936644194</v>
      </c>
    </row>
    <row r="358" spans="1:15" x14ac:dyDescent="0.3">
      <c r="A358" s="1">
        <v>1987</v>
      </c>
      <c r="B358" s="1">
        <v>11</v>
      </c>
      <c r="C358" s="6">
        <v>1987.875</v>
      </c>
      <c r="D358" s="6">
        <f>co2data[[#This Row],[DecDate]]^2</f>
        <v>3951647.015625</v>
      </c>
      <c r="E358" s="2">
        <f>DATE(co2data[[#This Row],[Year]],co2data[[#This Row],[Month]],15)</f>
        <v>32096</v>
      </c>
      <c r="F358" s="1">
        <v>347.96</v>
      </c>
      <c r="G358" s="1">
        <f>LN(lco2data[[#This Row],[Co2]])</f>
        <v>5.8520875306393396</v>
      </c>
      <c r="H358" s="4">
        <f>$S$37+$S$38*lco2data[[#This Row],[DecDate]]</f>
        <v>5.8629542199639086</v>
      </c>
      <c r="I358" s="4">
        <f>$S$17+$S$18*lco2data[[#This Row],[DecDate]]+$S$19*lco2data[[#This Row],[DecDate2]]</f>
        <v>5.8546700383864163</v>
      </c>
      <c r="J358" s="4">
        <f>lco2data[[#This Row],[Log Co2]]-lco2data[[#This Row],[Quadratic Trend]]</f>
        <v>-2.58250774707669E-3</v>
      </c>
      <c r="K358" s="4">
        <f t="shared" si="5"/>
        <v>4.1962163239634975E-3</v>
      </c>
      <c r="L358" s="4">
        <f>lco2data[[#This Row],[Detrended]]-lco2data[[#This Row],[Cycle]]</f>
        <v>-6.7787240710401875E-3</v>
      </c>
      <c r="M358" s="4">
        <f>AVERAGEIF(lco2data[Month],lco2data[Month],lco2data[High Frequency])</f>
        <v>-6.4734271169104929E-3</v>
      </c>
      <c r="N358" s="4">
        <f>lco2data[[#This Row],[S0]]-AVERAGE($M$2:$M$13)</f>
        <v>-6.471716083653779E-3</v>
      </c>
      <c r="O358" s="4">
        <f>lco2data[[#This Row],[Log Co2]]-lco2data[[#This Row],[Seasonal]]</f>
        <v>5.8585592467229937</v>
      </c>
    </row>
    <row r="359" spans="1:15" x14ac:dyDescent="0.3">
      <c r="A359" s="1">
        <v>1987</v>
      </c>
      <c r="B359" s="1">
        <v>12</v>
      </c>
      <c r="C359" s="6">
        <v>1987.9583333333335</v>
      </c>
      <c r="D359" s="6">
        <f>co2data[[#This Row],[DecDate]]^2</f>
        <v>3951978.335069445</v>
      </c>
      <c r="E359" s="2">
        <f>DATE(co2data[[#This Row],[Year]],co2data[[#This Row],[Month]],15)</f>
        <v>32126</v>
      </c>
      <c r="F359" s="1">
        <v>349.16</v>
      </c>
      <c r="G359" s="1">
        <f>LN(lco2data[[#This Row],[Co2]])</f>
        <v>5.855530269867149</v>
      </c>
      <c r="H359" s="4">
        <f>$S$37+$S$38*lco2data[[#This Row],[DecDate]]</f>
        <v>5.8633193243556825</v>
      </c>
      <c r="I359" s="4">
        <f>$S$17+$S$18*lco2data[[#This Row],[DecDate]]+$S$19*lco2data[[#This Row],[DecDate2]]</f>
        <v>5.8550312680152814</v>
      </c>
      <c r="J359" s="4">
        <f>lco2data[[#This Row],[Log Co2]]-lco2data[[#This Row],[Quadratic Trend]]</f>
        <v>4.990018518675754E-4</v>
      </c>
      <c r="K359" s="4">
        <f t="shared" si="5"/>
        <v>4.1902801544970213E-3</v>
      </c>
      <c r="L359" s="4">
        <f>lco2data[[#This Row],[Detrended]]-lco2data[[#This Row],[Cycle]]</f>
        <v>-3.6912783026294459E-3</v>
      </c>
      <c r="M359" s="4">
        <f>AVERAGEIF(lco2data[Month],lco2data[Month],lco2data[High Frequency])</f>
        <v>-2.9999829855875035E-3</v>
      </c>
      <c r="N359" s="4">
        <f>lco2data[[#This Row],[S0]]-AVERAGE($M$2:$M$13)</f>
        <v>-2.9982719523307896E-3</v>
      </c>
      <c r="O359" s="4">
        <f>lco2data[[#This Row],[Log Co2]]-lco2data[[#This Row],[Seasonal]]</f>
        <v>5.8585285418194797</v>
      </c>
    </row>
    <row r="360" spans="1:15" x14ac:dyDescent="0.3">
      <c r="A360" s="1">
        <v>1988</v>
      </c>
      <c r="B360" s="1">
        <v>1</v>
      </c>
      <c r="C360" s="6">
        <v>1988.0416666666667</v>
      </c>
      <c r="D360" s="6">
        <f>co2data[[#This Row],[DecDate]]^2</f>
        <v>3952309.668402778</v>
      </c>
      <c r="E360" s="2">
        <f>DATE(co2data[[#This Row],[Year]],co2data[[#This Row],[Month]],15)</f>
        <v>32157</v>
      </c>
      <c r="F360" s="1">
        <v>350.39</v>
      </c>
      <c r="G360" s="1">
        <f>LN(lco2data[[#This Row],[Co2]])</f>
        <v>5.8590468198422112</v>
      </c>
      <c r="H360" s="4">
        <f>$S$37+$S$38*lco2data[[#This Row],[DecDate]]</f>
        <v>5.8636844287474545</v>
      </c>
      <c r="I360" s="4">
        <f>$S$17+$S$18*lco2data[[#This Row],[DecDate]]+$S$19*lco2data[[#This Row],[DecDate2]]</f>
        <v>5.8553928666691917</v>
      </c>
      <c r="J360" s="4">
        <f>lco2data[[#This Row],[Log Co2]]-lco2data[[#This Row],[Quadratic Trend]]</f>
        <v>3.6539531730195307E-3</v>
      </c>
      <c r="K360" s="4">
        <f t="shared" si="5"/>
        <v>4.0820990403727794E-3</v>
      </c>
      <c r="L360" s="4">
        <f>lco2data[[#This Row],[Detrended]]-lco2data[[#This Row],[Cycle]]</f>
        <v>-4.2814586735324869E-4</v>
      </c>
      <c r="M360" s="4">
        <f>AVERAGEIF(lco2data[Month],lco2data[Month],lco2data[High Frequency])</f>
        <v>8.874201147523954E-6</v>
      </c>
      <c r="N360" s="4">
        <f>lco2data[[#This Row],[S0]]-AVERAGE($M$2:$M$13)</f>
        <v>1.0585234404237831E-5</v>
      </c>
      <c r="O360" s="4">
        <f>lco2data[[#This Row],[Log Co2]]-lco2data[[#This Row],[Seasonal]]</f>
        <v>5.8590362346078066</v>
      </c>
    </row>
    <row r="361" spans="1:15" x14ac:dyDescent="0.3">
      <c r="A361" s="1">
        <v>1988</v>
      </c>
      <c r="B361" s="1">
        <v>2</v>
      </c>
      <c r="C361" s="6">
        <v>1988.125</v>
      </c>
      <c r="D361" s="6">
        <f>co2data[[#This Row],[DecDate]]^2</f>
        <v>3952641.015625</v>
      </c>
      <c r="E361" s="2">
        <f>DATE(co2data[[#This Row],[Year]],co2data[[#This Row],[Month]],15)</f>
        <v>32188</v>
      </c>
      <c r="F361" s="1">
        <v>351.64</v>
      </c>
      <c r="G361" s="1">
        <f>LN(lco2data[[#This Row],[Co2]])</f>
        <v>5.8626079249829779</v>
      </c>
      <c r="H361" s="4">
        <f>$S$37+$S$38*lco2data[[#This Row],[DecDate]]</f>
        <v>5.8640495331392266</v>
      </c>
      <c r="I361" s="4">
        <f>$S$17+$S$18*lco2data[[#This Row],[DecDate]]+$S$19*lco2data[[#This Row],[DecDate2]]</f>
        <v>5.8557548343481471</v>
      </c>
      <c r="J361" s="4">
        <f>lco2data[[#This Row],[Log Co2]]-lco2data[[#This Row],[Quadratic Trend]]</f>
        <v>6.8530906348307497E-3</v>
      </c>
      <c r="K361" s="4">
        <f t="shared" si="5"/>
        <v>3.7838212261843951E-3</v>
      </c>
      <c r="L361" s="4">
        <f>lco2data[[#This Row],[Detrended]]-lco2data[[#This Row],[Cycle]]</f>
        <v>3.0692694086463545E-3</v>
      </c>
      <c r="M361" s="4">
        <f>AVERAGEIF(lco2data[Month],lco2data[Month],lco2data[High Frequency])</f>
        <v>2.2711043136650279E-3</v>
      </c>
      <c r="N361" s="4">
        <f>lco2data[[#This Row],[S0]]-AVERAGE($M$2:$M$13)</f>
        <v>2.2728153469217418E-3</v>
      </c>
      <c r="O361" s="4">
        <f>lco2data[[#This Row],[Log Co2]]-lco2data[[#This Row],[Seasonal]]</f>
        <v>5.8603351096360559</v>
      </c>
    </row>
    <row r="362" spans="1:15" x14ac:dyDescent="0.3">
      <c r="A362" s="1">
        <v>1988</v>
      </c>
      <c r="B362" s="1">
        <v>3</v>
      </c>
      <c r="C362" s="6">
        <v>1988.2083333333335</v>
      </c>
      <c r="D362" s="6">
        <f>co2data[[#This Row],[DecDate]]^2</f>
        <v>3952972.3767361119</v>
      </c>
      <c r="E362" s="2">
        <f>DATE(co2data[[#This Row],[Year]],co2data[[#This Row],[Month]],15)</f>
        <v>32217</v>
      </c>
      <c r="F362" s="1">
        <v>352.4</v>
      </c>
      <c r="G362" s="1">
        <f>LN(lco2data[[#This Row],[Co2]])</f>
        <v>5.8647668940620248</v>
      </c>
      <c r="H362" s="4">
        <f>$S$37+$S$38*lco2data[[#This Row],[DecDate]]</f>
        <v>5.8644146375310005</v>
      </c>
      <c r="I362" s="4">
        <f>$S$17+$S$18*lco2data[[#This Row],[DecDate]]+$S$19*lco2data[[#This Row],[DecDate2]]</f>
        <v>5.8561171710521336</v>
      </c>
      <c r="J362" s="4">
        <f>lco2data[[#This Row],[Log Co2]]-lco2data[[#This Row],[Quadratic Trend]]</f>
        <v>8.649723009891197E-3</v>
      </c>
      <c r="K362" s="4">
        <f t="shared" si="5"/>
        <v>3.6068946108579044E-3</v>
      </c>
      <c r="L362" s="4">
        <f>lco2data[[#This Row],[Detrended]]-lco2data[[#This Row],[Cycle]]</f>
        <v>5.0428283990332926E-3</v>
      </c>
      <c r="M362" s="4">
        <f>AVERAGEIF(lco2data[Month],lco2data[Month],lco2data[High Frequency])</f>
        <v>4.7909439645069168E-3</v>
      </c>
      <c r="N362" s="4">
        <f>lco2data[[#This Row],[S0]]-AVERAGE($M$2:$M$13)</f>
        <v>4.7926549977636308E-3</v>
      </c>
      <c r="O362" s="4">
        <f>lco2data[[#This Row],[Log Co2]]-lco2data[[#This Row],[Seasonal]]</f>
        <v>5.8599742390642611</v>
      </c>
    </row>
    <row r="363" spans="1:15" x14ac:dyDescent="0.3">
      <c r="A363" s="1">
        <v>1988</v>
      </c>
      <c r="B363" s="1">
        <v>4</v>
      </c>
      <c r="C363" s="6">
        <v>1988.2916666666667</v>
      </c>
      <c r="D363" s="6">
        <f>co2data[[#This Row],[DecDate]]^2</f>
        <v>3953303.7517361115</v>
      </c>
      <c r="E363" s="2">
        <f>DATE(co2data[[#This Row],[Year]],co2data[[#This Row],[Month]],15)</f>
        <v>32248</v>
      </c>
      <c r="F363" s="1">
        <v>353.69</v>
      </c>
      <c r="G363" s="1">
        <f>LN(lco2data[[#This Row],[Co2]])</f>
        <v>5.8684208232644028</v>
      </c>
      <c r="H363" s="4">
        <f>$S$37+$S$38*lco2data[[#This Row],[DecDate]]</f>
        <v>5.8647797419227725</v>
      </c>
      <c r="I363" s="4">
        <f>$S$17+$S$18*lco2data[[#This Row],[DecDate]]+$S$19*lco2data[[#This Row],[DecDate2]]</f>
        <v>5.8564798767811652</v>
      </c>
      <c r="J363" s="4">
        <f>lco2data[[#This Row],[Log Co2]]-lco2data[[#This Row],[Quadratic Trend]]</f>
        <v>1.1940946483237624E-2</v>
      </c>
      <c r="K363" s="4">
        <f t="shared" si="5"/>
        <v>3.8192016220445469E-3</v>
      </c>
      <c r="L363" s="4">
        <f>lco2data[[#This Row],[Detrended]]-lco2data[[#This Row],[Cycle]]</f>
        <v>8.1217448611930771E-3</v>
      </c>
      <c r="M363" s="4">
        <f>AVERAGEIF(lco2data[Month],lco2data[Month],lco2data[High Frequency])</f>
        <v>8.0050138505764184E-3</v>
      </c>
      <c r="N363" s="4">
        <f>lco2data[[#This Row],[S0]]-AVERAGE($M$2:$M$13)</f>
        <v>8.0067248838331315E-3</v>
      </c>
      <c r="O363" s="4">
        <f>lco2data[[#This Row],[Log Co2]]-lco2data[[#This Row],[Seasonal]]</f>
        <v>5.8604140983805699</v>
      </c>
    </row>
    <row r="364" spans="1:15" x14ac:dyDescent="0.3">
      <c r="A364" s="1">
        <v>1988</v>
      </c>
      <c r="B364" s="1">
        <v>5</v>
      </c>
      <c r="C364" s="6">
        <v>1988.375</v>
      </c>
      <c r="D364" s="6">
        <f>co2data[[#This Row],[DecDate]]^2</f>
        <v>3953635.140625</v>
      </c>
      <c r="E364" s="2">
        <f>DATE(co2data[[#This Row],[Year]],co2data[[#This Row],[Month]],15)</f>
        <v>32278</v>
      </c>
      <c r="F364" s="1">
        <v>354.21</v>
      </c>
      <c r="G364" s="1">
        <f>LN(lco2data[[#This Row],[Co2]])</f>
        <v>5.8698899575871284</v>
      </c>
      <c r="H364" s="4">
        <f>$S$37+$S$38*lco2data[[#This Row],[DecDate]]</f>
        <v>5.8651448463145446</v>
      </c>
      <c r="I364" s="4">
        <f>$S$17+$S$18*lco2data[[#This Row],[DecDate]]+$S$19*lco2data[[#This Row],[DecDate2]]</f>
        <v>5.8568429515352278</v>
      </c>
      <c r="J364" s="4">
        <f>lco2data[[#This Row],[Log Co2]]-lco2data[[#This Row],[Quadratic Trend]]</f>
        <v>1.3047006051900567E-2</v>
      </c>
      <c r="K364" s="4">
        <f t="shared" si="5"/>
        <v>4.2531956901918572E-3</v>
      </c>
      <c r="L364" s="4">
        <f>lco2data[[#This Row],[Detrended]]-lco2data[[#This Row],[Cycle]]</f>
        <v>8.7938103617087107E-3</v>
      </c>
      <c r="M364" s="4">
        <f>AVERAGEIF(lco2data[Month],lco2data[Month],lco2data[High Frequency])</f>
        <v>8.9785579737426228E-3</v>
      </c>
      <c r="N364" s="4">
        <f>lco2data[[#This Row],[S0]]-AVERAGE($M$2:$M$13)</f>
        <v>8.9802690069993359E-3</v>
      </c>
      <c r="O364" s="4">
        <f>lco2data[[#This Row],[Log Co2]]-lco2data[[#This Row],[Seasonal]]</f>
        <v>5.8609096885801293</v>
      </c>
    </row>
    <row r="365" spans="1:15" x14ac:dyDescent="0.3">
      <c r="A365" s="1">
        <v>1988</v>
      </c>
      <c r="B365" s="1">
        <v>6</v>
      </c>
      <c r="C365" s="6">
        <v>1988.4583333333335</v>
      </c>
      <c r="D365" s="6">
        <f>co2data[[#This Row],[DecDate]]^2</f>
        <v>3953966.5434027785</v>
      </c>
      <c r="E365" s="2">
        <f>DATE(co2data[[#This Row],[Year]],co2data[[#This Row],[Month]],15)</f>
        <v>32309</v>
      </c>
      <c r="F365" s="1">
        <v>353.72</v>
      </c>
      <c r="G365" s="1">
        <f>LN(lco2data[[#This Row],[Co2]])</f>
        <v>5.8685056397075348</v>
      </c>
      <c r="H365" s="4">
        <f>$S$37+$S$38*lco2data[[#This Row],[DecDate]]</f>
        <v>5.8655099507063166</v>
      </c>
      <c r="I365" s="4">
        <f>$S$17+$S$18*lco2data[[#This Row],[DecDate]]+$S$19*lco2data[[#This Row],[DecDate2]]</f>
        <v>5.8572063953143214</v>
      </c>
      <c r="J365" s="4">
        <f>lco2data[[#This Row],[Log Co2]]-lco2data[[#This Row],[Quadratic Trend]]</f>
        <v>1.1299244393213392E-2</v>
      </c>
      <c r="K365" s="4">
        <f t="shared" si="5"/>
        <v>4.6486828577783417E-3</v>
      </c>
      <c r="L365" s="4">
        <f>lco2data[[#This Row],[Detrended]]-lco2data[[#This Row],[Cycle]]</f>
        <v>6.6505615354350506E-3</v>
      </c>
      <c r="M365" s="4">
        <f>AVERAGEIF(lco2data[Month],lco2data[Month],lco2data[High Frequency])</f>
        <v>6.745219975955884E-3</v>
      </c>
      <c r="N365" s="4">
        <f>lco2data[[#This Row],[S0]]-AVERAGE($M$2:$M$13)</f>
        <v>6.746931009212598E-3</v>
      </c>
      <c r="O365" s="4">
        <f>lco2data[[#This Row],[Log Co2]]-lco2data[[#This Row],[Seasonal]]</f>
        <v>5.8617587086983223</v>
      </c>
    </row>
    <row r="366" spans="1:15" x14ac:dyDescent="0.3">
      <c r="A366" s="1">
        <v>1988</v>
      </c>
      <c r="B366" s="1">
        <v>7</v>
      </c>
      <c r="C366" s="6">
        <v>1988.5416666666667</v>
      </c>
      <c r="D366" s="6">
        <f>co2data[[#This Row],[DecDate]]^2</f>
        <v>3954297.960069445</v>
      </c>
      <c r="E366" s="2">
        <f>DATE(co2data[[#This Row],[Year]],co2data[[#This Row],[Month]],15)</f>
        <v>32339</v>
      </c>
      <c r="F366" s="1">
        <v>352.69</v>
      </c>
      <c r="G366" s="1">
        <f>LN(lco2data[[#This Row],[Co2]])</f>
        <v>5.8655894841323768</v>
      </c>
      <c r="H366" s="4">
        <f>$S$37+$S$38*lco2data[[#This Row],[DecDate]]</f>
        <v>5.8658750550980887</v>
      </c>
      <c r="I366" s="4">
        <f>$S$17+$S$18*lco2data[[#This Row],[DecDate]]+$S$19*lco2data[[#This Row],[DecDate2]]</f>
        <v>5.8575702081184744</v>
      </c>
      <c r="J366" s="4">
        <f>lco2data[[#This Row],[Log Co2]]-lco2data[[#This Row],[Quadratic Trend]]</f>
        <v>8.0192760139023989E-3</v>
      </c>
      <c r="K366" s="4">
        <f t="shared" si="5"/>
        <v>5.106623673014587E-3</v>
      </c>
      <c r="L366" s="4">
        <f>lco2data[[#This Row],[Detrended]]-lco2data[[#This Row],[Cycle]]</f>
        <v>2.9126523408878119E-3</v>
      </c>
      <c r="M366" s="4">
        <f>AVERAGEIF(lco2data[Month],lco2data[Month],lco2data[High Frequency])</f>
        <v>1.982712511199824E-3</v>
      </c>
      <c r="N366" s="4">
        <f>lco2data[[#This Row],[S0]]-AVERAGE($M$2:$M$13)</f>
        <v>1.9844235444565379E-3</v>
      </c>
      <c r="O366" s="4">
        <f>lco2data[[#This Row],[Log Co2]]-lco2data[[#This Row],[Seasonal]]</f>
        <v>5.8636050605879202</v>
      </c>
    </row>
    <row r="367" spans="1:15" x14ac:dyDescent="0.3">
      <c r="A367" s="1">
        <v>1988</v>
      </c>
      <c r="B367" s="1">
        <v>8</v>
      </c>
      <c r="C367" s="6">
        <v>1988.625</v>
      </c>
      <c r="D367" s="6">
        <f>co2data[[#This Row],[DecDate]]^2</f>
        <v>3954629.390625</v>
      </c>
      <c r="E367" s="2">
        <f>DATE(co2data[[#This Row],[Year]],co2data[[#This Row],[Month]],15)</f>
        <v>32370</v>
      </c>
      <c r="F367" s="1">
        <v>350.4</v>
      </c>
      <c r="G367" s="1">
        <f>LN(lco2data[[#This Row],[Co2]])</f>
        <v>5.8590753590622366</v>
      </c>
      <c r="H367" s="4">
        <f>$S$37+$S$38*lco2data[[#This Row],[DecDate]]</f>
        <v>5.8662401594898608</v>
      </c>
      <c r="I367" s="4">
        <f>$S$17+$S$18*lco2data[[#This Row],[DecDate]]+$S$19*lco2data[[#This Row],[DecDate2]]</f>
        <v>5.8579343899476441</v>
      </c>
      <c r="J367" s="4">
        <f>lco2data[[#This Row],[Log Co2]]-lco2data[[#This Row],[Quadratic Trend]]</f>
        <v>1.1409691145924938E-3</v>
      </c>
      <c r="K367" s="4">
        <f t="shared" si="5"/>
        <v>5.3721200935626847E-3</v>
      </c>
      <c r="L367" s="4">
        <f>lco2data[[#This Row],[Detrended]]-lco2data[[#This Row],[Cycle]]</f>
        <v>-4.2311509789701909E-3</v>
      </c>
      <c r="M367" s="4">
        <f>AVERAGEIF(lco2data[Month],lco2data[Month],lco2data[High Frequency])</f>
        <v>-4.2841947074596992E-3</v>
      </c>
      <c r="N367" s="4">
        <f>lco2data[[#This Row],[S0]]-AVERAGE($M$2:$M$13)</f>
        <v>-4.2824836742029852E-3</v>
      </c>
      <c r="O367" s="4">
        <f>lco2data[[#This Row],[Log Co2]]-lco2data[[#This Row],[Seasonal]]</f>
        <v>5.8633578427364395</v>
      </c>
    </row>
    <row r="368" spans="1:15" x14ac:dyDescent="0.3">
      <c r="A368" s="1">
        <v>1988</v>
      </c>
      <c r="B368" s="1">
        <v>9</v>
      </c>
      <c r="C368" s="6">
        <v>1988.7083333333335</v>
      </c>
      <c r="D368" s="6">
        <f>co2data[[#This Row],[DecDate]]^2</f>
        <v>3954960.835069445</v>
      </c>
      <c r="E368" s="2">
        <f>DATE(co2data[[#This Row],[Year]],co2data[[#This Row],[Month]],15)</f>
        <v>32401</v>
      </c>
      <c r="F368" s="1">
        <v>348.92</v>
      </c>
      <c r="G368" s="1">
        <f>LN(lco2data[[#This Row],[Co2]])</f>
        <v>5.8548426695650182</v>
      </c>
      <c r="H368" s="4">
        <f>$S$37+$S$38*lco2data[[#This Row],[DecDate]]</f>
        <v>5.8666052638816346</v>
      </c>
      <c r="I368" s="4">
        <f>$S$17+$S$18*lco2data[[#This Row],[DecDate]]+$S$19*lco2data[[#This Row],[DecDate2]]</f>
        <v>5.8582989408018591</v>
      </c>
      <c r="J368" s="4">
        <f>lco2data[[#This Row],[Log Co2]]-lco2data[[#This Row],[Quadratic Trend]]</f>
        <v>-3.456271236840891E-3</v>
      </c>
      <c r="K368" s="4">
        <f t="shared" si="5"/>
        <v>5.5134144252071077E-3</v>
      </c>
      <c r="L368" s="4">
        <f>lco2data[[#This Row],[Detrended]]-lco2data[[#This Row],[Cycle]]</f>
        <v>-8.9696856620479978E-3</v>
      </c>
      <c r="M368" s="4">
        <f>AVERAGEIF(lco2data[Month],lco2data[Month],lco2data[High Frequency])</f>
        <v>-9.2552748452772796E-3</v>
      </c>
      <c r="N368" s="4">
        <f>lco2data[[#This Row],[S0]]-AVERAGE($M$2:$M$13)</f>
        <v>-9.2535638120205665E-3</v>
      </c>
      <c r="O368" s="4">
        <f>lco2data[[#This Row],[Log Co2]]-lco2data[[#This Row],[Seasonal]]</f>
        <v>5.8640962333770386</v>
      </c>
    </row>
    <row r="369" spans="1:15" x14ac:dyDescent="0.3">
      <c r="A369" s="1">
        <v>1988</v>
      </c>
      <c r="B369" s="1">
        <v>10</v>
      </c>
      <c r="C369" s="6">
        <v>1988.7916666666667</v>
      </c>
      <c r="D369" s="6">
        <f>co2data[[#This Row],[DecDate]]^2</f>
        <v>3955292.293402778</v>
      </c>
      <c r="E369" s="2">
        <f>DATE(co2data[[#This Row],[Year]],co2data[[#This Row],[Month]],15)</f>
        <v>32431</v>
      </c>
      <c r="F369" s="1">
        <v>349.12</v>
      </c>
      <c r="G369" s="1">
        <f>LN(lco2data[[#This Row],[Co2]])</f>
        <v>5.8554157026447058</v>
      </c>
      <c r="H369" s="4">
        <f>$S$37+$S$38*lco2data[[#This Row],[DecDate]]</f>
        <v>5.8669703682734067</v>
      </c>
      <c r="I369" s="4">
        <f>$S$17+$S$18*lco2data[[#This Row],[DecDate]]+$S$19*lco2data[[#This Row],[DecDate2]]</f>
        <v>5.8586638606811192</v>
      </c>
      <c r="J369" s="4">
        <f>lco2data[[#This Row],[Log Co2]]-lco2data[[#This Row],[Quadratic Trend]]</f>
        <v>-3.2481580364134288E-3</v>
      </c>
      <c r="K369" s="4">
        <f t="shared" si="5"/>
        <v>5.852501406793045E-3</v>
      </c>
      <c r="L369" s="4">
        <f>lco2data[[#This Row],[Detrended]]-lco2data[[#This Row],[Cycle]]</f>
        <v>-9.1006594432064738E-3</v>
      </c>
      <c r="M369" s="4">
        <f>AVERAGEIF(lco2data[Month],lco2data[Month],lco2data[High Frequency])</f>
        <v>-9.7900795346398048E-3</v>
      </c>
      <c r="N369" s="4">
        <f>lco2data[[#This Row],[S0]]-AVERAGE($M$2:$M$13)</f>
        <v>-9.7883685013830917E-3</v>
      </c>
      <c r="O369" s="4">
        <f>lco2data[[#This Row],[Log Co2]]-lco2data[[#This Row],[Seasonal]]</f>
        <v>5.8652040711460884</v>
      </c>
    </row>
    <row r="370" spans="1:15" x14ac:dyDescent="0.3">
      <c r="A370" s="1">
        <v>1988</v>
      </c>
      <c r="B370" s="1">
        <v>11</v>
      </c>
      <c r="C370" s="6">
        <v>1988.875</v>
      </c>
      <c r="D370" s="6">
        <f>co2data[[#This Row],[DecDate]]^2</f>
        <v>3955623.765625</v>
      </c>
      <c r="E370" s="2">
        <f>DATE(co2data[[#This Row],[Year]],co2data[[#This Row],[Month]],15)</f>
        <v>32462</v>
      </c>
      <c r="F370" s="1">
        <v>350.2</v>
      </c>
      <c r="G370" s="1">
        <f>LN(lco2data[[#This Row],[Co2]])</f>
        <v>5.8585044198517515</v>
      </c>
      <c r="H370" s="4">
        <f>$S$37+$S$38*lco2data[[#This Row],[DecDate]]</f>
        <v>5.8673354726651787</v>
      </c>
      <c r="I370" s="4">
        <f>$S$17+$S$18*lco2data[[#This Row],[DecDate]]+$S$19*lco2data[[#This Row],[DecDate2]]</f>
        <v>5.8590291495853819</v>
      </c>
      <c r="J370" s="4">
        <f>lco2data[[#This Row],[Log Co2]]-lco2data[[#This Row],[Quadratic Trend]]</f>
        <v>-5.2472973363038022E-4</v>
      </c>
      <c r="K370" s="4">
        <f t="shared" si="5"/>
        <v>5.9577180266789593E-3</v>
      </c>
      <c r="L370" s="4">
        <f>lco2data[[#This Row],[Detrended]]-lco2data[[#This Row],[Cycle]]</f>
        <v>-6.4824477603093395E-3</v>
      </c>
      <c r="M370" s="4">
        <f>AVERAGEIF(lco2data[Month],lco2data[Month],lco2data[High Frequency])</f>
        <v>-6.4734271169104929E-3</v>
      </c>
      <c r="N370" s="4">
        <f>lco2data[[#This Row],[S0]]-AVERAGE($M$2:$M$13)</f>
        <v>-6.471716083653779E-3</v>
      </c>
      <c r="O370" s="4">
        <f>lco2data[[#This Row],[Log Co2]]-lco2data[[#This Row],[Seasonal]]</f>
        <v>5.8649761359354056</v>
      </c>
    </row>
    <row r="371" spans="1:15" x14ac:dyDescent="0.3">
      <c r="A371" s="1">
        <v>1988</v>
      </c>
      <c r="B371" s="1">
        <v>12</v>
      </c>
      <c r="C371" s="6">
        <v>1988.9583333333335</v>
      </c>
      <c r="D371" s="6">
        <f>co2data[[#This Row],[DecDate]]^2</f>
        <v>3955955.2517361119</v>
      </c>
      <c r="E371" s="2">
        <f>DATE(co2data[[#This Row],[Year]],co2data[[#This Row],[Month]],15)</f>
        <v>32492</v>
      </c>
      <c r="F371" s="1">
        <v>351.41</v>
      </c>
      <c r="G371" s="1">
        <f>LN(lco2data[[#This Row],[Co2]])</f>
        <v>5.8619536329462658</v>
      </c>
      <c r="H371" s="4">
        <f>$S$37+$S$38*lco2data[[#This Row],[DecDate]]</f>
        <v>5.8677005770569526</v>
      </c>
      <c r="I371" s="4">
        <f>$S$17+$S$18*lco2data[[#This Row],[DecDate]]+$S$19*lco2data[[#This Row],[DecDate2]]</f>
        <v>5.8593948075147182</v>
      </c>
      <c r="J371" s="4">
        <f>lco2data[[#This Row],[Log Co2]]-lco2data[[#This Row],[Quadratic Trend]]</f>
        <v>2.5588254315476178E-3</v>
      </c>
      <c r="K371" s="4">
        <f t="shared" si="5"/>
        <v>5.8435633773745721E-3</v>
      </c>
      <c r="L371" s="4">
        <f>lco2data[[#This Row],[Detrended]]-lco2data[[#This Row],[Cycle]]</f>
        <v>-3.2847379458269543E-3</v>
      </c>
      <c r="M371" s="4">
        <f>AVERAGEIF(lco2data[Month],lco2data[Month],lco2data[High Frequency])</f>
        <v>-2.9999829855875035E-3</v>
      </c>
      <c r="N371" s="4">
        <f>lco2data[[#This Row],[S0]]-AVERAGE($M$2:$M$13)</f>
        <v>-2.9982719523307896E-3</v>
      </c>
      <c r="O371" s="4">
        <f>lco2data[[#This Row],[Log Co2]]-lco2data[[#This Row],[Seasonal]]</f>
        <v>5.8649519048985965</v>
      </c>
    </row>
    <row r="372" spans="1:15" x14ac:dyDescent="0.3">
      <c r="A372" s="1">
        <v>1989</v>
      </c>
      <c r="B372" s="1">
        <v>1</v>
      </c>
      <c r="C372" s="6">
        <v>1989.0416666666667</v>
      </c>
      <c r="D372" s="6">
        <f>co2data[[#This Row],[DecDate]]^2</f>
        <v>3956286.7517361115</v>
      </c>
      <c r="E372" s="2">
        <f>DATE(co2data[[#This Row],[Year]],co2data[[#This Row],[Month]],15)</f>
        <v>32523</v>
      </c>
      <c r="F372" s="1">
        <v>352.91</v>
      </c>
      <c r="G372" s="1">
        <f>LN(lco2data[[#This Row],[Co2]])</f>
        <v>5.8662130669190242</v>
      </c>
      <c r="H372" s="4">
        <f>$S$37+$S$38*lco2data[[#This Row],[DecDate]]</f>
        <v>5.8680656814487246</v>
      </c>
      <c r="I372" s="4">
        <f>$S$17+$S$18*lco2data[[#This Row],[DecDate]]+$S$19*lco2data[[#This Row],[DecDate2]]</f>
        <v>5.8597608344690855</v>
      </c>
      <c r="J372" s="4">
        <f>lco2data[[#This Row],[Log Co2]]-lco2data[[#This Row],[Quadratic Trend]]</f>
        <v>6.4522324499387551E-3</v>
      </c>
      <c r="K372" s="4">
        <f t="shared" si="5"/>
        <v>5.5362306106742174E-3</v>
      </c>
      <c r="L372" s="4">
        <f>lco2data[[#This Row],[Detrended]]-lco2data[[#This Row],[Cycle]]</f>
        <v>9.160018392645377E-4</v>
      </c>
      <c r="M372" s="4">
        <f>AVERAGEIF(lco2data[Month],lco2data[Month],lco2data[High Frequency])</f>
        <v>8.874201147523954E-6</v>
      </c>
      <c r="N372" s="4">
        <f>lco2data[[#This Row],[S0]]-AVERAGE($M$2:$M$13)</f>
        <v>1.0585234404237831E-5</v>
      </c>
      <c r="O372" s="4">
        <f>lco2data[[#This Row],[Log Co2]]-lco2data[[#This Row],[Seasonal]]</f>
        <v>5.8662024816846197</v>
      </c>
    </row>
    <row r="373" spans="1:15" x14ac:dyDescent="0.3">
      <c r="A373" s="1">
        <v>1989</v>
      </c>
      <c r="B373" s="1">
        <v>2</v>
      </c>
      <c r="C373" s="6">
        <v>1989.125</v>
      </c>
      <c r="D373" s="6">
        <f>co2data[[#This Row],[DecDate]]^2</f>
        <v>3956618.265625</v>
      </c>
      <c r="E373" s="2">
        <f>DATE(co2data[[#This Row],[Year]],co2data[[#This Row],[Month]],15)</f>
        <v>32554</v>
      </c>
      <c r="F373" s="1">
        <v>353.27</v>
      </c>
      <c r="G373" s="1">
        <f>LN(lco2data[[#This Row],[Co2]])</f>
        <v>5.8672326370886285</v>
      </c>
      <c r="H373" s="4">
        <f>$S$37+$S$38*lco2data[[#This Row],[DecDate]]</f>
        <v>5.8684307858404967</v>
      </c>
      <c r="I373" s="4">
        <f>$S$17+$S$18*lco2data[[#This Row],[DecDate]]+$S$19*lco2data[[#This Row],[DecDate2]]</f>
        <v>5.8601272304484837</v>
      </c>
      <c r="J373" s="4">
        <f>lco2data[[#This Row],[Log Co2]]-lco2data[[#This Row],[Quadratic Trend]]</f>
        <v>7.1054066401448068E-3</v>
      </c>
      <c r="K373" s="4">
        <f t="shared" si="5"/>
        <v>4.9776633242467703E-3</v>
      </c>
      <c r="L373" s="4">
        <f>lco2data[[#This Row],[Detrended]]-lco2data[[#This Row],[Cycle]]</f>
        <v>2.1277433158980365E-3</v>
      </c>
      <c r="M373" s="4">
        <f>AVERAGEIF(lco2data[Month],lco2data[Month],lco2data[High Frequency])</f>
        <v>2.2711043136650279E-3</v>
      </c>
      <c r="N373" s="4">
        <f>lco2data[[#This Row],[S0]]-AVERAGE($M$2:$M$13)</f>
        <v>2.2728153469217418E-3</v>
      </c>
      <c r="O373" s="4">
        <f>lco2data[[#This Row],[Log Co2]]-lco2data[[#This Row],[Seasonal]]</f>
        <v>5.8649598217417065</v>
      </c>
    </row>
    <row r="374" spans="1:15" x14ac:dyDescent="0.3">
      <c r="A374" s="1">
        <v>1989</v>
      </c>
      <c r="B374" s="1">
        <v>3</v>
      </c>
      <c r="C374" s="6">
        <v>1989.2083333333335</v>
      </c>
      <c r="D374" s="6">
        <f>co2data[[#This Row],[DecDate]]^2</f>
        <v>3956949.7934027785</v>
      </c>
      <c r="E374" s="2">
        <f>DATE(co2data[[#This Row],[Year]],co2data[[#This Row],[Month]],15)</f>
        <v>32582</v>
      </c>
      <c r="F374" s="1">
        <v>353.96</v>
      </c>
      <c r="G374" s="1">
        <f>LN(lco2data[[#This Row],[Co2]])</f>
        <v>5.8691839123991496</v>
      </c>
      <c r="H374" s="4">
        <f>$S$37+$S$38*lco2data[[#This Row],[DecDate]]</f>
        <v>5.8687958902322688</v>
      </c>
      <c r="I374" s="4">
        <f>$S$17+$S$18*lco2data[[#This Row],[DecDate]]+$S$19*lco2data[[#This Row],[DecDate2]]</f>
        <v>5.8604939954529414</v>
      </c>
      <c r="J374" s="4">
        <f>lco2data[[#This Row],[Log Co2]]-lco2data[[#This Row],[Quadratic Trend]]</f>
        <v>8.6899169462082426E-3</v>
      </c>
      <c r="K374" s="4">
        <f t="shared" si="5"/>
        <v>4.5340246552625875E-3</v>
      </c>
      <c r="L374" s="4">
        <f>lco2data[[#This Row],[Detrended]]-lco2data[[#This Row],[Cycle]]</f>
        <v>4.1558922909456552E-3</v>
      </c>
      <c r="M374" s="4">
        <f>AVERAGEIF(lco2data[Month],lco2data[Month],lco2data[High Frequency])</f>
        <v>4.7909439645069168E-3</v>
      </c>
      <c r="N374" s="4">
        <f>lco2data[[#This Row],[S0]]-AVERAGE($M$2:$M$13)</f>
        <v>4.7926549977636308E-3</v>
      </c>
      <c r="O374" s="4">
        <f>lco2data[[#This Row],[Log Co2]]-lco2data[[#This Row],[Seasonal]]</f>
        <v>5.8643912574013859</v>
      </c>
    </row>
    <row r="375" spans="1:15" x14ac:dyDescent="0.3">
      <c r="A375" s="1">
        <v>1989</v>
      </c>
      <c r="B375" s="1">
        <v>4</v>
      </c>
      <c r="C375" s="6">
        <v>1989.2916666666667</v>
      </c>
      <c r="D375" s="6">
        <f>co2data[[#This Row],[DecDate]]^2</f>
        <v>3957281.335069445</v>
      </c>
      <c r="E375" s="2">
        <f>DATE(co2data[[#This Row],[Year]],co2data[[#This Row],[Month]],15)</f>
        <v>32613</v>
      </c>
      <c r="F375" s="1">
        <v>355.64</v>
      </c>
      <c r="G375" s="1">
        <f>LN(lco2data[[#This Row],[Co2]])</f>
        <v>5.8739189832529384</v>
      </c>
      <c r="H375" s="4">
        <f>$S$37+$S$38*lco2data[[#This Row],[DecDate]]</f>
        <v>5.8691609946240408</v>
      </c>
      <c r="I375" s="4">
        <f>$S$17+$S$18*lco2data[[#This Row],[DecDate]]+$S$19*lco2data[[#This Row],[DecDate2]]</f>
        <v>5.86086112948243</v>
      </c>
      <c r="J375" s="4">
        <f>lco2data[[#This Row],[Log Co2]]-lco2data[[#This Row],[Quadratic Trend]]</f>
        <v>1.3057853770508387E-2</v>
      </c>
      <c r="K375" s="4">
        <f t="shared" si="5"/>
        <v>4.4595456759419444E-3</v>
      </c>
      <c r="L375" s="4">
        <f>lco2data[[#This Row],[Detrended]]-lco2data[[#This Row],[Cycle]]</f>
        <v>8.5983080945664439E-3</v>
      </c>
      <c r="M375" s="4">
        <f>AVERAGEIF(lco2data[Month],lco2data[Month],lco2data[High Frequency])</f>
        <v>8.0050138505764184E-3</v>
      </c>
      <c r="N375" s="4">
        <f>lco2data[[#This Row],[S0]]-AVERAGE($M$2:$M$13)</f>
        <v>8.0067248838331315E-3</v>
      </c>
      <c r="O375" s="4">
        <f>lco2data[[#This Row],[Log Co2]]-lco2data[[#This Row],[Seasonal]]</f>
        <v>5.8659122583691055</v>
      </c>
    </row>
    <row r="376" spans="1:15" x14ac:dyDescent="0.3">
      <c r="A376" s="1">
        <v>1989</v>
      </c>
      <c r="B376" s="1">
        <v>5</v>
      </c>
      <c r="C376" s="6">
        <v>1989.375</v>
      </c>
      <c r="D376" s="6">
        <f>co2data[[#This Row],[DecDate]]^2</f>
        <v>3957612.890625</v>
      </c>
      <c r="E376" s="2">
        <f>DATE(co2data[[#This Row],[Year]],co2data[[#This Row],[Month]],15)</f>
        <v>32643</v>
      </c>
      <c r="F376" s="1">
        <v>355.86</v>
      </c>
      <c r="G376" s="1">
        <f>LN(lco2data[[#This Row],[Co2]])</f>
        <v>5.8745373950786899</v>
      </c>
      <c r="H376" s="4">
        <f>$S$37+$S$38*lco2data[[#This Row],[DecDate]]</f>
        <v>5.8695260990158129</v>
      </c>
      <c r="I376" s="4">
        <f>$S$17+$S$18*lco2data[[#This Row],[DecDate]]+$S$19*lco2data[[#This Row],[DecDate2]]</f>
        <v>5.8612286325369354</v>
      </c>
      <c r="J376" s="4">
        <f>lco2data[[#This Row],[Log Co2]]-lco2data[[#This Row],[Quadratic Trend]]</f>
        <v>1.3308762541754504E-2</v>
      </c>
      <c r="K376" s="4">
        <f t="shared" si="5"/>
        <v>4.6124702136673629E-3</v>
      </c>
      <c r="L376" s="4">
        <f>lco2data[[#This Row],[Detrended]]-lco2data[[#This Row],[Cycle]]</f>
        <v>8.6962923280871421E-3</v>
      </c>
      <c r="M376" s="4">
        <f>AVERAGEIF(lco2data[Month],lco2data[Month],lco2data[High Frequency])</f>
        <v>8.9785579737426228E-3</v>
      </c>
      <c r="N376" s="4">
        <f>lco2data[[#This Row],[S0]]-AVERAGE($M$2:$M$13)</f>
        <v>8.9802690069993359E-3</v>
      </c>
      <c r="O376" s="4">
        <f>lco2data[[#This Row],[Log Co2]]-lco2data[[#This Row],[Seasonal]]</f>
        <v>5.8655571260716908</v>
      </c>
    </row>
    <row r="377" spans="1:15" x14ac:dyDescent="0.3">
      <c r="A377" s="1">
        <v>1989</v>
      </c>
      <c r="B377" s="1">
        <v>6</v>
      </c>
      <c r="C377" s="6">
        <v>1989.4583333333335</v>
      </c>
      <c r="D377" s="6">
        <f>co2data[[#This Row],[DecDate]]^2</f>
        <v>3957944.460069445</v>
      </c>
      <c r="E377" s="2">
        <f>DATE(co2data[[#This Row],[Year]],co2data[[#This Row],[Month]],15)</f>
        <v>32674</v>
      </c>
      <c r="F377" s="1">
        <v>355.37</v>
      </c>
      <c r="G377" s="1">
        <f>LN(lco2data[[#This Row],[Co2]])</f>
        <v>5.8731595002274437</v>
      </c>
      <c r="H377" s="4">
        <f>$S$37+$S$38*lco2data[[#This Row],[DecDate]]</f>
        <v>5.8698912034075867</v>
      </c>
      <c r="I377" s="4">
        <f>$S$17+$S$18*lco2data[[#This Row],[DecDate]]+$S$19*lco2data[[#This Row],[DecDate2]]</f>
        <v>5.8615965046165002</v>
      </c>
      <c r="J377" s="4">
        <f>lco2data[[#This Row],[Log Co2]]-lco2data[[#This Row],[Quadratic Trend]]</f>
        <v>1.1562995610943538E-2</v>
      </c>
      <c r="K377" s="4">
        <f t="shared" si="5"/>
        <v>4.8244917952675777E-3</v>
      </c>
      <c r="L377" s="4">
        <f>lco2data[[#This Row],[Detrended]]-lco2data[[#This Row],[Cycle]]</f>
        <v>6.7385038156759607E-3</v>
      </c>
      <c r="M377" s="4">
        <f>AVERAGEIF(lco2data[Month],lco2data[Month],lco2data[High Frequency])</f>
        <v>6.745219975955884E-3</v>
      </c>
      <c r="N377" s="4">
        <f>lco2data[[#This Row],[S0]]-AVERAGE($M$2:$M$13)</f>
        <v>6.746931009212598E-3</v>
      </c>
      <c r="O377" s="4">
        <f>lco2data[[#This Row],[Log Co2]]-lco2data[[#This Row],[Seasonal]]</f>
        <v>5.8664125692182312</v>
      </c>
    </row>
    <row r="378" spans="1:15" x14ac:dyDescent="0.3">
      <c r="A378" s="1">
        <v>1989</v>
      </c>
      <c r="B378" s="1">
        <v>7</v>
      </c>
      <c r="C378" s="6">
        <v>1989.5416666666667</v>
      </c>
      <c r="D378" s="6">
        <f>co2data[[#This Row],[DecDate]]^2</f>
        <v>3958276.043402778</v>
      </c>
      <c r="E378" s="2">
        <f>DATE(co2data[[#This Row],[Year]],co2data[[#This Row],[Month]],15)</f>
        <v>32704</v>
      </c>
      <c r="F378" s="1">
        <v>353.99</v>
      </c>
      <c r="G378" s="1">
        <f>LN(lco2data[[#This Row],[Co2]])</f>
        <v>5.8692686641472047</v>
      </c>
      <c r="H378" s="4">
        <f>$S$37+$S$38*lco2data[[#This Row],[DecDate]]</f>
        <v>5.8702563077993588</v>
      </c>
      <c r="I378" s="4">
        <f>$S$17+$S$18*lco2data[[#This Row],[DecDate]]+$S$19*lco2data[[#This Row],[DecDate2]]</f>
        <v>5.8619647457210959</v>
      </c>
      <c r="J378" s="4">
        <f>lco2data[[#This Row],[Log Co2]]-lco2data[[#This Row],[Quadratic Trend]]</f>
        <v>7.3039184261087797E-3</v>
      </c>
      <c r="K378" s="4">
        <f t="shared" si="5"/>
        <v>4.9776467506249108E-3</v>
      </c>
      <c r="L378" s="4">
        <f>lco2data[[#This Row],[Detrended]]-lco2data[[#This Row],[Cycle]]</f>
        <v>2.3262716754838689E-3</v>
      </c>
      <c r="M378" s="4">
        <f>AVERAGEIF(lco2data[Month],lco2data[Month],lco2data[High Frequency])</f>
        <v>1.982712511199824E-3</v>
      </c>
      <c r="N378" s="4">
        <f>lco2data[[#This Row],[S0]]-AVERAGE($M$2:$M$13)</f>
        <v>1.9844235444565379E-3</v>
      </c>
      <c r="O378" s="4">
        <f>lco2data[[#This Row],[Log Co2]]-lco2data[[#This Row],[Seasonal]]</f>
        <v>5.8672842406027481</v>
      </c>
    </row>
    <row r="379" spans="1:15" x14ac:dyDescent="0.3">
      <c r="A379" s="1">
        <v>1989</v>
      </c>
      <c r="B379" s="1">
        <v>8</v>
      </c>
      <c r="C379" s="6">
        <v>1989.625</v>
      </c>
      <c r="D379" s="6">
        <f>co2data[[#This Row],[DecDate]]^2</f>
        <v>3958607.640625</v>
      </c>
      <c r="E379" s="2">
        <f>DATE(co2data[[#This Row],[Year]],co2data[[#This Row],[Month]],15)</f>
        <v>32735</v>
      </c>
      <c r="F379" s="1">
        <v>351.81</v>
      </c>
      <c r="G379" s="1">
        <f>LN(lco2data[[#This Row],[Co2]])</f>
        <v>5.8630912571410825</v>
      </c>
      <c r="H379" s="4">
        <f>$S$37+$S$38*lco2data[[#This Row],[DecDate]]</f>
        <v>5.8706214121911309</v>
      </c>
      <c r="I379" s="4">
        <f>$S$17+$S$18*lco2data[[#This Row],[DecDate]]+$S$19*lco2data[[#This Row],[DecDate2]]</f>
        <v>5.8623333558507369</v>
      </c>
      <c r="J379" s="4">
        <f>lco2data[[#This Row],[Log Co2]]-lco2data[[#This Row],[Quadratic Trend]]</f>
        <v>7.5790129034558618E-4</v>
      </c>
      <c r="K379" s="4">
        <f t="shared" si="5"/>
        <v>5.0719129490851981E-3</v>
      </c>
      <c r="L379" s="4">
        <f>lco2data[[#This Row],[Detrended]]-lco2data[[#This Row],[Cycle]]</f>
        <v>-4.3140116587396119E-3</v>
      </c>
      <c r="M379" s="4">
        <f>AVERAGEIF(lco2data[Month],lco2data[Month],lco2data[High Frequency])</f>
        <v>-4.2841947074596992E-3</v>
      </c>
      <c r="N379" s="4">
        <f>lco2data[[#This Row],[S0]]-AVERAGE($M$2:$M$13)</f>
        <v>-4.2824836742029852E-3</v>
      </c>
      <c r="O379" s="4">
        <f>lco2data[[#This Row],[Log Co2]]-lco2data[[#This Row],[Seasonal]]</f>
        <v>5.8673737408152853</v>
      </c>
    </row>
    <row r="380" spans="1:15" x14ac:dyDescent="0.3">
      <c r="A380" s="1">
        <v>1989</v>
      </c>
      <c r="B380" s="1">
        <v>9</v>
      </c>
      <c r="C380" s="6">
        <v>1989.7083333333335</v>
      </c>
      <c r="D380" s="6">
        <f>co2data[[#This Row],[DecDate]]^2</f>
        <v>3958939.2517361119</v>
      </c>
      <c r="E380" s="2">
        <f>DATE(co2data[[#This Row],[Year]],co2data[[#This Row],[Month]],15)</f>
        <v>32766</v>
      </c>
      <c r="F380" s="1">
        <v>350.05</v>
      </c>
      <c r="G380" s="1">
        <f>LN(lco2data[[#This Row],[Co2]])</f>
        <v>5.8580760014232069</v>
      </c>
      <c r="H380" s="4">
        <f>$S$37+$S$38*lco2data[[#This Row],[DecDate]]</f>
        <v>5.8709865165829047</v>
      </c>
      <c r="I380" s="4">
        <f>$S$17+$S$18*lco2data[[#This Row],[DecDate]]+$S$19*lco2data[[#This Row],[DecDate2]]</f>
        <v>5.8627023350054088</v>
      </c>
      <c r="J380" s="4">
        <f>lco2data[[#This Row],[Log Co2]]-lco2data[[#This Row],[Quadratic Trend]]</f>
        <v>-4.6263335822018803E-3</v>
      </c>
      <c r="K380" s="4">
        <f t="shared" si="5"/>
        <v>5.236732182554331E-3</v>
      </c>
      <c r="L380" s="4">
        <f>lco2data[[#This Row],[Detrended]]-lco2data[[#This Row],[Cycle]]</f>
        <v>-9.8630657647562105E-3</v>
      </c>
      <c r="M380" s="4">
        <f>AVERAGEIF(lco2data[Month],lco2data[Month],lco2data[High Frequency])</f>
        <v>-9.2552748452772796E-3</v>
      </c>
      <c r="N380" s="4">
        <f>lco2data[[#This Row],[S0]]-AVERAGE($M$2:$M$13)</f>
        <v>-9.2535638120205665E-3</v>
      </c>
      <c r="O380" s="4">
        <f>lco2data[[#This Row],[Log Co2]]-lco2data[[#This Row],[Seasonal]]</f>
        <v>5.8673295652352273</v>
      </c>
    </row>
    <row r="381" spans="1:15" x14ac:dyDescent="0.3">
      <c r="A381" s="1">
        <v>1989</v>
      </c>
      <c r="B381" s="1">
        <v>10</v>
      </c>
      <c r="C381" s="6">
        <v>1989.7916666666667</v>
      </c>
      <c r="D381" s="6">
        <f>co2data[[#This Row],[DecDate]]^2</f>
        <v>3959270.8767361115</v>
      </c>
      <c r="E381" s="2">
        <f>DATE(co2data[[#This Row],[Year]],co2data[[#This Row],[Month]],15)</f>
        <v>32796</v>
      </c>
      <c r="F381" s="1">
        <v>350.25</v>
      </c>
      <c r="G381" s="1">
        <f>LN(lco2data[[#This Row],[Co2]])</f>
        <v>5.8586471852171167</v>
      </c>
      <c r="H381" s="4">
        <f>$S$37+$S$38*lco2data[[#This Row],[DecDate]]</f>
        <v>5.8713516209746768</v>
      </c>
      <c r="I381" s="4">
        <f>$S$17+$S$18*lco2data[[#This Row],[DecDate]]+$S$19*lco2data[[#This Row],[DecDate2]]</f>
        <v>5.8630716831851259</v>
      </c>
      <c r="J381" s="4">
        <f>lco2data[[#This Row],[Log Co2]]-lco2data[[#This Row],[Quadratic Trend]]</f>
        <v>-4.4244979680092555E-3</v>
      </c>
      <c r="K381" s="4">
        <f t="shared" si="5"/>
        <v>5.3785602420663306E-3</v>
      </c>
      <c r="L381" s="4">
        <f>lco2data[[#This Row],[Detrended]]-lco2data[[#This Row],[Cycle]]</f>
        <v>-9.8030582100755853E-3</v>
      </c>
      <c r="M381" s="4">
        <f>AVERAGEIF(lco2data[Month],lco2data[Month],lco2data[High Frequency])</f>
        <v>-9.7900795346398048E-3</v>
      </c>
      <c r="N381" s="4">
        <f>lco2data[[#This Row],[S0]]-AVERAGE($M$2:$M$13)</f>
        <v>-9.7883685013830917E-3</v>
      </c>
      <c r="O381" s="4">
        <f>lco2data[[#This Row],[Log Co2]]-lco2data[[#This Row],[Seasonal]]</f>
        <v>5.8684355537184993</v>
      </c>
    </row>
    <row r="382" spans="1:15" x14ac:dyDescent="0.3">
      <c r="A382" s="1">
        <v>1989</v>
      </c>
      <c r="B382" s="1">
        <v>11</v>
      </c>
      <c r="C382" s="6">
        <v>1989.875</v>
      </c>
      <c r="D382" s="6">
        <f>co2data[[#This Row],[DecDate]]^2</f>
        <v>3959602.515625</v>
      </c>
      <c r="E382" s="2">
        <f>DATE(co2data[[#This Row],[Year]],co2data[[#This Row],[Month]],15)</f>
        <v>32827</v>
      </c>
      <c r="F382" s="1">
        <v>351.49</v>
      </c>
      <c r="G382" s="1">
        <f>LN(lco2data[[#This Row],[Co2]])</f>
        <v>5.8621812613438911</v>
      </c>
      <c r="H382" s="4">
        <f>$S$37+$S$38*lco2data[[#This Row],[DecDate]]</f>
        <v>5.8717167253664488</v>
      </c>
      <c r="I382" s="4">
        <f>$S$17+$S$18*lco2data[[#This Row],[DecDate]]+$S$19*lco2data[[#This Row],[DecDate2]]</f>
        <v>5.863441400389874</v>
      </c>
      <c r="J382" s="4">
        <f>lco2data[[#This Row],[Log Co2]]-lco2data[[#This Row],[Quadratic Trend]]</f>
        <v>-1.2601390459829886E-3</v>
      </c>
      <c r="K382" s="4">
        <f t="shared" si="5"/>
        <v>5.3713626973720657E-3</v>
      </c>
      <c r="L382" s="4">
        <f>lco2data[[#This Row],[Detrended]]-lco2data[[#This Row],[Cycle]]</f>
        <v>-6.6315017433550543E-3</v>
      </c>
      <c r="M382" s="4">
        <f>AVERAGEIF(lco2data[Month],lco2data[Month],lco2data[High Frequency])</f>
        <v>-6.4734271169104929E-3</v>
      </c>
      <c r="N382" s="4">
        <f>lco2data[[#This Row],[S0]]-AVERAGE($M$2:$M$13)</f>
        <v>-6.471716083653779E-3</v>
      </c>
      <c r="O382" s="4">
        <f>lco2data[[#This Row],[Log Co2]]-lco2data[[#This Row],[Seasonal]]</f>
        <v>5.8686529774275451</v>
      </c>
    </row>
    <row r="383" spans="1:15" x14ac:dyDescent="0.3">
      <c r="A383" s="1">
        <v>1989</v>
      </c>
      <c r="B383" s="1">
        <v>12</v>
      </c>
      <c r="C383" s="6">
        <v>1989.9583333333335</v>
      </c>
      <c r="D383" s="6">
        <f>co2data[[#This Row],[DecDate]]^2</f>
        <v>3959934.1684027785</v>
      </c>
      <c r="E383" s="2">
        <f>DATE(co2data[[#This Row],[Year]],co2data[[#This Row],[Month]],15)</f>
        <v>32857</v>
      </c>
      <c r="F383" s="1">
        <v>352.85</v>
      </c>
      <c r="G383" s="1">
        <f>LN(lco2data[[#This Row],[Co2]])</f>
        <v>5.8660430374468397</v>
      </c>
      <c r="H383" s="4">
        <f>$S$37+$S$38*lco2data[[#This Row],[DecDate]]</f>
        <v>5.8720818297582209</v>
      </c>
      <c r="I383" s="4">
        <f>$S$17+$S$18*lco2data[[#This Row],[DecDate]]+$S$19*lco2data[[#This Row],[DecDate2]]</f>
        <v>5.8638114866196673</v>
      </c>
      <c r="J383" s="4">
        <f>lco2data[[#This Row],[Log Co2]]-lco2data[[#This Row],[Quadratic Trend]]</f>
        <v>2.2315508271724127E-3</v>
      </c>
      <c r="K383" s="4">
        <f t="shared" si="5"/>
        <v>5.1049638658253226E-3</v>
      </c>
      <c r="L383" s="4">
        <f>lco2data[[#This Row],[Detrended]]-lco2data[[#This Row],[Cycle]]</f>
        <v>-2.8734130386529099E-3</v>
      </c>
      <c r="M383" s="4">
        <f>AVERAGEIF(lco2data[Month],lco2data[Month],lco2data[High Frequency])</f>
        <v>-2.9999829855875035E-3</v>
      </c>
      <c r="N383" s="4">
        <f>lco2data[[#This Row],[S0]]-AVERAGE($M$2:$M$13)</f>
        <v>-2.9982719523307896E-3</v>
      </c>
      <c r="O383" s="4">
        <f>lco2data[[#This Row],[Log Co2]]-lco2data[[#This Row],[Seasonal]]</f>
        <v>5.8690413093991705</v>
      </c>
    </row>
    <row r="384" spans="1:15" x14ac:dyDescent="0.3">
      <c r="A384" s="1">
        <v>1990</v>
      </c>
      <c r="B384" s="1">
        <v>1</v>
      </c>
      <c r="C384" s="6">
        <v>1990.0416666666667</v>
      </c>
      <c r="D384" s="6">
        <f>co2data[[#This Row],[DecDate]]^2</f>
        <v>3960265.835069445</v>
      </c>
      <c r="E384" s="2">
        <f>DATE(co2data[[#This Row],[Year]],co2data[[#This Row],[Month]],15)</f>
        <v>32888</v>
      </c>
      <c r="F384" s="1">
        <v>353.8</v>
      </c>
      <c r="G384" s="1">
        <f>LN(lco2data[[#This Row],[Co2]])</f>
        <v>5.8687317817256845</v>
      </c>
      <c r="H384" s="4">
        <f>$S$37+$S$38*lco2data[[#This Row],[DecDate]]</f>
        <v>5.872446934149993</v>
      </c>
      <c r="I384" s="4">
        <f>$S$17+$S$18*lco2data[[#This Row],[DecDate]]+$S$19*lco2data[[#This Row],[DecDate2]]</f>
        <v>5.8641819418744916</v>
      </c>
      <c r="J384" s="4">
        <f>lco2data[[#This Row],[Log Co2]]-lco2data[[#This Row],[Quadratic Trend]]</f>
        <v>4.5498398511929494E-3</v>
      </c>
      <c r="K384" s="4">
        <f t="shared" si="5"/>
        <v>4.6196996436878709E-3</v>
      </c>
      <c r="L384" s="4">
        <f>lco2data[[#This Row],[Detrended]]-lco2data[[#This Row],[Cycle]]</f>
        <v>-6.985979249492149E-5</v>
      </c>
      <c r="M384" s="4">
        <f>AVERAGEIF(lco2data[Month],lco2data[Month],lco2data[High Frequency])</f>
        <v>8.874201147523954E-6</v>
      </c>
      <c r="N384" s="4">
        <f>lco2data[[#This Row],[S0]]-AVERAGE($M$2:$M$13)</f>
        <v>1.0585234404237831E-5</v>
      </c>
      <c r="O384" s="4">
        <f>lco2data[[#This Row],[Log Co2]]-lco2data[[#This Row],[Seasonal]]</f>
        <v>5.86872119649128</v>
      </c>
    </row>
    <row r="385" spans="1:15" x14ac:dyDescent="0.3">
      <c r="A385" s="1">
        <v>1990</v>
      </c>
      <c r="B385" s="1">
        <v>2</v>
      </c>
      <c r="C385" s="6">
        <v>1990.125</v>
      </c>
      <c r="D385" s="6">
        <f>co2data[[#This Row],[DecDate]]^2</f>
        <v>3960597.515625</v>
      </c>
      <c r="E385" s="2">
        <f>DATE(co2data[[#This Row],[Year]],co2data[[#This Row],[Month]],15)</f>
        <v>32919</v>
      </c>
      <c r="F385" s="1">
        <v>355.04</v>
      </c>
      <c r="G385" s="1">
        <f>LN(lco2data[[#This Row],[Co2]])</f>
        <v>5.8722304591842835</v>
      </c>
      <c r="H385" s="4">
        <f>$S$37+$S$38*lco2data[[#This Row],[DecDate]]</f>
        <v>5.872812038541765</v>
      </c>
      <c r="I385" s="4">
        <f>$S$17+$S$18*lco2data[[#This Row],[DecDate]]+$S$19*lco2data[[#This Row],[DecDate2]]</f>
        <v>5.8645527661543611</v>
      </c>
      <c r="J385" s="4">
        <f>lco2data[[#This Row],[Log Co2]]-lco2data[[#This Row],[Quadratic Trend]]</f>
        <v>7.6776930299224944E-3</v>
      </c>
      <c r="K385" s="4">
        <f t="shared" si="5"/>
        <v>4.0356231328041023E-3</v>
      </c>
      <c r="L385" s="4">
        <f>lco2data[[#This Row],[Detrended]]-lco2data[[#This Row],[Cycle]]</f>
        <v>3.6420698971183921E-3</v>
      </c>
      <c r="M385" s="4">
        <f>AVERAGEIF(lco2data[Month],lco2data[Month],lco2data[High Frequency])</f>
        <v>2.2711043136650279E-3</v>
      </c>
      <c r="N385" s="4">
        <f>lco2data[[#This Row],[S0]]-AVERAGE($M$2:$M$13)</f>
        <v>2.2728153469217418E-3</v>
      </c>
      <c r="O385" s="4">
        <f>lco2data[[#This Row],[Log Co2]]-lco2data[[#This Row],[Seasonal]]</f>
        <v>5.8699576438373615</v>
      </c>
    </row>
    <row r="386" spans="1:15" x14ac:dyDescent="0.3">
      <c r="A386" s="1">
        <v>1990</v>
      </c>
      <c r="B386" s="1">
        <v>3</v>
      </c>
      <c r="C386" s="6">
        <v>1990.2083333333335</v>
      </c>
      <c r="D386" s="6">
        <f>co2data[[#This Row],[DecDate]]^2</f>
        <v>3960929.210069445</v>
      </c>
      <c r="E386" s="2">
        <f>DATE(co2data[[#This Row],[Year]],co2data[[#This Row],[Month]],15)</f>
        <v>32947</v>
      </c>
      <c r="F386" s="1">
        <v>355.73</v>
      </c>
      <c r="G386" s="1">
        <f>LN(lco2data[[#This Row],[Co2]])</f>
        <v>5.874172016134505</v>
      </c>
      <c r="H386" s="4">
        <f>$S$37+$S$38*lco2data[[#This Row],[DecDate]]</f>
        <v>5.8731771429335389</v>
      </c>
      <c r="I386" s="4">
        <f>$S$17+$S$18*lco2data[[#This Row],[DecDate]]+$S$19*lco2data[[#This Row],[DecDate2]]</f>
        <v>5.8649239594592615</v>
      </c>
      <c r="J386" s="4">
        <f>lco2data[[#This Row],[Log Co2]]-lco2data[[#This Row],[Quadratic Trend]]</f>
        <v>9.2480566752435323E-3</v>
      </c>
      <c r="K386" s="4">
        <f t="shared" si="5"/>
        <v>3.5550273220865511E-3</v>
      </c>
      <c r="L386" s="4">
        <f>lco2data[[#This Row],[Detrended]]-lco2data[[#This Row],[Cycle]]</f>
        <v>5.6930293531569816E-3</v>
      </c>
      <c r="M386" s="4">
        <f>AVERAGEIF(lco2data[Month],lco2data[Month],lco2data[High Frequency])</f>
        <v>4.7909439645069168E-3</v>
      </c>
      <c r="N386" s="4">
        <f>lco2data[[#This Row],[S0]]-AVERAGE($M$2:$M$13)</f>
        <v>4.7926549977636308E-3</v>
      </c>
      <c r="O386" s="4">
        <f>lco2data[[#This Row],[Log Co2]]-lco2data[[#This Row],[Seasonal]]</f>
        <v>5.8693793611367413</v>
      </c>
    </row>
    <row r="387" spans="1:15" x14ac:dyDescent="0.3">
      <c r="A387" s="1">
        <v>1990</v>
      </c>
      <c r="B387" s="1">
        <v>4</v>
      </c>
      <c r="C387" s="6">
        <v>1990.2916666666667</v>
      </c>
      <c r="D387" s="6">
        <f>co2data[[#This Row],[DecDate]]^2</f>
        <v>3961260.918402778</v>
      </c>
      <c r="E387" s="2">
        <f>DATE(co2data[[#This Row],[Year]],co2data[[#This Row],[Month]],15)</f>
        <v>32978</v>
      </c>
      <c r="F387" s="1">
        <v>356.32</v>
      </c>
      <c r="G387" s="1">
        <f>LN(lco2data[[#This Row],[Co2]])</f>
        <v>5.8758292035090571</v>
      </c>
      <c r="H387" s="4">
        <f>$S$37+$S$38*lco2data[[#This Row],[DecDate]]</f>
        <v>5.8735422473253109</v>
      </c>
      <c r="I387" s="4">
        <f>$S$17+$S$18*lco2data[[#This Row],[DecDate]]+$S$19*lco2data[[#This Row],[DecDate2]]</f>
        <v>5.8652955217891929</v>
      </c>
      <c r="J387" s="4">
        <f>lco2data[[#This Row],[Log Co2]]-lco2data[[#This Row],[Quadratic Trend]]</f>
        <v>1.0533681719864241E-2</v>
      </c>
      <c r="K387" s="4">
        <f t="shared" si="5"/>
        <v>3.5276992684107546E-3</v>
      </c>
      <c r="L387" s="4">
        <f>lco2data[[#This Row],[Detrended]]-lco2data[[#This Row],[Cycle]]</f>
        <v>7.0059824514534866E-3</v>
      </c>
      <c r="M387" s="4">
        <f>AVERAGEIF(lco2data[Month],lco2data[Month],lco2data[High Frequency])</f>
        <v>8.0050138505764184E-3</v>
      </c>
      <c r="N387" s="4">
        <f>lco2data[[#This Row],[S0]]-AVERAGE($M$2:$M$13)</f>
        <v>8.0067248838331315E-3</v>
      </c>
      <c r="O387" s="4">
        <f>lco2data[[#This Row],[Log Co2]]-lco2data[[#This Row],[Seasonal]]</f>
        <v>5.8678224786252242</v>
      </c>
    </row>
    <row r="388" spans="1:15" x14ac:dyDescent="0.3">
      <c r="A388" s="1">
        <v>1990</v>
      </c>
      <c r="B388" s="1">
        <v>5</v>
      </c>
      <c r="C388" s="6">
        <v>1990.375</v>
      </c>
      <c r="D388" s="6">
        <f>co2data[[#This Row],[DecDate]]^2</f>
        <v>3961592.640625</v>
      </c>
      <c r="E388" s="2">
        <f>DATE(co2data[[#This Row],[Year]],co2data[[#This Row],[Month]],15)</f>
        <v>33008</v>
      </c>
      <c r="F388" s="1">
        <v>357.32</v>
      </c>
      <c r="G388" s="1">
        <f>LN(lco2data[[#This Row],[Co2]])</f>
        <v>5.8786317388336382</v>
      </c>
      <c r="H388" s="4">
        <f>$S$37+$S$38*lco2data[[#This Row],[DecDate]]</f>
        <v>5.873907351717083</v>
      </c>
      <c r="I388" s="4">
        <f>$S$17+$S$18*lco2data[[#This Row],[DecDate]]+$S$19*lco2data[[#This Row],[DecDate2]]</f>
        <v>5.8656674531441553</v>
      </c>
      <c r="J388" s="4">
        <f>lco2data[[#This Row],[Log Co2]]-lco2data[[#This Row],[Quadratic Trend]]</f>
        <v>1.2964285689482935E-2</v>
      </c>
      <c r="K388" s="4">
        <f t="shared" si="5"/>
        <v>3.7726257857841551E-3</v>
      </c>
      <c r="L388" s="4">
        <f>lco2data[[#This Row],[Detrended]]-lco2data[[#This Row],[Cycle]]</f>
        <v>9.1916599036987803E-3</v>
      </c>
      <c r="M388" s="4">
        <f>AVERAGEIF(lco2data[Month],lco2data[Month],lco2data[High Frequency])</f>
        <v>8.9785579737426228E-3</v>
      </c>
      <c r="N388" s="4">
        <f>lco2data[[#This Row],[S0]]-AVERAGE($M$2:$M$13)</f>
        <v>8.9802690069993359E-3</v>
      </c>
      <c r="O388" s="4">
        <f>lco2data[[#This Row],[Log Co2]]-lco2data[[#This Row],[Seasonal]]</f>
        <v>5.8696514698266391</v>
      </c>
    </row>
    <row r="389" spans="1:15" x14ac:dyDescent="0.3">
      <c r="A389" s="1">
        <v>1990</v>
      </c>
      <c r="B389" s="1">
        <v>6</v>
      </c>
      <c r="C389" s="6">
        <v>1990.4583333333335</v>
      </c>
      <c r="D389" s="6">
        <f>co2data[[#This Row],[DecDate]]^2</f>
        <v>3961924.3767361119</v>
      </c>
      <c r="E389" s="2">
        <f>DATE(co2data[[#This Row],[Year]],co2data[[#This Row],[Month]],15)</f>
        <v>33039</v>
      </c>
      <c r="F389" s="1">
        <v>356.34</v>
      </c>
      <c r="G389" s="1">
        <f>LN(lco2data[[#This Row],[Co2]])</f>
        <v>5.8758853312558239</v>
      </c>
      <c r="H389" s="4">
        <f>$S$37+$S$38*lco2data[[#This Row],[DecDate]]</f>
        <v>5.8742724561088568</v>
      </c>
      <c r="I389" s="4">
        <f>$S$17+$S$18*lco2data[[#This Row],[DecDate]]+$S$19*lco2data[[#This Row],[DecDate2]]</f>
        <v>5.8660397535241771</v>
      </c>
      <c r="J389" s="4">
        <f>lco2data[[#This Row],[Log Co2]]-lco2data[[#This Row],[Quadratic Trend]]</f>
        <v>9.8455777316468485E-3</v>
      </c>
      <c r="K389" s="4">
        <f t="shared" si="5"/>
        <v>4.0193577863823623E-3</v>
      </c>
      <c r="L389" s="4">
        <f>lco2data[[#This Row],[Detrended]]-lco2data[[#This Row],[Cycle]]</f>
        <v>5.8262199452644861E-3</v>
      </c>
      <c r="M389" s="4">
        <f>AVERAGEIF(lco2data[Month],lco2data[Month],lco2data[High Frequency])</f>
        <v>6.745219975955884E-3</v>
      </c>
      <c r="N389" s="4">
        <f>lco2data[[#This Row],[S0]]-AVERAGE($M$2:$M$13)</f>
        <v>6.746931009212598E-3</v>
      </c>
      <c r="O389" s="4">
        <f>lco2data[[#This Row],[Log Co2]]-lco2data[[#This Row],[Seasonal]]</f>
        <v>5.8691384002466114</v>
      </c>
    </row>
    <row r="390" spans="1:15" x14ac:dyDescent="0.3">
      <c r="A390" s="1">
        <v>1990</v>
      </c>
      <c r="B390" s="1">
        <v>7</v>
      </c>
      <c r="C390" s="6">
        <v>1990.5416666666667</v>
      </c>
      <c r="D390" s="6">
        <f>co2data[[#This Row],[DecDate]]^2</f>
        <v>3962256.1267361115</v>
      </c>
      <c r="E390" s="2">
        <f>DATE(co2data[[#This Row],[Year]],co2data[[#This Row],[Month]],15)</f>
        <v>33069</v>
      </c>
      <c r="F390" s="1">
        <v>354.84</v>
      </c>
      <c r="G390" s="1">
        <f>LN(lco2data[[#This Row],[Co2]])</f>
        <v>5.8716669836523865</v>
      </c>
      <c r="H390" s="4">
        <f>$S$37+$S$38*lco2data[[#This Row],[DecDate]]</f>
        <v>5.8746375605006289</v>
      </c>
      <c r="I390" s="4">
        <f>$S$17+$S$18*lco2data[[#This Row],[DecDate]]+$S$19*lco2data[[#This Row],[DecDate2]]</f>
        <v>5.8664124229292298</v>
      </c>
      <c r="J390" s="4">
        <f>lco2data[[#This Row],[Log Co2]]-lco2data[[#This Row],[Quadratic Trend]]</f>
        <v>5.2545607231566649E-3</v>
      </c>
      <c r="K390" s="4">
        <f t="shared" si="5"/>
        <v>4.0792996279090258E-3</v>
      </c>
      <c r="L390" s="4">
        <f>lco2data[[#This Row],[Detrended]]-lco2data[[#This Row],[Cycle]]</f>
        <v>1.1752610952476391E-3</v>
      </c>
      <c r="M390" s="4">
        <f>AVERAGEIF(lco2data[Month],lco2data[Month],lco2data[High Frequency])</f>
        <v>1.982712511199824E-3</v>
      </c>
      <c r="N390" s="4">
        <f>lco2data[[#This Row],[S0]]-AVERAGE($M$2:$M$13)</f>
        <v>1.9844235444565379E-3</v>
      </c>
      <c r="O390" s="4">
        <f>lco2data[[#This Row],[Log Co2]]-lco2data[[#This Row],[Seasonal]]</f>
        <v>5.8696825601079299</v>
      </c>
    </row>
    <row r="391" spans="1:15" x14ac:dyDescent="0.3">
      <c r="A391" s="1">
        <v>1990</v>
      </c>
      <c r="B391" s="1">
        <v>8</v>
      </c>
      <c r="C391" s="6">
        <v>1990.625</v>
      </c>
      <c r="D391" s="6">
        <f>co2data[[#This Row],[DecDate]]^2</f>
        <v>3962587.890625</v>
      </c>
      <c r="E391" s="2">
        <f>DATE(co2data[[#This Row],[Year]],co2data[[#This Row],[Month]],15)</f>
        <v>33100</v>
      </c>
      <c r="F391" s="1">
        <v>353.01</v>
      </c>
      <c r="G391" s="1">
        <f>LN(lco2data[[#This Row],[Co2]])</f>
        <v>5.8664963851439476</v>
      </c>
      <c r="H391" s="4">
        <f>$S$37+$S$38*lco2data[[#This Row],[DecDate]]</f>
        <v>5.875002664892401</v>
      </c>
      <c r="I391" s="4">
        <f>$S$17+$S$18*lco2data[[#This Row],[DecDate]]+$S$19*lco2data[[#This Row],[DecDate2]]</f>
        <v>5.8667854613593278</v>
      </c>
      <c r="J391" s="4">
        <f>lco2data[[#This Row],[Log Co2]]-lco2data[[#This Row],[Quadratic Trend]]</f>
        <v>-2.8907621538021289E-4</v>
      </c>
      <c r="K391" s="4">
        <f t="shared" si="5"/>
        <v>4.1247407677258091E-3</v>
      </c>
      <c r="L391" s="4">
        <f>lco2data[[#This Row],[Detrended]]-lco2data[[#This Row],[Cycle]]</f>
        <v>-4.413816983106022E-3</v>
      </c>
      <c r="M391" s="4">
        <f>AVERAGEIF(lco2data[Month],lco2data[Month],lco2data[High Frequency])</f>
        <v>-4.2841947074596992E-3</v>
      </c>
      <c r="N391" s="4">
        <f>lco2data[[#This Row],[S0]]-AVERAGE($M$2:$M$13)</f>
        <v>-4.2824836742029852E-3</v>
      </c>
      <c r="O391" s="4">
        <f>lco2data[[#This Row],[Log Co2]]-lco2data[[#This Row],[Seasonal]]</f>
        <v>5.8707788688181504</v>
      </c>
    </row>
    <row r="392" spans="1:15" x14ac:dyDescent="0.3">
      <c r="A392" s="1">
        <v>1990</v>
      </c>
      <c r="B392" s="1">
        <v>9</v>
      </c>
      <c r="C392" s="6">
        <v>1990.7083333333335</v>
      </c>
      <c r="D392" s="6">
        <f>co2data[[#This Row],[DecDate]]^2</f>
        <v>3962919.6684027785</v>
      </c>
      <c r="E392" s="2">
        <f>DATE(co2data[[#This Row],[Year]],co2data[[#This Row],[Month]],15)</f>
        <v>33131</v>
      </c>
      <c r="F392" s="1">
        <v>351.31</v>
      </c>
      <c r="G392" s="1">
        <f>LN(lco2data[[#This Row],[Co2]])</f>
        <v>5.8616690245654741</v>
      </c>
      <c r="H392" s="4">
        <f>$S$37+$S$38*lco2data[[#This Row],[DecDate]]</f>
        <v>5.875367769284173</v>
      </c>
      <c r="I392" s="4">
        <f>$S$17+$S$18*lco2data[[#This Row],[DecDate]]+$S$19*lco2data[[#This Row],[DecDate2]]</f>
        <v>5.8671588688144567</v>
      </c>
      <c r="J392" s="4">
        <f>lco2data[[#This Row],[Log Co2]]-lco2data[[#This Row],[Quadratic Trend]]</f>
        <v>-5.4898442489825783E-3</v>
      </c>
      <c r="K392" s="4">
        <f t="shared" si="5"/>
        <v>4.2243619936371051E-3</v>
      </c>
      <c r="L392" s="4">
        <f>lco2data[[#This Row],[Detrended]]-lco2data[[#This Row],[Cycle]]</f>
        <v>-9.7142062426196843E-3</v>
      </c>
      <c r="M392" s="4">
        <f>AVERAGEIF(lco2data[Month],lco2data[Month],lco2data[High Frequency])</f>
        <v>-9.2552748452772796E-3</v>
      </c>
      <c r="N392" s="4">
        <f>lco2data[[#This Row],[S0]]-AVERAGE($M$2:$M$13)</f>
        <v>-9.2535638120205665E-3</v>
      </c>
      <c r="O392" s="4">
        <f>lco2data[[#This Row],[Log Co2]]-lco2data[[#This Row],[Seasonal]]</f>
        <v>5.8709225883774945</v>
      </c>
    </row>
    <row r="393" spans="1:15" x14ac:dyDescent="0.3">
      <c r="A393" s="1">
        <v>1990</v>
      </c>
      <c r="B393" s="1">
        <v>10</v>
      </c>
      <c r="C393" s="6">
        <v>1990.7916666666667</v>
      </c>
      <c r="D393" s="6">
        <f>co2data[[#This Row],[DecDate]]^2</f>
        <v>3963251.460069445</v>
      </c>
      <c r="E393" s="2">
        <f>DATE(co2data[[#This Row],[Year]],co2data[[#This Row],[Month]],15)</f>
        <v>33161</v>
      </c>
      <c r="F393" s="1">
        <v>351.62</v>
      </c>
      <c r="G393" s="1">
        <f>LN(lco2data[[#This Row],[Co2]])</f>
        <v>5.8625510470146436</v>
      </c>
      <c r="H393" s="4">
        <f>$S$37+$S$38*lco2data[[#This Row],[DecDate]]</f>
        <v>5.8757328736759469</v>
      </c>
      <c r="I393" s="4">
        <f>$S$17+$S$18*lco2data[[#This Row],[DecDate]]+$S$19*lco2data[[#This Row],[DecDate2]]</f>
        <v>5.8675326452946308</v>
      </c>
      <c r="J393" s="4">
        <f>lco2data[[#This Row],[Log Co2]]-lco2data[[#This Row],[Quadratic Trend]]</f>
        <v>-4.9815982799872316E-3</v>
      </c>
      <c r="K393" s="4">
        <f t="shared" ref="K393:K456" si="6">AVERAGE(J387:J399)</f>
        <v>4.4815738508356111E-3</v>
      </c>
      <c r="L393" s="4">
        <f>lco2data[[#This Row],[Detrended]]-lco2data[[#This Row],[Cycle]]</f>
        <v>-9.4631721308228427E-3</v>
      </c>
      <c r="M393" s="4">
        <f>AVERAGEIF(lco2data[Month],lco2data[Month],lco2data[High Frequency])</f>
        <v>-9.7900795346398048E-3</v>
      </c>
      <c r="N393" s="4">
        <f>lco2data[[#This Row],[S0]]-AVERAGE($M$2:$M$13)</f>
        <v>-9.7883685013830917E-3</v>
      </c>
      <c r="O393" s="4">
        <f>lco2data[[#This Row],[Log Co2]]-lco2data[[#This Row],[Seasonal]]</f>
        <v>5.8723394155160262</v>
      </c>
    </row>
    <row r="394" spans="1:15" x14ac:dyDescent="0.3">
      <c r="A394" s="1">
        <v>1990</v>
      </c>
      <c r="B394" s="1">
        <v>11</v>
      </c>
      <c r="C394" s="6">
        <v>1990.875</v>
      </c>
      <c r="D394" s="6">
        <f>co2data[[#This Row],[DecDate]]^2</f>
        <v>3963583.265625</v>
      </c>
      <c r="E394" s="2">
        <f>DATE(co2data[[#This Row],[Year]],co2data[[#This Row],[Month]],15)</f>
        <v>33192</v>
      </c>
      <c r="F394" s="1">
        <v>353.07</v>
      </c>
      <c r="G394" s="1">
        <f>LN(lco2data[[#This Row],[Co2]])</f>
        <v>5.8666663375576809</v>
      </c>
      <c r="H394" s="4">
        <f>$S$37+$S$38*lco2data[[#This Row],[DecDate]]</f>
        <v>5.8760979780677189</v>
      </c>
      <c r="I394" s="4">
        <f>$S$17+$S$18*lco2data[[#This Row],[DecDate]]+$S$19*lco2data[[#This Row],[DecDate2]]</f>
        <v>5.8679067907998359</v>
      </c>
      <c r="J394" s="4">
        <f>lco2data[[#This Row],[Log Co2]]-lco2data[[#This Row],[Quadratic Trend]]</f>
        <v>-1.2404532421550485E-3</v>
      </c>
      <c r="K394" s="4">
        <f t="shared" si="6"/>
        <v>4.711677301192237E-3</v>
      </c>
      <c r="L394" s="4">
        <f>lco2data[[#This Row],[Detrended]]-lco2data[[#This Row],[Cycle]]</f>
        <v>-5.9521305433472855E-3</v>
      </c>
      <c r="M394" s="4">
        <f>AVERAGEIF(lco2data[Month],lco2data[Month],lco2data[High Frequency])</f>
        <v>-6.4734271169104929E-3</v>
      </c>
      <c r="N394" s="4">
        <f>lco2data[[#This Row],[S0]]-AVERAGE($M$2:$M$13)</f>
        <v>-6.471716083653779E-3</v>
      </c>
      <c r="O394" s="4">
        <f>lco2data[[#This Row],[Log Co2]]-lco2data[[#This Row],[Seasonal]]</f>
        <v>5.8731380536413349</v>
      </c>
    </row>
    <row r="395" spans="1:15" x14ac:dyDescent="0.3">
      <c r="A395" s="1">
        <v>1990</v>
      </c>
      <c r="B395" s="1">
        <v>12</v>
      </c>
      <c r="C395" s="6">
        <v>1990.9583333333335</v>
      </c>
      <c r="D395" s="6">
        <f>co2data[[#This Row],[DecDate]]^2</f>
        <v>3963915.085069445</v>
      </c>
      <c r="E395" s="2">
        <f>DATE(co2data[[#This Row],[Year]],co2data[[#This Row],[Month]],15)</f>
        <v>33222</v>
      </c>
      <c r="F395" s="1">
        <v>354.33</v>
      </c>
      <c r="G395" s="1">
        <f>LN(lco2data[[#This Row],[Co2]])</f>
        <v>5.8702286822918657</v>
      </c>
      <c r="H395" s="4">
        <f>$S$37+$S$38*lco2data[[#This Row],[DecDate]]</f>
        <v>5.876463082459491</v>
      </c>
      <c r="I395" s="4">
        <f>$S$17+$S$18*lco2data[[#This Row],[DecDate]]+$S$19*lco2data[[#This Row],[DecDate2]]</f>
        <v>5.868281305330072</v>
      </c>
      <c r="J395" s="4">
        <f>lco2data[[#This Row],[Log Co2]]-lco2data[[#This Row],[Quadratic Trend]]</f>
        <v>1.9473769617937009E-3</v>
      </c>
      <c r="K395" s="4">
        <f t="shared" si="6"/>
        <v>4.5113404742904706E-3</v>
      </c>
      <c r="L395" s="4">
        <f>lco2data[[#This Row],[Detrended]]-lco2data[[#This Row],[Cycle]]</f>
        <v>-2.5639635124967697E-3</v>
      </c>
      <c r="M395" s="4">
        <f>AVERAGEIF(lco2data[Month],lco2data[Month],lco2data[High Frequency])</f>
        <v>-2.9999829855875035E-3</v>
      </c>
      <c r="N395" s="4">
        <f>lco2data[[#This Row],[S0]]-AVERAGE($M$2:$M$13)</f>
        <v>-2.9982719523307896E-3</v>
      </c>
      <c r="O395" s="4">
        <f>lco2data[[#This Row],[Log Co2]]-lco2data[[#This Row],[Seasonal]]</f>
        <v>5.8732269542441964</v>
      </c>
    </row>
    <row r="396" spans="1:15" x14ac:dyDescent="0.3">
      <c r="A396" s="1">
        <v>1991</v>
      </c>
      <c r="B396" s="1">
        <v>1</v>
      </c>
      <c r="C396" s="6">
        <v>1991.0416666666667</v>
      </c>
      <c r="D396" s="6">
        <f>co2data[[#This Row],[DecDate]]^2</f>
        <v>3964246.918402778</v>
      </c>
      <c r="E396" s="2">
        <f>DATE(co2data[[#This Row],[Year]],co2data[[#This Row],[Month]],15)</f>
        <v>33253</v>
      </c>
      <c r="F396" s="1">
        <v>354.84</v>
      </c>
      <c r="G396" s="1">
        <f>LN(lco2data[[#This Row],[Co2]])</f>
        <v>5.8716669836523865</v>
      </c>
      <c r="H396" s="4">
        <f>$S$37+$S$38*lco2data[[#This Row],[DecDate]]</f>
        <v>5.8768281868512631</v>
      </c>
      <c r="I396" s="4">
        <f>$S$17+$S$18*lco2data[[#This Row],[DecDate]]+$S$19*lco2data[[#This Row],[DecDate2]]</f>
        <v>5.8686561888853674</v>
      </c>
      <c r="J396" s="4">
        <f>lco2data[[#This Row],[Log Co2]]-lco2data[[#This Row],[Quadratic Trend]]</f>
        <v>3.0107947670190427E-3</v>
      </c>
      <c r="K396" s="4">
        <f t="shared" si="6"/>
        <v>4.1040696182356434E-3</v>
      </c>
      <c r="L396" s="4">
        <f>lco2data[[#This Row],[Detrended]]-lco2data[[#This Row],[Cycle]]</f>
        <v>-1.0932748512166007E-3</v>
      </c>
      <c r="M396" s="4">
        <f>AVERAGEIF(lco2data[Month],lco2data[Month],lco2data[High Frequency])</f>
        <v>8.874201147523954E-6</v>
      </c>
      <c r="N396" s="4">
        <f>lco2data[[#This Row],[S0]]-AVERAGE($M$2:$M$13)</f>
        <v>1.0585234404237831E-5</v>
      </c>
      <c r="O396" s="4">
        <f>lco2data[[#This Row],[Log Co2]]-lco2data[[#This Row],[Seasonal]]</f>
        <v>5.8716563984179819</v>
      </c>
    </row>
    <row r="397" spans="1:15" x14ac:dyDescent="0.3">
      <c r="A397" s="1">
        <v>1991</v>
      </c>
      <c r="B397" s="1">
        <v>2</v>
      </c>
      <c r="C397" s="6">
        <v>1991.125</v>
      </c>
      <c r="D397" s="6">
        <f>co2data[[#This Row],[DecDate]]^2</f>
        <v>3964578.765625</v>
      </c>
      <c r="E397" s="2">
        <f>DATE(co2data[[#This Row],[Year]],co2data[[#This Row],[Month]],15)</f>
        <v>33284</v>
      </c>
      <c r="F397" s="1">
        <v>355.73</v>
      </c>
      <c r="G397" s="1">
        <f>LN(lco2data[[#This Row],[Co2]])</f>
        <v>5.874172016134505</v>
      </c>
      <c r="H397" s="4">
        <f>$S$37+$S$38*lco2data[[#This Row],[DecDate]]</f>
        <v>5.8771932912430351</v>
      </c>
      <c r="I397" s="4">
        <f>$S$17+$S$18*lco2data[[#This Row],[DecDate]]+$S$19*lco2data[[#This Row],[DecDate2]]</f>
        <v>5.8690314414656939</v>
      </c>
      <c r="J397" s="4">
        <f>lco2data[[#This Row],[Log Co2]]-lco2data[[#This Row],[Quadratic Trend]]</f>
        <v>5.1405746688111265E-3</v>
      </c>
      <c r="K397" s="4">
        <f t="shared" si="6"/>
        <v>3.5139024894053415E-3</v>
      </c>
      <c r="L397" s="4">
        <f>lco2data[[#This Row],[Detrended]]-lco2data[[#This Row],[Cycle]]</f>
        <v>1.6266721794057849E-3</v>
      </c>
      <c r="M397" s="4">
        <f>AVERAGEIF(lco2data[Month],lco2data[Month],lco2data[High Frequency])</f>
        <v>2.2711043136650279E-3</v>
      </c>
      <c r="N397" s="4">
        <f>lco2data[[#This Row],[S0]]-AVERAGE($M$2:$M$13)</f>
        <v>2.2728153469217418E-3</v>
      </c>
      <c r="O397" s="4">
        <f>lco2data[[#This Row],[Log Co2]]-lco2data[[#This Row],[Seasonal]]</f>
        <v>5.871899200787583</v>
      </c>
    </row>
    <row r="398" spans="1:15" x14ac:dyDescent="0.3">
      <c r="A398" s="1">
        <v>1991</v>
      </c>
      <c r="B398" s="1">
        <v>3</v>
      </c>
      <c r="C398" s="6">
        <v>1991.2083333333335</v>
      </c>
      <c r="D398" s="6">
        <f>co2data[[#This Row],[DecDate]]^2</f>
        <v>3964910.6267361119</v>
      </c>
      <c r="E398" s="2">
        <f>DATE(co2data[[#This Row],[Year]],co2data[[#This Row],[Month]],15)</f>
        <v>33312</v>
      </c>
      <c r="F398" s="1">
        <v>357.23</v>
      </c>
      <c r="G398" s="1">
        <f>LN(lco2data[[#This Row],[Co2]])</f>
        <v>5.8783798320378207</v>
      </c>
      <c r="H398" s="4">
        <f>$S$37+$S$38*lco2data[[#This Row],[DecDate]]</f>
        <v>5.877558395634809</v>
      </c>
      <c r="I398" s="4">
        <f>$S$17+$S$18*lco2data[[#This Row],[DecDate]]+$S$19*lco2data[[#This Row],[DecDate2]]</f>
        <v>5.8694070630710513</v>
      </c>
      <c r="J398" s="4">
        <f>lco2data[[#This Row],[Log Co2]]-lco2data[[#This Row],[Quadratic Trend]]</f>
        <v>8.9727689667693511E-3</v>
      </c>
      <c r="K398" s="4">
        <f t="shared" si="6"/>
        <v>2.9724936251863589E-3</v>
      </c>
      <c r="L398" s="4">
        <f>lco2data[[#This Row],[Detrended]]-lco2data[[#This Row],[Cycle]]</f>
        <v>6.0002753415829922E-3</v>
      </c>
      <c r="M398" s="4">
        <f>AVERAGEIF(lco2data[Month],lco2data[Month],lco2data[High Frequency])</f>
        <v>4.7909439645069168E-3</v>
      </c>
      <c r="N398" s="4">
        <f>lco2data[[#This Row],[S0]]-AVERAGE($M$2:$M$13)</f>
        <v>4.7926549977636308E-3</v>
      </c>
      <c r="O398" s="4">
        <f>lco2data[[#This Row],[Log Co2]]-lco2data[[#This Row],[Seasonal]]</f>
        <v>5.873587177040057</v>
      </c>
    </row>
    <row r="399" spans="1:15" x14ac:dyDescent="0.3">
      <c r="A399" s="1">
        <v>1991</v>
      </c>
      <c r="B399" s="1">
        <v>4</v>
      </c>
      <c r="C399" s="6">
        <v>1991.2916666666667</v>
      </c>
      <c r="D399" s="6">
        <f>co2data[[#This Row],[DecDate]]^2</f>
        <v>3965242.5017361115</v>
      </c>
      <c r="E399" s="2">
        <f>DATE(co2data[[#This Row],[Year]],co2data[[#This Row],[Month]],15)</f>
        <v>33343</v>
      </c>
      <c r="F399" s="1">
        <v>358.66</v>
      </c>
      <c r="G399" s="1">
        <f>LN(lco2data[[#This Row],[Co2]])</f>
        <v>5.882374864520278</v>
      </c>
      <c r="H399" s="4">
        <f>$S$37+$S$38*lco2data[[#This Row],[DecDate]]</f>
        <v>5.877923500026581</v>
      </c>
      <c r="I399" s="4">
        <f>$S$17+$S$18*lco2data[[#This Row],[DecDate]]+$S$19*lco2data[[#This Row],[DecDate2]]</f>
        <v>5.8697830537014539</v>
      </c>
      <c r="J399" s="4">
        <f>lco2data[[#This Row],[Log Co2]]-lco2data[[#This Row],[Quadratic Trend]]</f>
        <v>1.2591810818824101E-2</v>
      </c>
      <c r="K399" s="4">
        <f t="shared" si="6"/>
        <v>2.8238857030606743E-3</v>
      </c>
      <c r="L399" s="4">
        <f>lco2data[[#This Row],[Detrended]]-lco2data[[#This Row],[Cycle]]</f>
        <v>9.7679251157634268E-3</v>
      </c>
      <c r="M399" s="4">
        <f>AVERAGEIF(lco2data[Month],lco2data[Month],lco2data[High Frequency])</f>
        <v>8.0050138505764184E-3</v>
      </c>
      <c r="N399" s="4">
        <f>lco2data[[#This Row],[S0]]-AVERAGE($M$2:$M$13)</f>
        <v>8.0067248838331315E-3</v>
      </c>
      <c r="O399" s="4">
        <f>lco2data[[#This Row],[Log Co2]]-lco2data[[#This Row],[Seasonal]]</f>
        <v>5.8743681396364451</v>
      </c>
    </row>
    <row r="400" spans="1:15" x14ac:dyDescent="0.3">
      <c r="A400" s="1">
        <v>1991</v>
      </c>
      <c r="B400" s="1">
        <v>5</v>
      </c>
      <c r="C400" s="6">
        <v>1991.375</v>
      </c>
      <c r="D400" s="6">
        <f>co2data[[#This Row],[DecDate]]^2</f>
        <v>3965574.390625</v>
      </c>
      <c r="E400" s="2">
        <f>DATE(co2data[[#This Row],[Year]],co2data[[#This Row],[Month]],15)</f>
        <v>33373</v>
      </c>
      <c r="F400" s="1">
        <v>359.13</v>
      </c>
      <c r="G400" s="1">
        <f>LN(lco2data[[#This Row],[Co2]])</f>
        <v>5.8836844399313879</v>
      </c>
      <c r="H400" s="4">
        <f>$S$37+$S$38*lco2data[[#This Row],[DecDate]]</f>
        <v>5.8782886044183531</v>
      </c>
      <c r="I400" s="4">
        <f>$S$17+$S$18*lco2data[[#This Row],[DecDate]]+$S$19*lco2data[[#This Row],[DecDate2]]</f>
        <v>5.8701594133568875</v>
      </c>
      <c r="J400" s="4">
        <f>lco2data[[#This Row],[Log Co2]]-lco2data[[#This Row],[Quadratic Trend]]</f>
        <v>1.3525026574500387E-2</v>
      </c>
      <c r="K400" s="4">
        <f t="shared" si="6"/>
        <v>2.9251413451531014E-3</v>
      </c>
      <c r="L400" s="4">
        <f>lco2data[[#This Row],[Detrended]]-lco2data[[#This Row],[Cycle]]</f>
        <v>1.0599885229347286E-2</v>
      </c>
      <c r="M400" s="4">
        <f>AVERAGEIF(lco2data[Month],lco2data[Month],lco2data[High Frequency])</f>
        <v>8.9785579737426228E-3</v>
      </c>
      <c r="N400" s="4">
        <f>lco2data[[#This Row],[S0]]-AVERAGE($M$2:$M$13)</f>
        <v>8.9802690069993359E-3</v>
      </c>
      <c r="O400" s="4">
        <f>lco2data[[#This Row],[Log Co2]]-lco2data[[#This Row],[Seasonal]]</f>
        <v>5.8747041709243888</v>
      </c>
    </row>
    <row r="401" spans="1:15" x14ac:dyDescent="0.3">
      <c r="A401" s="1">
        <v>1991</v>
      </c>
      <c r="B401" s="1">
        <v>6</v>
      </c>
      <c r="C401" s="6">
        <v>1991.4583333333335</v>
      </c>
      <c r="D401" s="6">
        <f>co2data[[#This Row],[DecDate]]^2</f>
        <v>3965906.2934027785</v>
      </c>
      <c r="E401" s="2">
        <f>DATE(co2data[[#This Row],[Year]],co2data[[#This Row],[Month]],15)</f>
        <v>33404</v>
      </c>
      <c r="F401" s="1">
        <v>358.13</v>
      </c>
      <c r="G401" s="1">
        <f>LN(lco2data[[#This Row],[Co2]])</f>
        <v>5.8808960489771263</v>
      </c>
      <c r="H401" s="4">
        <f>$S$37+$S$38*lco2data[[#This Row],[DecDate]]</f>
        <v>5.8786537088101269</v>
      </c>
      <c r="I401" s="4">
        <f>$S$17+$S$18*lco2data[[#This Row],[DecDate]]+$S$19*lco2data[[#This Row],[DecDate2]]</f>
        <v>5.8705361420373663</v>
      </c>
      <c r="J401" s="4">
        <f>lco2data[[#This Row],[Log Co2]]-lco2data[[#This Row],[Quadratic Trend]]</f>
        <v>1.0359906939759966E-2</v>
      </c>
      <c r="K401" s="4">
        <f t="shared" si="6"/>
        <v>2.9937528929928968E-3</v>
      </c>
      <c r="L401" s="4">
        <f>lco2data[[#This Row],[Detrended]]-lco2data[[#This Row],[Cycle]]</f>
        <v>7.3661540467670691E-3</v>
      </c>
      <c r="M401" s="4">
        <f>AVERAGEIF(lco2data[Month],lco2data[Month],lco2data[High Frequency])</f>
        <v>6.745219975955884E-3</v>
      </c>
      <c r="N401" s="4">
        <f>lco2data[[#This Row],[S0]]-AVERAGE($M$2:$M$13)</f>
        <v>6.746931009212598E-3</v>
      </c>
      <c r="O401" s="4">
        <f>lco2data[[#This Row],[Log Co2]]-lco2data[[#This Row],[Seasonal]]</f>
        <v>5.8741491179679137</v>
      </c>
    </row>
    <row r="402" spans="1:15" x14ac:dyDescent="0.3">
      <c r="A402" s="1">
        <v>1991</v>
      </c>
      <c r="B402" s="1">
        <v>7</v>
      </c>
      <c r="C402" s="6">
        <v>1991.5416666666667</v>
      </c>
      <c r="D402" s="6">
        <f>co2data[[#This Row],[DecDate]]^2</f>
        <v>3966238.210069445</v>
      </c>
      <c r="E402" s="2">
        <f>DATE(co2data[[#This Row],[Year]],co2data[[#This Row],[Month]],15)</f>
        <v>33434</v>
      </c>
      <c r="F402" s="1">
        <v>356.19</v>
      </c>
      <c r="G402" s="1">
        <f>LN(lco2data[[#This Row],[Co2]])</f>
        <v>5.8754642963458101</v>
      </c>
      <c r="H402" s="4">
        <f>$S$37+$S$38*lco2data[[#This Row],[DecDate]]</f>
        <v>5.879018813201899</v>
      </c>
      <c r="I402" s="4">
        <f>$S$17+$S$18*lco2data[[#This Row],[DecDate]]+$S$19*lco2data[[#This Row],[DecDate2]]</f>
        <v>5.870913239742876</v>
      </c>
      <c r="J402" s="4">
        <f>lco2data[[#This Row],[Log Co2]]-lco2data[[#This Row],[Quadratic Trend]]</f>
        <v>4.5510566029340893E-3</v>
      </c>
      <c r="K402" s="4">
        <f t="shared" si="6"/>
        <v>3.0323512867871552E-3</v>
      </c>
      <c r="L402" s="4">
        <f>lco2data[[#This Row],[Detrended]]-lco2data[[#This Row],[Cycle]]</f>
        <v>1.5187053161469341E-3</v>
      </c>
      <c r="M402" s="4">
        <f>AVERAGEIF(lco2data[Month],lco2data[Month],lco2data[High Frequency])</f>
        <v>1.982712511199824E-3</v>
      </c>
      <c r="N402" s="4">
        <f>lco2data[[#This Row],[S0]]-AVERAGE($M$2:$M$13)</f>
        <v>1.9844235444565379E-3</v>
      </c>
      <c r="O402" s="4">
        <f>lco2data[[#This Row],[Log Co2]]-lco2data[[#This Row],[Seasonal]]</f>
        <v>5.8734798728013535</v>
      </c>
    </row>
    <row r="403" spans="1:15" x14ac:dyDescent="0.3">
      <c r="A403" s="1">
        <v>1991</v>
      </c>
      <c r="B403" s="1">
        <v>8</v>
      </c>
      <c r="C403" s="6">
        <v>1991.625</v>
      </c>
      <c r="D403" s="6">
        <f>co2data[[#This Row],[DecDate]]^2</f>
        <v>3966570.140625</v>
      </c>
      <c r="E403" s="2">
        <f>DATE(co2data[[#This Row],[Year]],co2data[[#This Row],[Month]],15)</f>
        <v>33465</v>
      </c>
      <c r="F403" s="1">
        <v>353.85</v>
      </c>
      <c r="G403" s="1">
        <f>LN(lco2data[[#This Row],[Co2]])</f>
        <v>5.8688730945217937</v>
      </c>
      <c r="H403" s="4">
        <f>$S$37+$S$38*lco2data[[#This Row],[DecDate]]</f>
        <v>5.8793839175936711</v>
      </c>
      <c r="I403" s="4">
        <f>$S$17+$S$18*lco2data[[#This Row],[DecDate]]+$S$19*lco2data[[#This Row],[DecDate2]]</f>
        <v>5.871290706473431</v>
      </c>
      <c r="J403" s="4">
        <f>lco2data[[#This Row],[Log Co2]]-lco2data[[#This Row],[Quadratic Trend]]</f>
        <v>-2.4176119516372552E-3</v>
      </c>
      <c r="K403" s="4">
        <f t="shared" si="6"/>
        <v>3.1454133190324915E-3</v>
      </c>
      <c r="L403" s="4">
        <f>lco2data[[#This Row],[Detrended]]-lco2data[[#This Row],[Cycle]]</f>
        <v>-5.5630252706697463E-3</v>
      </c>
      <c r="M403" s="4">
        <f>AVERAGEIF(lco2data[Month],lco2data[Month],lco2data[High Frequency])</f>
        <v>-4.2841947074596992E-3</v>
      </c>
      <c r="N403" s="4">
        <f>lco2data[[#This Row],[S0]]-AVERAGE($M$2:$M$13)</f>
        <v>-4.2824836742029852E-3</v>
      </c>
      <c r="O403" s="4">
        <f>lco2data[[#This Row],[Log Co2]]-lco2data[[#This Row],[Seasonal]]</f>
        <v>5.8731555781959965</v>
      </c>
    </row>
    <row r="404" spans="1:15" x14ac:dyDescent="0.3">
      <c r="A404" s="1">
        <v>1991</v>
      </c>
      <c r="B404" s="1">
        <v>9</v>
      </c>
      <c r="C404" s="6">
        <v>1991.7083333333335</v>
      </c>
      <c r="D404" s="6">
        <f>co2data[[#This Row],[DecDate]]^2</f>
        <v>3966902.085069445</v>
      </c>
      <c r="E404" s="2">
        <f>DATE(co2data[[#This Row],[Year]],co2data[[#This Row],[Month]],15)</f>
        <v>33496</v>
      </c>
      <c r="F404" s="1">
        <v>352.25</v>
      </c>
      <c r="G404" s="1">
        <f>LN(lco2data[[#This Row],[Co2]])</f>
        <v>5.8643411507787899</v>
      </c>
      <c r="H404" s="4">
        <f>$S$37+$S$38*lco2data[[#This Row],[DecDate]]</f>
        <v>5.8797490219854431</v>
      </c>
      <c r="I404" s="4">
        <f>$S$17+$S$18*lco2data[[#This Row],[DecDate]]+$S$19*lco2data[[#This Row],[DecDate2]]</f>
        <v>5.8716685422290169</v>
      </c>
      <c r="J404" s="4">
        <f>lco2data[[#This Row],[Log Co2]]-lco2data[[#This Row],[Quadratic Trend]]</f>
        <v>-7.3273914502269832E-3</v>
      </c>
      <c r="K404" s="4">
        <f t="shared" si="6"/>
        <v>3.2267954349221714E-3</v>
      </c>
      <c r="L404" s="4">
        <f>lco2data[[#This Row],[Detrended]]-lco2data[[#This Row],[Cycle]]</f>
        <v>-1.0554186885149155E-2</v>
      </c>
      <c r="M404" s="4">
        <f>AVERAGEIF(lco2data[Month],lco2data[Month],lco2data[High Frequency])</f>
        <v>-9.2552748452772796E-3</v>
      </c>
      <c r="N404" s="4">
        <f>lco2data[[#This Row],[S0]]-AVERAGE($M$2:$M$13)</f>
        <v>-9.2535638120205665E-3</v>
      </c>
      <c r="O404" s="4">
        <f>lco2data[[#This Row],[Log Co2]]-lco2data[[#This Row],[Seasonal]]</f>
        <v>5.8735947145908103</v>
      </c>
    </row>
    <row r="405" spans="1:15" x14ac:dyDescent="0.3">
      <c r="A405" s="1">
        <v>1991</v>
      </c>
      <c r="B405" s="1">
        <v>10</v>
      </c>
      <c r="C405" s="6">
        <v>1991.7916666666667</v>
      </c>
      <c r="D405" s="6">
        <f>co2data[[#This Row],[DecDate]]^2</f>
        <v>3967234.043402778</v>
      </c>
      <c r="E405" s="2">
        <f>DATE(co2data[[#This Row],[Year]],co2data[[#This Row],[Month]],15)</f>
        <v>33526</v>
      </c>
      <c r="F405" s="1">
        <v>352.35</v>
      </c>
      <c r="G405" s="1">
        <f>LN(lco2data[[#This Row],[Co2]])</f>
        <v>5.8646249997730315</v>
      </c>
      <c r="H405" s="4">
        <f>$S$37+$S$38*lco2data[[#This Row],[DecDate]]</f>
        <v>5.8801141263772152</v>
      </c>
      <c r="I405" s="4">
        <f>$S$17+$S$18*lco2data[[#This Row],[DecDate]]+$S$19*lco2data[[#This Row],[DecDate2]]</f>
        <v>5.872046747009648</v>
      </c>
      <c r="J405" s="4">
        <f>lco2data[[#This Row],[Log Co2]]-lco2data[[#This Row],[Quadratic Trend]]</f>
        <v>-7.4217472366164827E-3</v>
      </c>
      <c r="K405" s="4">
        <f t="shared" si="6"/>
        <v>3.2480692243110044E-3</v>
      </c>
      <c r="L405" s="4">
        <f>lco2data[[#This Row],[Detrended]]-lco2data[[#This Row],[Cycle]]</f>
        <v>-1.0669816460927488E-2</v>
      </c>
      <c r="M405" s="4">
        <f>AVERAGEIF(lco2data[Month],lco2data[Month],lco2data[High Frequency])</f>
        <v>-9.7900795346398048E-3</v>
      </c>
      <c r="N405" s="4">
        <f>lco2data[[#This Row],[S0]]-AVERAGE($M$2:$M$13)</f>
        <v>-9.7883685013830917E-3</v>
      </c>
      <c r="O405" s="4">
        <f>lco2data[[#This Row],[Log Co2]]-lco2data[[#This Row],[Seasonal]]</f>
        <v>5.8744133682744142</v>
      </c>
    </row>
    <row r="406" spans="1:15" x14ac:dyDescent="0.3">
      <c r="A406" s="1">
        <v>1991</v>
      </c>
      <c r="B406" s="1">
        <v>11</v>
      </c>
      <c r="C406" s="6">
        <v>1991.875</v>
      </c>
      <c r="D406" s="6">
        <f>co2data[[#This Row],[DecDate]]^2</f>
        <v>3967566.015625</v>
      </c>
      <c r="E406" s="2">
        <f>DATE(co2data[[#This Row],[Year]],co2data[[#This Row],[Month]],15)</f>
        <v>33557</v>
      </c>
      <c r="F406" s="1">
        <v>353.81</v>
      </c>
      <c r="G406" s="1">
        <f>LN(lco2data[[#This Row],[Co2]])</f>
        <v>5.868760045882496</v>
      </c>
      <c r="H406" s="4">
        <f>$S$37+$S$38*lco2data[[#This Row],[DecDate]]</f>
        <v>5.8804792307689873</v>
      </c>
      <c r="I406" s="4">
        <f>$S$17+$S$18*lco2data[[#This Row],[DecDate]]+$S$19*lco2data[[#This Row],[DecDate2]]</f>
        <v>5.8724253208152817</v>
      </c>
      <c r="J406" s="4">
        <f>lco2data[[#This Row],[Log Co2]]-lco2data[[#This Row],[Quadratic Trend]]</f>
        <v>-3.6652749327856782E-3</v>
      </c>
      <c r="K406" s="4">
        <f t="shared" si="6"/>
        <v>3.0686976505091769E-3</v>
      </c>
      <c r="L406" s="4">
        <f>lco2data[[#This Row],[Detrended]]-lco2data[[#This Row],[Cycle]]</f>
        <v>-6.7339725832948547E-3</v>
      </c>
      <c r="M406" s="4">
        <f>AVERAGEIF(lco2data[Month],lco2data[Month],lco2data[High Frequency])</f>
        <v>-6.4734271169104929E-3</v>
      </c>
      <c r="N406" s="4">
        <f>lco2data[[#This Row],[S0]]-AVERAGE($M$2:$M$13)</f>
        <v>-6.471716083653779E-3</v>
      </c>
      <c r="O406" s="4">
        <f>lco2data[[#This Row],[Log Co2]]-lco2data[[#This Row],[Seasonal]]</f>
        <v>5.87523176196615</v>
      </c>
    </row>
    <row r="407" spans="1:15" x14ac:dyDescent="0.3">
      <c r="A407" s="1">
        <v>1991</v>
      </c>
      <c r="B407" s="1">
        <v>12</v>
      </c>
      <c r="C407" s="6">
        <v>1991.9583333333335</v>
      </c>
      <c r="D407" s="6">
        <f>co2data[[#This Row],[DecDate]]^2</f>
        <v>3967898.0017361119</v>
      </c>
      <c r="E407" s="2">
        <f>DATE(co2data[[#This Row],[Year]],co2data[[#This Row],[Month]],15)</f>
        <v>33587</v>
      </c>
      <c r="F407" s="1">
        <v>355.12</v>
      </c>
      <c r="G407" s="1">
        <f>LN(lco2data[[#This Row],[Co2]])</f>
        <v>5.8724557605257797</v>
      </c>
      <c r="H407" s="4">
        <f>$S$37+$S$38*lco2data[[#This Row],[DecDate]]</f>
        <v>5.8808443351607611</v>
      </c>
      <c r="I407" s="4">
        <f>$S$17+$S$18*lco2data[[#This Row],[DecDate]]+$S$19*lco2data[[#This Row],[DecDate2]]</f>
        <v>5.8728042636460174</v>
      </c>
      <c r="J407" s="4">
        <f>lco2data[[#This Row],[Log Co2]]-lco2data[[#This Row],[Quadratic Trend]]</f>
        <v>-3.4850312023770869E-4</v>
      </c>
      <c r="K407" s="4">
        <f t="shared" si="6"/>
        <v>2.7325814650820571E-3</v>
      </c>
      <c r="L407" s="4">
        <f>lco2data[[#This Row],[Detrended]]-lco2data[[#This Row],[Cycle]]</f>
        <v>-3.0810845853197657E-3</v>
      </c>
      <c r="M407" s="4">
        <f>AVERAGEIF(lco2data[Month],lco2data[Month],lco2data[High Frequency])</f>
        <v>-2.9999829855875035E-3</v>
      </c>
      <c r="N407" s="4">
        <f>lco2data[[#This Row],[S0]]-AVERAGE($M$2:$M$13)</f>
        <v>-2.9982719523307896E-3</v>
      </c>
      <c r="O407" s="4">
        <f>lco2data[[#This Row],[Log Co2]]-lco2data[[#This Row],[Seasonal]]</f>
        <v>5.8754540324781104</v>
      </c>
    </row>
    <row r="408" spans="1:15" x14ac:dyDescent="0.3">
      <c r="A408" s="1">
        <v>1992</v>
      </c>
      <c r="B408" s="1">
        <v>1</v>
      </c>
      <c r="C408" s="6">
        <v>1992.0416666666667</v>
      </c>
      <c r="D408" s="6">
        <f>co2data[[#This Row],[DecDate]]^2</f>
        <v>3968230.0017361115</v>
      </c>
      <c r="E408" s="2">
        <f>DATE(co2data[[#This Row],[Year]],co2data[[#This Row],[Month]],15)</f>
        <v>33618</v>
      </c>
      <c r="F408" s="1">
        <v>356.25</v>
      </c>
      <c r="G408" s="1">
        <f>LN(lco2data[[#This Row],[Co2]])</f>
        <v>5.8756327315828605</v>
      </c>
      <c r="H408" s="4">
        <f>$S$37+$S$38*lco2data[[#This Row],[DecDate]]</f>
        <v>5.8812094395525332</v>
      </c>
      <c r="I408" s="4">
        <f>$S$17+$S$18*lco2data[[#This Row],[DecDate]]+$S$19*lco2data[[#This Row],[DecDate2]]</f>
        <v>5.8731835755017414</v>
      </c>
      <c r="J408" s="4">
        <f>lco2data[[#This Row],[Log Co2]]-lco2data[[#This Row],[Quadratic Trend]]</f>
        <v>2.4491560811190638E-3</v>
      </c>
      <c r="K408" s="4">
        <f t="shared" si="6"/>
        <v>2.1123268104714654E-3</v>
      </c>
      <c r="L408" s="4">
        <f>lco2data[[#This Row],[Detrended]]-lco2data[[#This Row],[Cycle]]</f>
        <v>3.3682927064759838E-4</v>
      </c>
      <c r="M408" s="4">
        <f>AVERAGEIF(lco2data[Month],lco2data[Month],lco2data[High Frequency])</f>
        <v>8.874201147523954E-6</v>
      </c>
      <c r="N408" s="4">
        <f>lco2data[[#This Row],[S0]]-AVERAGE($M$2:$M$13)</f>
        <v>1.0585234404237831E-5</v>
      </c>
      <c r="O408" s="4">
        <f>lco2data[[#This Row],[Log Co2]]-lco2data[[#This Row],[Seasonal]]</f>
        <v>5.8756221463484559</v>
      </c>
    </row>
    <row r="409" spans="1:15" x14ac:dyDescent="0.3">
      <c r="A409" s="1">
        <v>1992</v>
      </c>
      <c r="B409" s="1">
        <v>2</v>
      </c>
      <c r="C409" s="6">
        <v>1992.125</v>
      </c>
      <c r="D409" s="6">
        <f>co2data[[#This Row],[DecDate]]^2</f>
        <v>3968562.015625</v>
      </c>
      <c r="E409" s="2">
        <f>DATE(co2data[[#This Row],[Year]],co2data[[#This Row],[Month]],15)</f>
        <v>33649</v>
      </c>
      <c r="F409" s="1">
        <v>357.11</v>
      </c>
      <c r="G409" s="1">
        <f>LN(lco2data[[#This Row],[Co2]])</f>
        <v>5.8780438575687191</v>
      </c>
      <c r="H409" s="4">
        <f>$S$37+$S$38*lco2data[[#This Row],[DecDate]]</f>
        <v>5.8815745439443052</v>
      </c>
      <c r="I409" s="4">
        <f>$S$17+$S$18*lco2data[[#This Row],[DecDate]]+$S$19*lco2data[[#This Row],[DecDate2]]</f>
        <v>5.8735632563825106</v>
      </c>
      <c r="J409" s="4">
        <f>lco2data[[#This Row],[Log Co2]]-lco2data[[#This Row],[Quadratic Trend]]</f>
        <v>4.4806011862084105E-3</v>
      </c>
      <c r="K409" s="4">
        <f t="shared" si="6"/>
        <v>1.4622201420468883E-3</v>
      </c>
      <c r="L409" s="4">
        <f>lco2data[[#This Row],[Detrended]]-lco2data[[#This Row],[Cycle]]</f>
        <v>3.0183810441615222E-3</v>
      </c>
      <c r="M409" s="4">
        <f>AVERAGEIF(lco2data[Month],lco2data[Month],lco2data[High Frequency])</f>
        <v>2.2711043136650279E-3</v>
      </c>
      <c r="N409" s="4">
        <f>lco2data[[#This Row],[S0]]-AVERAGE($M$2:$M$13)</f>
        <v>2.2728153469217418E-3</v>
      </c>
      <c r="O409" s="4">
        <f>lco2data[[#This Row],[Log Co2]]-lco2data[[#This Row],[Seasonal]]</f>
        <v>5.875771042221797</v>
      </c>
    </row>
    <row r="410" spans="1:15" x14ac:dyDescent="0.3">
      <c r="A410" s="1">
        <v>1992</v>
      </c>
      <c r="B410" s="1">
        <v>3</v>
      </c>
      <c r="C410" s="6">
        <v>1992.2083333333335</v>
      </c>
      <c r="D410" s="6">
        <f>co2data[[#This Row],[DecDate]]^2</f>
        <v>3968894.0434027785</v>
      </c>
      <c r="E410" s="2">
        <f>DATE(co2data[[#This Row],[Year]],co2data[[#This Row],[Month]],15)</f>
        <v>33678</v>
      </c>
      <c r="F410" s="1">
        <v>357.86</v>
      </c>
      <c r="G410" s="1">
        <f>LN(lco2data[[#This Row],[Co2]])</f>
        <v>5.8801418484637162</v>
      </c>
      <c r="H410" s="4">
        <f>$S$37+$S$38*lco2data[[#This Row],[DecDate]]</f>
        <v>5.8819396483360791</v>
      </c>
      <c r="I410" s="4">
        <f>$S$17+$S$18*lco2data[[#This Row],[DecDate]]+$S$19*lco2data[[#This Row],[DecDate2]]</f>
        <v>5.8739433062883393</v>
      </c>
      <c r="J410" s="4">
        <f>lco2data[[#This Row],[Log Co2]]-lco2data[[#This Row],[Quadratic Trend]]</f>
        <v>6.1985421753769643E-3</v>
      </c>
      <c r="K410" s="4">
        <f t="shared" si="6"/>
        <v>8.8845035494798338E-4</v>
      </c>
      <c r="L410" s="4">
        <f>lco2data[[#This Row],[Detrended]]-lco2data[[#This Row],[Cycle]]</f>
        <v>5.3100918204289811E-3</v>
      </c>
      <c r="M410" s="4">
        <f>AVERAGEIF(lco2data[Month],lco2data[Month],lco2data[High Frequency])</f>
        <v>4.7909439645069168E-3</v>
      </c>
      <c r="N410" s="4">
        <f>lco2data[[#This Row],[S0]]-AVERAGE($M$2:$M$13)</f>
        <v>4.7926549977636308E-3</v>
      </c>
      <c r="O410" s="4">
        <f>lco2data[[#This Row],[Log Co2]]-lco2data[[#This Row],[Seasonal]]</f>
        <v>5.8753491934659525</v>
      </c>
    </row>
    <row r="411" spans="1:15" x14ac:dyDescent="0.3">
      <c r="A411" s="1">
        <v>1992</v>
      </c>
      <c r="B411" s="1">
        <v>4</v>
      </c>
      <c r="C411" s="6">
        <v>1992.2916666666667</v>
      </c>
      <c r="D411" s="6">
        <f>co2data[[#This Row],[DecDate]]^2</f>
        <v>3969226.085069445</v>
      </c>
      <c r="E411" s="2">
        <f>DATE(co2data[[#This Row],[Year]],co2data[[#This Row],[Month]],15)</f>
        <v>33709</v>
      </c>
      <c r="F411" s="1">
        <v>359.09</v>
      </c>
      <c r="G411" s="1">
        <f>LN(lco2data[[#This Row],[Co2]])</f>
        <v>5.8835730534480231</v>
      </c>
      <c r="H411" s="4">
        <f>$S$37+$S$38*lco2data[[#This Row],[DecDate]]</f>
        <v>5.8823047527278511</v>
      </c>
      <c r="I411" s="4">
        <f>$S$17+$S$18*lco2data[[#This Row],[DecDate]]+$S$19*lco2data[[#This Row],[DecDate2]]</f>
        <v>5.8743237252191989</v>
      </c>
      <c r="J411" s="4">
        <f>lco2data[[#This Row],[Log Co2]]-lco2data[[#This Row],[Quadratic Trend]]</f>
        <v>9.2493282288241829E-3</v>
      </c>
      <c r="K411" s="4">
        <f t="shared" si="6"/>
        <v>7.4133997010362464E-4</v>
      </c>
      <c r="L411" s="4">
        <f>lco2data[[#This Row],[Detrended]]-lco2data[[#This Row],[Cycle]]</f>
        <v>8.5079882587205582E-3</v>
      </c>
      <c r="M411" s="4">
        <f>AVERAGEIF(lco2data[Month],lco2data[Month],lco2data[High Frequency])</f>
        <v>8.0050138505764184E-3</v>
      </c>
      <c r="N411" s="4">
        <f>lco2data[[#This Row],[S0]]-AVERAGE($M$2:$M$13)</f>
        <v>8.0067248838331315E-3</v>
      </c>
      <c r="O411" s="4">
        <f>lco2data[[#This Row],[Log Co2]]-lco2data[[#This Row],[Seasonal]]</f>
        <v>5.8755663285641901</v>
      </c>
    </row>
    <row r="412" spans="1:15" x14ac:dyDescent="0.3">
      <c r="A412" s="1">
        <v>1992</v>
      </c>
      <c r="B412" s="1">
        <v>5</v>
      </c>
      <c r="C412" s="6">
        <v>1992.375</v>
      </c>
      <c r="D412" s="6">
        <f>co2data[[#This Row],[DecDate]]^2</f>
        <v>3969558.140625</v>
      </c>
      <c r="E412" s="2">
        <f>DATE(co2data[[#This Row],[Year]],co2data[[#This Row],[Month]],15)</f>
        <v>33739</v>
      </c>
      <c r="F412" s="1">
        <v>359.59</v>
      </c>
      <c r="G412" s="1">
        <f>LN(lco2data[[#This Row],[Co2]])</f>
        <v>5.8849644935344898</v>
      </c>
      <c r="H412" s="4">
        <f>$S$37+$S$38*lco2data[[#This Row],[DecDate]]</f>
        <v>5.8826698571196232</v>
      </c>
      <c r="I412" s="4">
        <f>$S$17+$S$18*lco2data[[#This Row],[DecDate]]+$S$19*lco2data[[#This Row],[DecDate2]]</f>
        <v>5.8747045131750895</v>
      </c>
      <c r="J412" s="4">
        <f>lco2data[[#This Row],[Log Co2]]-lco2data[[#This Row],[Quadratic Trend]]</f>
        <v>1.0259980359400345E-2</v>
      </c>
      <c r="K412" s="4">
        <f t="shared" si="6"/>
        <v>7.8943354051065086E-4</v>
      </c>
      <c r="L412" s="4">
        <f>lco2data[[#This Row],[Detrended]]-lco2data[[#This Row],[Cycle]]</f>
        <v>9.4705468188896937E-3</v>
      </c>
      <c r="M412" s="4">
        <f>AVERAGEIF(lco2data[Month],lco2data[Month],lco2data[High Frequency])</f>
        <v>8.9785579737426228E-3</v>
      </c>
      <c r="N412" s="4">
        <f>lco2data[[#This Row],[S0]]-AVERAGE($M$2:$M$13)</f>
        <v>8.9802690069993359E-3</v>
      </c>
      <c r="O412" s="4">
        <f>lco2data[[#This Row],[Log Co2]]-lco2data[[#This Row],[Seasonal]]</f>
        <v>5.8759842245274907</v>
      </c>
    </row>
    <row r="413" spans="1:15" x14ac:dyDescent="0.3">
      <c r="A413" s="1">
        <v>1992</v>
      </c>
      <c r="B413" s="1">
        <v>6</v>
      </c>
      <c r="C413" s="6">
        <v>1992.4583333333335</v>
      </c>
      <c r="D413" s="6">
        <f>co2data[[#This Row],[DecDate]]^2</f>
        <v>3969890.210069445</v>
      </c>
      <c r="E413" s="2">
        <f>DATE(co2data[[#This Row],[Year]],co2data[[#This Row],[Month]],15)</f>
        <v>33770</v>
      </c>
      <c r="F413" s="1">
        <v>359.33</v>
      </c>
      <c r="G413" s="1">
        <f>LN(lco2data[[#This Row],[Co2]])</f>
        <v>5.8842411863199588</v>
      </c>
      <c r="H413" s="4">
        <f>$S$37+$S$38*lco2data[[#This Row],[DecDate]]</f>
        <v>5.8830349615113953</v>
      </c>
      <c r="I413" s="4">
        <f>$S$17+$S$18*lco2data[[#This Row],[DecDate]]+$S$19*lco2data[[#This Row],[DecDate2]]</f>
        <v>5.875085670156011</v>
      </c>
      <c r="J413" s="4">
        <f>lco2data[[#This Row],[Log Co2]]-lco2data[[#This Row],[Quadratic Trend]]</f>
        <v>9.15551616394783E-3</v>
      </c>
      <c r="K413" s="4">
        <f t="shared" si="6"/>
        <v>7.8997577064747579E-4</v>
      </c>
      <c r="L413" s="4">
        <f>lco2data[[#This Row],[Detrended]]-lco2data[[#This Row],[Cycle]]</f>
        <v>8.3655403933003535E-3</v>
      </c>
      <c r="M413" s="4">
        <f>AVERAGEIF(lco2data[Month],lco2data[Month],lco2data[High Frequency])</f>
        <v>6.745219975955884E-3</v>
      </c>
      <c r="N413" s="4">
        <f>lco2data[[#This Row],[S0]]-AVERAGE($M$2:$M$13)</f>
        <v>6.746931009212598E-3</v>
      </c>
      <c r="O413" s="4">
        <f>lco2data[[#This Row],[Log Co2]]-lco2data[[#This Row],[Seasonal]]</f>
        <v>5.8774942553107463</v>
      </c>
    </row>
    <row r="414" spans="1:15" x14ac:dyDescent="0.3">
      <c r="A414" s="1">
        <v>1992</v>
      </c>
      <c r="B414" s="1">
        <v>7</v>
      </c>
      <c r="C414" s="6">
        <v>1992.5416666666667</v>
      </c>
      <c r="D414" s="6">
        <f>co2data[[#This Row],[DecDate]]^2</f>
        <v>3970222.293402778</v>
      </c>
      <c r="E414" s="2">
        <f>DATE(co2data[[#This Row],[Year]],co2data[[#This Row],[Month]],15)</f>
        <v>33800</v>
      </c>
      <c r="F414" s="1">
        <v>357.01</v>
      </c>
      <c r="G414" s="1">
        <f>LN(lco2data[[#This Row],[Co2]])</f>
        <v>5.8777637925918143</v>
      </c>
      <c r="H414" s="4">
        <f>$S$37+$S$38*lco2data[[#This Row],[DecDate]]</f>
        <v>5.8834000659031673</v>
      </c>
      <c r="I414" s="4">
        <f>$S$17+$S$18*lco2data[[#This Row],[DecDate]]+$S$19*lco2data[[#This Row],[DecDate2]]</f>
        <v>5.875467196161992</v>
      </c>
      <c r="J414" s="4">
        <f>lco2data[[#This Row],[Log Co2]]-lco2data[[#This Row],[Quadratic Trend]]</f>
        <v>2.296596429822273E-3</v>
      </c>
      <c r="K414" s="4">
        <f t="shared" si="6"/>
        <v>8.1460524574353049E-4</v>
      </c>
      <c r="L414" s="4">
        <f>lco2data[[#This Row],[Detrended]]-lco2data[[#This Row],[Cycle]]</f>
        <v>1.4819911840787425E-3</v>
      </c>
      <c r="M414" s="4">
        <f>AVERAGEIF(lco2data[Month],lco2data[Month],lco2data[High Frequency])</f>
        <v>1.982712511199824E-3</v>
      </c>
      <c r="N414" s="4">
        <f>lco2data[[#This Row],[S0]]-AVERAGE($M$2:$M$13)</f>
        <v>1.9844235444565379E-3</v>
      </c>
      <c r="O414" s="4">
        <f>lco2data[[#This Row],[Log Co2]]-lco2data[[#This Row],[Seasonal]]</f>
        <v>5.8757793690473576</v>
      </c>
    </row>
    <row r="415" spans="1:15" x14ac:dyDescent="0.3">
      <c r="A415" s="1">
        <v>1992</v>
      </c>
      <c r="B415" s="1">
        <v>8</v>
      </c>
      <c r="C415" s="6">
        <v>1992.625</v>
      </c>
      <c r="D415" s="6">
        <f>co2data[[#This Row],[DecDate]]^2</f>
        <v>3970554.390625</v>
      </c>
      <c r="E415" s="2">
        <f>DATE(co2data[[#This Row],[Year]],co2data[[#This Row],[Month]],15)</f>
        <v>33831</v>
      </c>
      <c r="F415" s="1">
        <v>354.94</v>
      </c>
      <c r="G415" s="1">
        <f>LN(lco2data[[#This Row],[Co2]])</f>
        <v>5.8719487611064185</v>
      </c>
      <c r="H415" s="4">
        <f>$S$37+$S$38*lco2data[[#This Row],[DecDate]]</f>
        <v>5.8837651702949394</v>
      </c>
      <c r="I415" s="4">
        <f>$S$17+$S$18*lco2data[[#This Row],[DecDate]]+$S$19*lco2data[[#This Row],[DecDate2]]</f>
        <v>5.8758490911930039</v>
      </c>
      <c r="J415" s="4">
        <f>lco2data[[#This Row],[Log Co2]]-lco2data[[#This Row],[Quadratic Trend]]</f>
        <v>-3.9003300865854129E-3</v>
      </c>
      <c r="K415" s="4">
        <f t="shared" si="6"/>
        <v>6.6125027167793443E-4</v>
      </c>
      <c r="L415" s="4">
        <f>lco2data[[#This Row],[Detrended]]-lco2data[[#This Row],[Cycle]]</f>
        <v>-4.5615803582633469E-3</v>
      </c>
      <c r="M415" s="4">
        <f>AVERAGEIF(lco2data[Month],lco2data[Month],lco2data[High Frequency])</f>
        <v>-4.2841947074596992E-3</v>
      </c>
      <c r="N415" s="4">
        <f>lco2data[[#This Row],[S0]]-AVERAGE($M$2:$M$13)</f>
        <v>-4.2824836742029852E-3</v>
      </c>
      <c r="O415" s="4">
        <f>lco2data[[#This Row],[Log Co2]]-lco2data[[#This Row],[Seasonal]]</f>
        <v>5.8762312447806213</v>
      </c>
    </row>
    <row r="416" spans="1:15" x14ac:dyDescent="0.3">
      <c r="A416" s="1">
        <v>1992</v>
      </c>
      <c r="B416" s="1">
        <v>9</v>
      </c>
      <c r="C416" s="6">
        <v>1992.7083333333335</v>
      </c>
      <c r="D416" s="6">
        <f>co2data[[#This Row],[DecDate]]^2</f>
        <v>3970886.5017361119</v>
      </c>
      <c r="E416" s="2">
        <f>DATE(co2data[[#This Row],[Year]],co2data[[#This Row],[Month]],15)</f>
        <v>33862</v>
      </c>
      <c r="F416" s="1">
        <v>352.96</v>
      </c>
      <c r="G416" s="1">
        <f>LN(lco2data[[#This Row],[Co2]])</f>
        <v>5.866354736065138</v>
      </c>
      <c r="H416" s="4">
        <f>$S$37+$S$38*lco2data[[#This Row],[DecDate]]</f>
        <v>5.8841302746867132</v>
      </c>
      <c r="I416" s="4">
        <f>$S$17+$S$18*lco2data[[#This Row],[DecDate]]+$S$19*lco2data[[#This Row],[DecDate2]]</f>
        <v>5.876231355249061</v>
      </c>
      <c r="J416" s="4">
        <f>lco2data[[#This Row],[Log Co2]]-lco2data[[#This Row],[Quadratic Trend]]</f>
        <v>-9.8766191839230189E-3</v>
      </c>
      <c r="K416" s="4">
        <f t="shared" si="6"/>
        <v>5.713798280182822E-4</v>
      </c>
      <c r="L416" s="4">
        <f>lco2data[[#This Row],[Detrended]]-lco2data[[#This Row],[Cycle]]</f>
        <v>-1.0447999011941302E-2</v>
      </c>
      <c r="M416" s="4">
        <f>AVERAGEIF(lco2data[Month],lco2data[Month],lco2data[High Frequency])</f>
        <v>-9.2552748452772796E-3</v>
      </c>
      <c r="N416" s="4">
        <f>lco2data[[#This Row],[S0]]-AVERAGE($M$2:$M$13)</f>
        <v>-9.2535638120205665E-3</v>
      </c>
      <c r="O416" s="4">
        <f>lco2data[[#This Row],[Log Co2]]-lco2data[[#This Row],[Seasonal]]</f>
        <v>5.8756082998771584</v>
      </c>
    </row>
    <row r="417" spans="1:15" x14ac:dyDescent="0.3">
      <c r="A417" s="1">
        <v>1992</v>
      </c>
      <c r="B417" s="1">
        <v>10</v>
      </c>
      <c r="C417" s="6">
        <v>1992.7916666666667</v>
      </c>
      <c r="D417" s="6">
        <f>co2data[[#This Row],[DecDate]]^2</f>
        <v>3971218.6267361115</v>
      </c>
      <c r="E417" s="2">
        <f>DATE(co2data[[#This Row],[Year]],co2data[[#This Row],[Month]],15)</f>
        <v>33892</v>
      </c>
      <c r="F417" s="1">
        <v>353.32</v>
      </c>
      <c r="G417" s="1">
        <f>LN(lco2data[[#This Row],[Co2]])</f>
        <v>5.8673741618769313</v>
      </c>
      <c r="H417" s="4">
        <f>$S$37+$S$38*lco2data[[#This Row],[DecDate]]</f>
        <v>5.8844953790784853</v>
      </c>
      <c r="I417" s="4">
        <f>$S$17+$S$18*lco2data[[#This Row],[DecDate]]+$S$19*lco2data[[#This Row],[DecDate2]]</f>
        <v>5.8766139883301349</v>
      </c>
      <c r="J417" s="4">
        <f>lco2data[[#This Row],[Log Co2]]-lco2data[[#This Row],[Quadratic Trend]]</f>
        <v>-9.2398264532036478E-3</v>
      </c>
      <c r="K417" s="4">
        <f t="shared" si="6"/>
        <v>4.9123493798944101E-4</v>
      </c>
      <c r="L417" s="4">
        <f>lco2data[[#This Row],[Detrended]]-lco2data[[#This Row],[Cycle]]</f>
        <v>-9.7310613911930893E-3</v>
      </c>
      <c r="M417" s="4">
        <f>AVERAGEIF(lco2data[Month],lco2data[Month],lco2data[High Frequency])</f>
        <v>-9.7900795346398048E-3</v>
      </c>
      <c r="N417" s="4">
        <f>lco2data[[#This Row],[S0]]-AVERAGE($M$2:$M$13)</f>
        <v>-9.7883685013830917E-3</v>
      </c>
      <c r="O417" s="4">
        <f>lco2data[[#This Row],[Log Co2]]-lco2data[[#This Row],[Seasonal]]</f>
        <v>5.8771625303783139</v>
      </c>
    </row>
    <row r="418" spans="1:15" x14ac:dyDescent="0.3">
      <c r="A418" s="1">
        <v>1992</v>
      </c>
      <c r="B418" s="1">
        <v>11</v>
      </c>
      <c r="C418" s="6">
        <v>1992.875</v>
      </c>
      <c r="D418" s="6">
        <f>co2data[[#This Row],[DecDate]]^2</f>
        <v>3971550.765625</v>
      </c>
      <c r="E418" s="2">
        <f>DATE(co2data[[#This Row],[Year]],co2data[[#This Row],[Month]],15)</f>
        <v>33923</v>
      </c>
      <c r="F418" s="1">
        <v>354.32</v>
      </c>
      <c r="G418" s="1">
        <f>LN(lco2data[[#This Row],[Co2]])</f>
        <v>5.8702004596149431</v>
      </c>
      <c r="H418" s="4">
        <f>$S$37+$S$38*lco2data[[#This Row],[DecDate]]</f>
        <v>5.8848604834702574</v>
      </c>
      <c r="I418" s="4">
        <f>$S$17+$S$18*lco2data[[#This Row],[DecDate]]+$S$19*lco2data[[#This Row],[DecDate2]]</f>
        <v>5.8769969904362682</v>
      </c>
      <c r="J418" s="4">
        <f>lco2data[[#This Row],[Log Co2]]-lco2data[[#This Row],[Quadratic Trend]]</f>
        <v>-6.7965308213251419E-3</v>
      </c>
      <c r="K418" s="4">
        <f t="shared" si="6"/>
        <v>3.4351102834427285E-4</v>
      </c>
      <c r="L418" s="4">
        <f>lco2data[[#This Row],[Detrended]]-lco2data[[#This Row],[Cycle]]</f>
        <v>-7.1400418496694144E-3</v>
      </c>
      <c r="M418" s="4">
        <f>AVERAGEIF(lco2data[Month],lco2data[Month],lco2data[High Frequency])</f>
        <v>-6.4734271169104929E-3</v>
      </c>
      <c r="N418" s="4">
        <f>lco2data[[#This Row],[S0]]-AVERAGE($M$2:$M$13)</f>
        <v>-6.471716083653779E-3</v>
      </c>
      <c r="O418" s="4">
        <f>lco2data[[#This Row],[Log Co2]]-lco2data[[#This Row],[Seasonal]]</f>
        <v>5.8766721756985971</v>
      </c>
    </row>
    <row r="419" spans="1:15" x14ac:dyDescent="0.3">
      <c r="A419" s="1">
        <v>1992</v>
      </c>
      <c r="B419" s="1">
        <v>12</v>
      </c>
      <c r="C419" s="6">
        <v>1992.9583333333335</v>
      </c>
      <c r="D419" s="6">
        <f>co2data[[#This Row],[DecDate]]^2</f>
        <v>3971882.9184027785</v>
      </c>
      <c r="E419" s="2">
        <f>DATE(co2data[[#This Row],[Year]],co2data[[#This Row],[Month]],15)</f>
        <v>33953</v>
      </c>
      <c r="F419" s="1">
        <v>355.57</v>
      </c>
      <c r="G419" s="1">
        <f>LN(lco2data[[#This Row],[Co2]])</f>
        <v>5.8737221356264255</v>
      </c>
      <c r="H419" s="4">
        <f>$S$37+$S$38*lco2data[[#This Row],[DecDate]]</f>
        <v>5.8852255878620312</v>
      </c>
      <c r="I419" s="4">
        <f>$S$17+$S$18*lco2data[[#This Row],[DecDate]]+$S$19*lco2data[[#This Row],[DecDate2]]</f>
        <v>5.8773803615674325</v>
      </c>
      <c r="J419" s="4">
        <f>lco2data[[#This Row],[Log Co2]]-lco2data[[#This Row],[Quadratic Trend]]</f>
        <v>-3.658225941006954E-3</v>
      </c>
      <c r="K419" s="4">
        <f t="shared" si="6"/>
        <v>-5.4835879547423012E-5</v>
      </c>
      <c r="L419" s="4">
        <f>lco2data[[#This Row],[Detrended]]-lco2data[[#This Row],[Cycle]]</f>
        <v>-3.6033900614595308E-3</v>
      </c>
      <c r="M419" s="4">
        <f>AVERAGEIF(lco2data[Month],lco2data[Month],lco2data[High Frequency])</f>
        <v>-2.9999829855875035E-3</v>
      </c>
      <c r="N419" s="4">
        <f>lco2data[[#This Row],[S0]]-AVERAGE($M$2:$M$13)</f>
        <v>-2.9982719523307896E-3</v>
      </c>
      <c r="O419" s="4">
        <f>lco2data[[#This Row],[Log Co2]]-lco2data[[#This Row],[Seasonal]]</f>
        <v>5.8767204075787562</v>
      </c>
    </row>
    <row r="420" spans="1:15" x14ac:dyDescent="0.3">
      <c r="A420" s="1">
        <v>1993</v>
      </c>
      <c r="B420" s="1">
        <v>1</v>
      </c>
      <c r="C420" s="6">
        <v>1993.0416666666667</v>
      </c>
      <c r="D420" s="6">
        <f>co2data[[#This Row],[DecDate]]^2</f>
        <v>3972215.085069445</v>
      </c>
      <c r="E420" s="2">
        <f>DATE(co2data[[#This Row],[Year]],co2data[[#This Row],[Month]],15)</f>
        <v>33984</v>
      </c>
      <c r="F420" s="1">
        <v>357</v>
      </c>
      <c r="G420" s="1">
        <f>LN(lco2data[[#This Row],[Co2]])</f>
        <v>5.8777357817796387</v>
      </c>
      <c r="H420" s="4">
        <f>$S$37+$S$38*lco2data[[#This Row],[DecDate]]</f>
        <v>5.8855906922538033</v>
      </c>
      <c r="I420" s="4">
        <f>$S$17+$S$18*lco2data[[#This Row],[DecDate]]+$S$19*lco2data[[#This Row],[DecDate2]]</f>
        <v>5.8777641017236277</v>
      </c>
      <c r="J420" s="4">
        <f>lco2data[[#This Row],[Log Co2]]-lco2data[[#This Row],[Quadratic Trend]]</f>
        <v>-2.8319943988996954E-5</v>
      </c>
      <c r="K420" s="4">
        <f t="shared" si="6"/>
        <v>-8.6791924798083149E-4</v>
      </c>
      <c r="L420" s="4">
        <f>lco2data[[#This Row],[Detrended]]-lco2data[[#This Row],[Cycle]]</f>
        <v>8.3959930399183454E-4</v>
      </c>
      <c r="M420" s="4">
        <f>AVERAGEIF(lco2data[Month],lco2data[Month],lco2data[High Frequency])</f>
        <v>8.874201147523954E-6</v>
      </c>
      <c r="N420" s="4">
        <f>lco2data[[#This Row],[S0]]-AVERAGE($M$2:$M$13)</f>
        <v>1.0585234404237831E-5</v>
      </c>
      <c r="O420" s="4">
        <f>lco2data[[#This Row],[Log Co2]]-lco2data[[#This Row],[Seasonal]]</f>
        <v>5.8777251965452342</v>
      </c>
    </row>
    <row r="421" spans="1:15" x14ac:dyDescent="0.3">
      <c r="A421" s="1">
        <v>1993</v>
      </c>
      <c r="B421" s="1">
        <v>2</v>
      </c>
      <c r="C421" s="6">
        <v>1993.125</v>
      </c>
      <c r="D421" s="6">
        <f>co2data[[#This Row],[DecDate]]^2</f>
        <v>3972547.265625</v>
      </c>
      <c r="E421" s="2">
        <f>DATE(co2data[[#This Row],[Year]],co2data[[#This Row],[Month]],15)</f>
        <v>34015</v>
      </c>
      <c r="F421" s="1">
        <v>357.31</v>
      </c>
      <c r="G421" s="1">
        <f>LN(lco2data[[#This Row],[Co2]])</f>
        <v>5.8786037523231345</v>
      </c>
      <c r="H421" s="4">
        <f>$S$37+$S$38*lco2data[[#This Row],[DecDate]]</f>
        <v>5.8859557966455753</v>
      </c>
      <c r="I421" s="4">
        <f>$S$17+$S$18*lco2data[[#This Row],[DecDate]]+$S$19*lco2data[[#This Row],[DecDate2]]</f>
        <v>5.8781482109048682</v>
      </c>
      <c r="J421" s="4">
        <f>lco2data[[#This Row],[Log Co2]]-lco2data[[#This Row],[Quadratic Trend]]</f>
        <v>4.5554141826631422E-4</v>
      </c>
      <c r="K421" s="4">
        <f t="shared" si="6"/>
        <v>-1.5477829937468985E-3</v>
      </c>
      <c r="L421" s="4">
        <f>lco2data[[#This Row],[Detrended]]-lco2data[[#This Row],[Cycle]]</f>
        <v>2.0033244120132125E-3</v>
      </c>
      <c r="M421" s="4">
        <f>AVERAGEIF(lco2data[Month],lco2data[Month],lco2data[High Frequency])</f>
        <v>2.2711043136650279E-3</v>
      </c>
      <c r="N421" s="4">
        <f>lco2data[[#This Row],[S0]]-AVERAGE($M$2:$M$13)</f>
        <v>2.2728153469217418E-3</v>
      </c>
      <c r="O421" s="4">
        <f>lco2data[[#This Row],[Log Co2]]-lco2data[[#This Row],[Seasonal]]</f>
        <v>5.8763309369762124</v>
      </c>
    </row>
    <row r="422" spans="1:15" x14ac:dyDescent="0.3">
      <c r="A422" s="1">
        <v>1993</v>
      </c>
      <c r="B422" s="1">
        <v>3</v>
      </c>
      <c r="C422" s="6">
        <v>1993.2083333333335</v>
      </c>
      <c r="D422" s="6">
        <f>co2data[[#This Row],[DecDate]]^2</f>
        <v>3972879.460069445</v>
      </c>
      <c r="E422" s="2">
        <f>DATE(co2data[[#This Row],[Year]],co2data[[#This Row],[Month]],15)</f>
        <v>34043</v>
      </c>
      <c r="F422" s="1">
        <v>358.47</v>
      </c>
      <c r="G422" s="1">
        <f>LN(lco2data[[#This Row],[Co2]])</f>
        <v>5.8818449745297725</v>
      </c>
      <c r="H422" s="4">
        <f>$S$37+$S$38*lco2data[[#This Row],[DecDate]]</f>
        <v>5.8863209010373474</v>
      </c>
      <c r="I422" s="4">
        <f>$S$17+$S$18*lco2data[[#This Row],[DecDate]]+$S$19*lco2data[[#This Row],[DecDate2]]</f>
        <v>5.8785326891111396</v>
      </c>
      <c r="J422" s="4">
        <f>lco2data[[#This Row],[Log Co2]]-lco2data[[#This Row],[Quadratic Trend]]</f>
        <v>3.312285418632932E-3</v>
      </c>
      <c r="K422" s="4">
        <f t="shared" si="6"/>
        <v>-2.1297308769948021E-3</v>
      </c>
      <c r="L422" s="4">
        <f>lco2data[[#This Row],[Detrended]]-lco2data[[#This Row],[Cycle]]</f>
        <v>5.4420162956277341E-3</v>
      </c>
      <c r="M422" s="4">
        <f>AVERAGEIF(lco2data[Month],lco2data[Month],lco2data[High Frequency])</f>
        <v>4.7909439645069168E-3</v>
      </c>
      <c r="N422" s="4">
        <f>lco2data[[#This Row],[S0]]-AVERAGE($M$2:$M$13)</f>
        <v>4.7926549977636308E-3</v>
      </c>
      <c r="O422" s="4">
        <f>lco2data[[#This Row],[Log Co2]]-lco2data[[#This Row],[Seasonal]]</f>
        <v>5.8770523195320088</v>
      </c>
    </row>
    <row r="423" spans="1:15" x14ac:dyDescent="0.3">
      <c r="A423" s="1">
        <v>1993</v>
      </c>
      <c r="B423" s="1">
        <v>4</v>
      </c>
      <c r="C423" s="6">
        <v>1993.2916666666667</v>
      </c>
      <c r="D423" s="6">
        <f>co2data[[#This Row],[DecDate]]^2</f>
        <v>3973211.668402778</v>
      </c>
      <c r="E423" s="2">
        <f>DATE(co2data[[#This Row],[Year]],co2data[[#This Row],[Month]],15)</f>
        <v>34074</v>
      </c>
      <c r="F423" s="1">
        <v>359.27</v>
      </c>
      <c r="G423" s="1">
        <f>LN(lco2data[[#This Row],[Co2]])</f>
        <v>5.8840741949474582</v>
      </c>
      <c r="H423" s="4">
        <f>$S$37+$S$38*lco2data[[#This Row],[DecDate]]</f>
        <v>5.8866860054291195</v>
      </c>
      <c r="I423" s="4">
        <f>$S$17+$S$18*lco2data[[#This Row],[DecDate]]+$S$19*lco2data[[#This Row],[DecDate2]]</f>
        <v>5.8789175363424562</v>
      </c>
      <c r="J423" s="4">
        <f>lco2data[[#This Row],[Log Co2]]-lco2data[[#This Row],[Quadratic Trend]]</f>
        <v>5.1566586050020291E-3</v>
      </c>
      <c r="K423" s="4">
        <f t="shared" si="6"/>
        <v>-2.2621855946381056E-3</v>
      </c>
      <c r="L423" s="4">
        <f>lco2data[[#This Row],[Detrended]]-lco2data[[#This Row],[Cycle]]</f>
        <v>7.4188441996401351E-3</v>
      </c>
      <c r="M423" s="4">
        <f>AVERAGEIF(lco2data[Month],lco2data[Month],lco2data[High Frequency])</f>
        <v>8.0050138505764184E-3</v>
      </c>
      <c r="N423" s="4">
        <f>lco2data[[#This Row],[S0]]-AVERAGE($M$2:$M$13)</f>
        <v>8.0067248838331315E-3</v>
      </c>
      <c r="O423" s="4">
        <f>lco2data[[#This Row],[Log Co2]]-lco2data[[#This Row],[Seasonal]]</f>
        <v>5.8760674700636253</v>
      </c>
    </row>
    <row r="424" spans="1:15" x14ac:dyDescent="0.3">
      <c r="A424" s="1">
        <v>1993</v>
      </c>
      <c r="B424" s="1">
        <v>5</v>
      </c>
      <c r="C424" s="6">
        <v>1993.375</v>
      </c>
      <c r="D424" s="6">
        <f>co2data[[#This Row],[DecDate]]^2</f>
        <v>3973543.890625</v>
      </c>
      <c r="E424" s="2">
        <f>DATE(co2data[[#This Row],[Year]],co2data[[#This Row],[Month]],15)</f>
        <v>34104</v>
      </c>
      <c r="F424" s="1">
        <v>360.19</v>
      </c>
      <c r="G424" s="1">
        <f>LN(lco2data[[#This Row],[Co2]])</f>
        <v>5.8866316700022265</v>
      </c>
      <c r="H424" s="4">
        <f>$S$37+$S$38*lco2data[[#This Row],[DecDate]]</f>
        <v>5.8870511098208933</v>
      </c>
      <c r="I424" s="4">
        <f>$S$17+$S$18*lco2data[[#This Row],[DecDate]]+$S$19*lco2data[[#This Row],[DecDate2]]</f>
        <v>5.8793027525987895</v>
      </c>
      <c r="J424" s="4">
        <f>lco2data[[#This Row],[Log Co2]]-lco2data[[#This Row],[Quadratic Trend]]</f>
        <v>7.3289174034369964E-3</v>
      </c>
      <c r="K424" s="4">
        <f t="shared" si="6"/>
        <v>-2.1937179465403469E-3</v>
      </c>
      <c r="L424" s="4">
        <f>lco2data[[#This Row],[Detrended]]-lco2data[[#This Row],[Cycle]]</f>
        <v>9.5226353499773438E-3</v>
      </c>
      <c r="M424" s="4">
        <f>AVERAGEIF(lco2data[Month],lco2data[Month],lco2data[High Frequency])</f>
        <v>8.9785579737426228E-3</v>
      </c>
      <c r="N424" s="4">
        <f>lco2data[[#This Row],[S0]]-AVERAGE($M$2:$M$13)</f>
        <v>8.9802690069993359E-3</v>
      </c>
      <c r="O424" s="4">
        <f>lco2data[[#This Row],[Log Co2]]-lco2data[[#This Row],[Seasonal]]</f>
        <v>5.8776514009952274</v>
      </c>
    </row>
    <row r="425" spans="1:15" x14ac:dyDescent="0.3">
      <c r="A425" s="1">
        <v>1993</v>
      </c>
      <c r="B425" s="1">
        <v>6</v>
      </c>
      <c r="C425" s="6">
        <v>1993.4583333333335</v>
      </c>
      <c r="D425" s="6">
        <f>co2data[[#This Row],[DecDate]]^2</f>
        <v>3973876.1267361119</v>
      </c>
      <c r="E425" s="2">
        <f>DATE(co2data[[#This Row],[Year]],co2data[[#This Row],[Month]],15)</f>
        <v>34135</v>
      </c>
      <c r="F425" s="1">
        <v>359.52</v>
      </c>
      <c r="G425" s="1">
        <f>LN(lco2data[[#This Row],[Co2]])</f>
        <v>5.884769808437019</v>
      </c>
      <c r="H425" s="4">
        <f>$S$37+$S$38*lco2data[[#This Row],[DecDate]]</f>
        <v>5.8874162142126654</v>
      </c>
      <c r="I425" s="4">
        <f>$S$17+$S$18*lco2data[[#This Row],[DecDate]]+$S$19*lco2data[[#This Row],[DecDate2]]</f>
        <v>5.8796883378802107</v>
      </c>
      <c r="J425" s="4">
        <f>lco2data[[#This Row],[Log Co2]]-lco2data[[#This Row],[Quadratic Trend]]</f>
        <v>5.0814705568082985E-3</v>
      </c>
      <c r="K425" s="4">
        <f t="shared" si="6"/>
        <v>-2.0190578785747979E-3</v>
      </c>
      <c r="L425" s="4">
        <f>lco2data[[#This Row],[Detrended]]-lco2data[[#This Row],[Cycle]]</f>
        <v>7.1005284353830959E-3</v>
      </c>
      <c r="M425" s="4">
        <f>AVERAGEIF(lco2data[Month],lco2data[Month],lco2data[High Frequency])</f>
        <v>6.745219975955884E-3</v>
      </c>
      <c r="N425" s="4">
        <f>lco2data[[#This Row],[S0]]-AVERAGE($M$2:$M$13)</f>
        <v>6.746931009212598E-3</v>
      </c>
      <c r="O425" s="4">
        <f>lco2data[[#This Row],[Log Co2]]-lco2data[[#This Row],[Seasonal]]</f>
        <v>5.8780228774278065</v>
      </c>
    </row>
    <row r="426" spans="1:15" x14ac:dyDescent="0.3">
      <c r="A426" s="1">
        <v>1993</v>
      </c>
      <c r="B426" s="1">
        <v>7</v>
      </c>
      <c r="C426" s="6">
        <v>1993.5416666666667</v>
      </c>
      <c r="D426" s="6">
        <f>co2data[[#This Row],[DecDate]]^2</f>
        <v>3974208.3767361115</v>
      </c>
      <c r="E426" s="2">
        <f>DATE(co2data[[#This Row],[Year]],co2data[[#This Row],[Month]],15)</f>
        <v>34165</v>
      </c>
      <c r="F426" s="1">
        <v>357.33</v>
      </c>
      <c r="G426" s="1">
        <f>LN(lco2data[[#This Row],[Co2]])</f>
        <v>5.8786597245609196</v>
      </c>
      <c r="H426" s="4">
        <f>$S$37+$S$38*lco2data[[#This Row],[DecDate]]</f>
        <v>5.8877813186044374</v>
      </c>
      <c r="I426" s="4">
        <f>$S$17+$S$18*lco2data[[#This Row],[DecDate]]+$S$19*lco2data[[#This Row],[DecDate2]]</f>
        <v>5.880074292186606</v>
      </c>
      <c r="J426" s="4">
        <f>lco2data[[#This Row],[Log Co2]]-lco2data[[#This Row],[Quadratic Trend]]</f>
        <v>-1.4145676256864803E-3</v>
      </c>
      <c r="K426" s="4">
        <f t="shared" si="6"/>
        <v>-1.8295493216157455E-3</v>
      </c>
      <c r="L426" s="4">
        <f>lco2data[[#This Row],[Detrended]]-lco2data[[#This Row],[Cycle]]</f>
        <v>4.149816959292652E-4</v>
      </c>
      <c r="M426" s="4">
        <f>AVERAGEIF(lco2data[Month],lco2data[Month],lco2data[High Frequency])</f>
        <v>1.982712511199824E-3</v>
      </c>
      <c r="N426" s="4">
        <f>lco2data[[#This Row],[S0]]-AVERAGE($M$2:$M$13)</f>
        <v>1.9844235444565379E-3</v>
      </c>
      <c r="O426" s="4">
        <f>lco2data[[#This Row],[Log Co2]]-lco2data[[#This Row],[Seasonal]]</f>
        <v>5.876675301016463</v>
      </c>
    </row>
    <row r="427" spans="1:15" x14ac:dyDescent="0.3">
      <c r="A427" s="1">
        <v>1993</v>
      </c>
      <c r="B427" s="1">
        <v>8</v>
      </c>
      <c r="C427" s="6">
        <v>1993.625</v>
      </c>
      <c r="D427" s="6">
        <f>co2data[[#This Row],[DecDate]]^2</f>
        <v>3974540.640625</v>
      </c>
      <c r="E427" s="2">
        <f>DATE(co2data[[#This Row],[Year]],co2data[[#This Row],[Month]],15)</f>
        <v>34196</v>
      </c>
      <c r="F427" s="1">
        <v>355.64</v>
      </c>
      <c r="G427" s="1">
        <f>LN(lco2data[[#This Row],[Co2]])</f>
        <v>5.8739189832529384</v>
      </c>
      <c r="H427" s="4">
        <f>$S$37+$S$38*lco2data[[#This Row],[DecDate]]</f>
        <v>5.8881464229962095</v>
      </c>
      <c r="I427" s="4">
        <f>$S$17+$S$18*lco2data[[#This Row],[DecDate]]+$S$19*lco2data[[#This Row],[DecDate2]]</f>
        <v>5.880460615518075</v>
      </c>
      <c r="J427" s="4">
        <f>lco2data[[#This Row],[Log Co2]]-lco2data[[#This Row],[Quadratic Trend]]</f>
        <v>-6.5416322651365988E-3</v>
      </c>
      <c r="K427" s="4">
        <f t="shared" si="6"/>
        <v>-1.8032772184492037E-3</v>
      </c>
      <c r="L427" s="4">
        <f>lco2data[[#This Row],[Detrended]]-lco2data[[#This Row],[Cycle]]</f>
        <v>-4.7383550466873949E-3</v>
      </c>
      <c r="M427" s="4">
        <f>AVERAGEIF(lco2data[Month],lco2data[Month],lco2data[High Frequency])</f>
        <v>-4.2841947074596992E-3</v>
      </c>
      <c r="N427" s="4">
        <f>lco2data[[#This Row],[S0]]-AVERAGE($M$2:$M$13)</f>
        <v>-4.2824836742029852E-3</v>
      </c>
      <c r="O427" s="4">
        <f>lco2data[[#This Row],[Log Co2]]-lco2data[[#This Row],[Seasonal]]</f>
        <v>5.8782014669271412</v>
      </c>
    </row>
    <row r="428" spans="1:15" x14ac:dyDescent="0.3">
      <c r="A428" s="1">
        <v>1993</v>
      </c>
      <c r="B428" s="1">
        <v>9</v>
      </c>
      <c r="C428" s="6">
        <v>1993.7083333333335</v>
      </c>
      <c r="D428" s="6">
        <f>co2data[[#This Row],[DecDate]]^2</f>
        <v>3974872.9184027785</v>
      </c>
      <c r="E428" s="2">
        <f>DATE(co2data[[#This Row],[Year]],co2data[[#This Row],[Month]],15)</f>
        <v>34227</v>
      </c>
      <c r="F428" s="1">
        <v>354.03</v>
      </c>
      <c r="G428" s="1">
        <f>LN(lco2data[[#This Row],[Co2]])</f>
        <v>5.8693816553057667</v>
      </c>
      <c r="H428" s="4">
        <f>$S$37+$S$38*lco2data[[#This Row],[DecDate]]</f>
        <v>5.8885115273879833</v>
      </c>
      <c r="I428" s="4">
        <f>$S$17+$S$18*lco2data[[#This Row],[DecDate]]+$S$19*lco2data[[#This Row],[DecDate2]]</f>
        <v>5.8808473078745749</v>
      </c>
      <c r="J428" s="4">
        <f>lco2data[[#This Row],[Log Co2]]-lco2data[[#This Row],[Quadratic Trend]]</f>
        <v>-1.146565256880816E-2</v>
      </c>
      <c r="K428" s="4">
        <f t="shared" si="6"/>
        <v>-1.6151618085354668E-3</v>
      </c>
      <c r="L428" s="4">
        <f>lco2data[[#This Row],[Detrended]]-lco2data[[#This Row],[Cycle]]</f>
        <v>-9.8504907602726937E-3</v>
      </c>
      <c r="M428" s="4">
        <f>AVERAGEIF(lco2data[Month],lco2data[Month],lco2data[High Frequency])</f>
        <v>-9.2552748452772796E-3</v>
      </c>
      <c r="N428" s="4">
        <f>lco2data[[#This Row],[S0]]-AVERAGE($M$2:$M$13)</f>
        <v>-9.2535638120205665E-3</v>
      </c>
      <c r="O428" s="4">
        <f>lco2data[[#This Row],[Log Co2]]-lco2data[[#This Row],[Seasonal]]</f>
        <v>5.8786352191177871</v>
      </c>
    </row>
    <row r="429" spans="1:15" x14ac:dyDescent="0.3">
      <c r="A429" s="1">
        <v>1993</v>
      </c>
      <c r="B429" s="1">
        <v>10</v>
      </c>
      <c r="C429" s="6">
        <v>1993.7916666666667</v>
      </c>
      <c r="D429" s="6">
        <f>co2data[[#This Row],[DecDate]]^2</f>
        <v>3975205.210069445</v>
      </c>
      <c r="E429" s="2">
        <f>DATE(co2data[[#This Row],[Year]],co2data[[#This Row],[Month]],15)</f>
        <v>34257</v>
      </c>
      <c r="F429" s="1">
        <v>354.12</v>
      </c>
      <c r="G429" s="1">
        <f>LN(lco2data[[#This Row],[Co2]])</f>
        <v>5.8696358387428482</v>
      </c>
      <c r="H429" s="4">
        <f>$S$37+$S$38*lco2data[[#This Row],[DecDate]]</f>
        <v>5.8888766317797554</v>
      </c>
      <c r="I429" s="4">
        <f>$S$17+$S$18*lco2data[[#This Row],[DecDate]]+$S$19*lco2data[[#This Row],[DecDate2]]</f>
        <v>5.8812343692561342</v>
      </c>
      <c r="J429" s="4">
        <f>lco2data[[#This Row],[Log Co2]]-lco2data[[#This Row],[Quadratic Trend]]</f>
        <v>-1.1598530513285965E-2</v>
      </c>
      <c r="K429" s="4">
        <f t="shared" si="6"/>
        <v>-1.4122308791195692E-3</v>
      </c>
      <c r="L429" s="4">
        <f>lco2data[[#This Row],[Detrended]]-lco2data[[#This Row],[Cycle]]</f>
        <v>-1.0186299634166396E-2</v>
      </c>
      <c r="M429" s="4">
        <f>AVERAGEIF(lco2data[Month],lco2data[Month],lco2data[High Frequency])</f>
        <v>-9.7900795346398048E-3</v>
      </c>
      <c r="N429" s="4">
        <f>lco2data[[#This Row],[S0]]-AVERAGE($M$2:$M$13)</f>
        <v>-9.7883685013830917E-3</v>
      </c>
      <c r="O429" s="4">
        <f>lco2data[[#This Row],[Log Co2]]-lco2data[[#This Row],[Seasonal]]</f>
        <v>5.8794242072442309</v>
      </c>
    </row>
    <row r="430" spans="1:15" x14ac:dyDescent="0.3">
      <c r="A430" s="1">
        <v>1993</v>
      </c>
      <c r="B430" s="1">
        <v>11</v>
      </c>
      <c r="C430" s="6">
        <v>1993.875</v>
      </c>
      <c r="D430" s="6">
        <f>co2data[[#This Row],[DecDate]]^2</f>
        <v>3975537.515625</v>
      </c>
      <c r="E430" s="2">
        <f>DATE(co2data[[#This Row],[Year]],co2data[[#This Row],[Month]],15)</f>
        <v>34288</v>
      </c>
      <c r="F430" s="1">
        <v>355.41</v>
      </c>
      <c r="G430" s="1">
        <f>LN(lco2data[[#This Row],[Co2]])</f>
        <v>5.8732720526347775</v>
      </c>
      <c r="H430" s="4">
        <f>$S$37+$S$38*lco2data[[#This Row],[DecDate]]</f>
        <v>5.8892417361715275</v>
      </c>
      <c r="I430" s="4">
        <f>$S$17+$S$18*lco2data[[#This Row],[DecDate]]+$S$19*lco2data[[#This Row],[DecDate2]]</f>
        <v>5.8816217996627103</v>
      </c>
      <c r="J430" s="4">
        <f>lco2data[[#This Row],[Log Co2]]-lco2data[[#This Row],[Quadratic Trend]]</f>
        <v>-8.3497470279327857E-3</v>
      </c>
      <c r="K430" s="4">
        <f t="shared" si="6"/>
        <v>-1.2917614127899285E-3</v>
      </c>
      <c r="L430" s="4">
        <f>lco2data[[#This Row],[Detrended]]-lco2data[[#This Row],[Cycle]]</f>
        <v>-7.0579856151428569E-3</v>
      </c>
      <c r="M430" s="4">
        <f>AVERAGEIF(lco2data[Month],lco2data[Month],lco2data[High Frequency])</f>
        <v>-6.4734271169104929E-3</v>
      </c>
      <c r="N430" s="4">
        <f>lco2data[[#This Row],[S0]]-AVERAGE($M$2:$M$13)</f>
        <v>-6.471716083653779E-3</v>
      </c>
      <c r="O430" s="4">
        <f>lco2data[[#This Row],[Log Co2]]-lco2data[[#This Row],[Seasonal]]</f>
        <v>5.8797437687184315</v>
      </c>
    </row>
    <row r="431" spans="1:15" x14ac:dyDescent="0.3">
      <c r="A431" s="1">
        <v>1993</v>
      </c>
      <c r="B431" s="1">
        <v>12</v>
      </c>
      <c r="C431" s="6">
        <v>1993.9583333333335</v>
      </c>
      <c r="D431" s="6">
        <f>co2data[[#This Row],[DecDate]]^2</f>
        <v>3975869.835069445</v>
      </c>
      <c r="E431" s="2">
        <f>DATE(co2data[[#This Row],[Year]],co2data[[#This Row],[Month]],15)</f>
        <v>34318</v>
      </c>
      <c r="F431" s="1">
        <v>356.91</v>
      </c>
      <c r="G431" s="1">
        <f>LN(lco2data[[#This Row],[Co2]])</f>
        <v>5.8774836491565443</v>
      </c>
      <c r="H431" s="4">
        <f>$S$37+$S$38*lco2data[[#This Row],[DecDate]]</f>
        <v>5.8896068405632995</v>
      </c>
      <c r="I431" s="4">
        <f>$S$17+$S$18*lco2data[[#This Row],[DecDate]]+$S$19*lco2data[[#This Row],[DecDate2]]</f>
        <v>5.8820095990943173</v>
      </c>
      <c r="J431" s="4">
        <f>lco2data[[#This Row],[Log Co2]]-lco2data[[#This Row],[Quadratic Trend]]</f>
        <v>-4.5259499377729995E-3</v>
      </c>
      <c r="K431" s="4">
        <f t="shared" si="6"/>
        <v>-1.5472659222248207E-3</v>
      </c>
      <c r="L431" s="4">
        <f>lco2data[[#This Row],[Detrended]]-lco2data[[#This Row],[Cycle]]</f>
        <v>-2.9786840155481787E-3</v>
      </c>
      <c r="M431" s="4">
        <f>AVERAGEIF(lco2data[Month],lco2data[Month],lco2data[High Frequency])</f>
        <v>-2.9999829855875035E-3</v>
      </c>
      <c r="N431" s="4">
        <f>lco2data[[#This Row],[S0]]-AVERAGE($M$2:$M$13)</f>
        <v>-2.9982719523307896E-3</v>
      </c>
      <c r="O431" s="4">
        <f>lco2data[[#This Row],[Log Co2]]-lco2data[[#This Row],[Seasonal]]</f>
        <v>5.880481921108875</v>
      </c>
    </row>
    <row r="432" spans="1:15" x14ac:dyDescent="0.3">
      <c r="A432" s="1">
        <v>1994</v>
      </c>
      <c r="B432" s="1">
        <v>1</v>
      </c>
      <c r="C432" s="6">
        <v>1994.0416666666667</v>
      </c>
      <c r="D432" s="6">
        <f>co2data[[#This Row],[DecDate]]^2</f>
        <v>3976202.168402778</v>
      </c>
      <c r="E432" s="2">
        <f>DATE(co2data[[#This Row],[Year]],co2data[[#This Row],[Month]],15)</f>
        <v>34349</v>
      </c>
      <c r="F432" s="1">
        <v>358.24</v>
      </c>
      <c r="G432" s="1">
        <f>LN(lco2data[[#This Row],[Co2]])</f>
        <v>5.8812031528504445</v>
      </c>
      <c r="H432" s="4">
        <f>$S$37+$S$38*lco2data[[#This Row],[DecDate]]</f>
        <v>5.8899719449550734</v>
      </c>
      <c r="I432" s="4">
        <f>$S$17+$S$18*lco2data[[#This Row],[DecDate]]+$S$19*lco2data[[#This Row],[DecDate2]]</f>
        <v>5.8823977675509838</v>
      </c>
      <c r="J432" s="4">
        <f>lco2data[[#This Row],[Log Co2]]-lco2data[[#This Row],[Quadratic Trend]]</f>
        <v>-1.194614700539276E-3</v>
      </c>
      <c r="K432" s="4">
        <f t="shared" si="6"/>
        <v>-1.9653946818592406E-3</v>
      </c>
      <c r="L432" s="4">
        <f>lco2data[[#This Row],[Detrended]]-lco2data[[#This Row],[Cycle]]</f>
        <v>7.7077998131996461E-4</v>
      </c>
      <c r="M432" s="4">
        <f>AVERAGEIF(lco2data[Month],lco2data[Month],lco2data[High Frequency])</f>
        <v>8.874201147523954E-6</v>
      </c>
      <c r="N432" s="4">
        <f>lco2data[[#This Row],[S0]]-AVERAGE($M$2:$M$13)</f>
        <v>1.0585234404237831E-5</v>
      </c>
      <c r="O432" s="4">
        <f>lco2data[[#This Row],[Log Co2]]-lco2data[[#This Row],[Seasonal]]</f>
        <v>5.8811925676160399</v>
      </c>
    </row>
    <row r="433" spans="1:15" x14ac:dyDescent="0.3">
      <c r="A433" s="1">
        <v>1994</v>
      </c>
      <c r="B433" s="1">
        <v>2</v>
      </c>
      <c r="C433" s="6">
        <v>1994.125</v>
      </c>
      <c r="D433" s="6">
        <f>co2data[[#This Row],[DecDate]]^2</f>
        <v>3976534.515625</v>
      </c>
      <c r="E433" s="2">
        <f>DATE(co2data[[#This Row],[Year]],co2data[[#This Row],[Month]],15)</f>
        <v>34380</v>
      </c>
      <c r="F433" s="1">
        <v>358.92</v>
      </c>
      <c r="G433" s="1">
        <f>LN(lco2data[[#This Row],[Co2]])</f>
        <v>5.8830995224298572</v>
      </c>
      <c r="H433" s="4">
        <f>$S$37+$S$38*lco2data[[#This Row],[DecDate]]</f>
        <v>5.8903370493468454</v>
      </c>
      <c r="I433" s="4">
        <f>$S$17+$S$18*lco2data[[#This Row],[DecDate]]+$S$19*lco2data[[#This Row],[DecDate2]]</f>
        <v>5.8827863050326812</v>
      </c>
      <c r="J433" s="4">
        <f>lco2data[[#This Row],[Log Co2]]-lco2data[[#This Row],[Quadratic Trend]]</f>
        <v>3.1321739717604657E-4</v>
      </c>
      <c r="K433" s="4">
        <f t="shared" si="6"/>
        <v>-2.3259519173018171E-3</v>
      </c>
      <c r="L433" s="4">
        <f>lco2data[[#This Row],[Detrended]]-lco2data[[#This Row],[Cycle]]</f>
        <v>2.6391693144778637E-3</v>
      </c>
      <c r="M433" s="4">
        <f>AVERAGEIF(lco2data[Month],lco2data[Month],lco2data[High Frequency])</f>
        <v>2.2711043136650279E-3</v>
      </c>
      <c r="N433" s="4">
        <f>lco2data[[#This Row],[S0]]-AVERAGE($M$2:$M$13)</f>
        <v>2.2728153469217418E-3</v>
      </c>
      <c r="O433" s="4">
        <f>lco2data[[#This Row],[Log Co2]]-lco2data[[#This Row],[Seasonal]]</f>
        <v>5.8808267070829352</v>
      </c>
    </row>
    <row r="434" spans="1:15" x14ac:dyDescent="0.3">
      <c r="A434" s="1">
        <v>1994</v>
      </c>
      <c r="B434" s="1">
        <v>3</v>
      </c>
      <c r="C434" s="6">
        <v>1994.2083333333335</v>
      </c>
      <c r="D434" s="6">
        <f>co2data[[#This Row],[DecDate]]^2</f>
        <v>3976866.8767361119</v>
      </c>
      <c r="E434" s="2">
        <f>DATE(co2data[[#This Row],[Year]],co2data[[#This Row],[Month]],15)</f>
        <v>34408</v>
      </c>
      <c r="F434" s="1">
        <v>359.99</v>
      </c>
      <c r="G434" s="1">
        <f>LN(lco2data[[#This Row],[Co2]])</f>
        <v>5.8860762532865687</v>
      </c>
      <c r="H434" s="4">
        <f>$S$37+$S$38*lco2data[[#This Row],[DecDate]]</f>
        <v>5.8907021537386175</v>
      </c>
      <c r="I434" s="4">
        <f>$S$17+$S$18*lco2data[[#This Row],[DecDate]]+$S$19*lco2data[[#This Row],[DecDate2]]</f>
        <v>5.8831752115394238</v>
      </c>
      <c r="J434" s="4">
        <f>lco2data[[#This Row],[Log Co2]]-lco2data[[#This Row],[Quadratic Trend]]</f>
        <v>2.9010417471448946E-3</v>
      </c>
      <c r="K434" s="4">
        <f t="shared" si="6"/>
        <v>-2.6953943562239612E-3</v>
      </c>
      <c r="L434" s="4">
        <f>lco2data[[#This Row],[Detrended]]-lco2data[[#This Row],[Cycle]]</f>
        <v>5.5964361033688558E-3</v>
      </c>
      <c r="M434" s="4">
        <f>AVERAGEIF(lco2data[Month],lco2data[Month],lco2data[High Frequency])</f>
        <v>4.7909439645069168E-3</v>
      </c>
      <c r="N434" s="4">
        <f>lco2data[[#This Row],[S0]]-AVERAGE($M$2:$M$13)</f>
        <v>4.7926549977636308E-3</v>
      </c>
      <c r="O434" s="4">
        <f>lco2data[[#This Row],[Log Co2]]-lco2data[[#This Row],[Seasonal]]</f>
        <v>5.881283598288805</v>
      </c>
    </row>
    <row r="435" spans="1:15" x14ac:dyDescent="0.3">
      <c r="A435" s="1">
        <v>1994</v>
      </c>
      <c r="B435" s="1">
        <v>4</v>
      </c>
      <c r="C435" s="6">
        <v>1994.2916666666667</v>
      </c>
      <c r="D435" s="6">
        <f>co2data[[#This Row],[DecDate]]^2</f>
        <v>3977199.2517361115</v>
      </c>
      <c r="E435" s="2">
        <f>DATE(co2data[[#This Row],[Year]],co2data[[#This Row],[Month]],15)</f>
        <v>34439</v>
      </c>
      <c r="F435" s="1">
        <v>361.23</v>
      </c>
      <c r="G435" s="1">
        <f>LN(lco2data[[#This Row],[Co2]])</f>
        <v>5.889514874572237</v>
      </c>
      <c r="H435" s="4">
        <f>$S$37+$S$38*lco2data[[#This Row],[DecDate]]</f>
        <v>5.8910672581303896</v>
      </c>
      <c r="I435" s="4">
        <f>$S$17+$S$18*lco2data[[#This Row],[DecDate]]+$S$19*lco2data[[#This Row],[DecDate2]]</f>
        <v>5.8835644870711974</v>
      </c>
      <c r="J435" s="4">
        <f>lco2data[[#This Row],[Log Co2]]-lco2data[[#This Row],[Quadratic Trend]]</f>
        <v>5.9503875010396001E-3</v>
      </c>
      <c r="K435" s="4">
        <f t="shared" si="6"/>
        <v>-2.6405337801642839E-3</v>
      </c>
      <c r="L435" s="4">
        <f>lco2data[[#This Row],[Detrended]]-lco2data[[#This Row],[Cycle]]</f>
        <v>8.5909212812038845E-3</v>
      </c>
      <c r="M435" s="4">
        <f>AVERAGEIF(lco2data[Month],lco2data[Month],lco2data[High Frequency])</f>
        <v>8.0050138505764184E-3</v>
      </c>
      <c r="N435" s="4">
        <f>lco2data[[#This Row],[S0]]-AVERAGE($M$2:$M$13)</f>
        <v>8.0067248838331315E-3</v>
      </c>
      <c r="O435" s="4">
        <f>lco2data[[#This Row],[Log Co2]]-lco2data[[#This Row],[Seasonal]]</f>
        <v>5.8815081496884041</v>
      </c>
    </row>
    <row r="436" spans="1:15" x14ac:dyDescent="0.3">
      <c r="A436" s="1">
        <v>1994</v>
      </c>
      <c r="B436" s="1">
        <v>5</v>
      </c>
      <c r="C436" s="6">
        <v>1994.375</v>
      </c>
      <c r="D436" s="6">
        <f>co2data[[#This Row],[DecDate]]^2</f>
        <v>3977531.640625</v>
      </c>
      <c r="E436" s="2">
        <f>DATE(co2data[[#This Row],[Year]],co2data[[#This Row],[Month]],15)</f>
        <v>34469</v>
      </c>
      <c r="F436" s="1">
        <v>361.65</v>
      </c>
      <c r="G436" s="1">
        <f>LN(lco2data[[#This Row],[Co2]])</f>
        <v>5.8906768932952893</v>
      </c>
      <c r="H436" s="4">
        <f>$S$37+$S$38*lco2data[[#This Row],[DecDate]]</f>
        <v>5.8914323625221616</v>
      </c>
      <c r="I436" s="4">
        <f>$S$17+$S$18*lco2data[[#This Row],[DecDate]]+$S$19*lco2data[[#This Row],[DecDate2]]</f>
        <v>5.883954131628002</v>
      </c>
      <c r="J436" s="4">
        <f>lco2data[[#This Row],[Log Co2]]-lco2data[[#This Row],[Quadratic Trend]]</f>
        <v>6.722761667287358E-3</v>
      </c>
      <c r="K436" s="4">
        <f t="shared" si="6"/>
        <v>-2.2929909558698524E-3</v>
      </c>
      <c r="L436" s="4">
        <f>lco2data[[#This Row],[Detrended]]-lco2data[[#This Row],[Cycle]]</f>
        <v>9.01575262315721E-3</v>
      </c>
      <c r="M436" s="4">
        <f>AVERAGEIF(lco2data[Month],lco2data[Month],lco2data[High Frequency])</f>
        <v>8.9785579737426228E-3</v>
      </c>
      <c r="N436" s="4">
        <f>lco2data[[#This Row],[S0]]-AVERAGE($M$2:$M$13)</f>
        <v>8.9802690069993359E-3</v>
      </c>
      <c r="O436" s="4">
        <f>lco2data[[#This Row],[Log Co2]]-lco2data[[#This Row],[Seasonal]]</f>
        <v>5.8816966242882902</v>
      </c>
    </row>
    <row r="437" spans="1:15" x14ac:dyDescent="0.3">
      <c r="A437" s="1">
        <v>1994</v>
      </c>
      <c r="B437" s="1">
        <v>6</v>
      </c>
      <c r="C437" s="6">
        <v>1994.4583333333335</v>
      </c>
      <c r="D437" s="6">
        <f>co2data[[#This Row],[DecDate]]^2</f>
        <v>3977864.0434027785</v>
      </c>
      <c r="E437" s="2">
        <f>DATE(co2data[[#This Row],[Year]],co2data[[#This Row],[Month]],15)</f>
        <v>34500</v>
      </c>
      <c r="F437" s="1">
        <v>360.81</v>
      </c>
      <c r="G437" s="1">
        <f>LN(lco2data[[#This Row],[Co2]])</f>
        <v>5.8883515039906351</v>
      </c>
      <c r="H437" s="4">
        <f>$S$37+$S$38*lco2data[[#This Row],[DecDate]]</f>
        <v>5.8917974669139355</v>
      </c>
      <c r="I437" s="4">
        <f>$S$17+$S$18*lco2data[[#This Row],[DecDate]]+$S$19*lco2data[[#This Row],[DecDate2]]</f>
        <v>5.8843441452098517</v>
      </c>
      <c r="J437" s="4">
        <f>lco2data[[#This Row],[Log Co2]]-lco2data[[#This Row],[Quadratic Trend]]</f>
        <v>4.0073587807833988E-3</v>
      </c>
      <c r="K437" s="4">
        <f t="shared" si="6"/>
        <v>-1.9141873073182253E-3</v>
      </c>
      <c r="L437" s="4">
        <f>lco2data[[#This Row],[Detrended]]-lco2data[[#This Row],[Cycle]]</f>
        <v>5.9215460881016238E-3</v>
      </c>
      <c r="M437" s="4">
        <f>AVERAGEIF(lco2data[Month],lco2data[Month],lco2data[High Frequency])</f>
        <v>6.745219975955884E-3</v>
      </c>
      <c r="N437" s="4">
        <f>lco2data[[#This Row],[S0]]-AVERAGE($M$2:$M$13)</f>
        <v>6.746931009212598E-3</v>
      </c>
      <c r="O437" s="4">
        <f>lco2data[[#This Row],[Log Co2]]-lco2data[[#This Row],[Seasonal]]</f>
        <v>5.8816045729814226</v>
      </c>
    </row>
    <row r="438" spans="1:15" x14ac:dyDescent="0.3">
      <c r="A438" s="1">
        <v>1994</v>
      </c>
      <c r="B438" s="1">
        <v>7</v>
      </c>
      <c r="C438" s="6">
        <v>1994.5416666666667</v>
      </c>
      <c r="D438" s="6">
        <f>co2data[[#This Row],[DecDate]]^2</f>
        <v>3978196.460069445</v>
      </c>
      <c r="E438" s="2">
        <f>DATE(co2data[[#This Row],[Year]],co2data[[#This Row],[Month]],15)</f>
        <v>34530</v>
      </c>
      <c r="F438" s="1">
        <v>359.38</v>
      </c>
      <c r="G438" s="1">
        <f>LN(lco2data[[#This Row],[Co2]])</f>
        <v>5.8843803244983075</v>
      </c>
      <c r="H438" s="4">
        <f>$S$37+$S$38*lco2data[[#This Row],[DecDate]]</f>
        <v>5.8921625713057075</v>
      </c>
      <c r="I438" s="4">
        <f>$S$17+$S$18*lco2data[[#This Row],[DecDate]]+$S$19*lco2data[[#This Row],[DecDate2]]</f>
        <v>5.8847345278167467</v>
      </c>
      <c r="J438" s="4">
        <f>lco2data[[#This Row],[Log Co2]]-lco2data[[#This Row],[Quadratic Trend]]</f>
        <v>-3.5420331843916131E-4</v>
      </c>
      <c r="K438" s="4">
        <f t="shared" si="6"/>
        <v>-1.658559500637279E-3</v>
      </c>
      <c r="L438" s="4">
        <f>lco2data[[#This Row],[Detrended]]-lco2data[[#This Row],[Cycle]]</f>
        <v>1.3043561821981177E-3</v>
      </c>
      <c r="M438" s="4">
        <f>AVERAGEIF(lco2data[Month],lco2data[Month],lco2data[High Frequency])</f>
        <v>1.982712511199824E-3</v>
      </c>
      <c r="N438" s="4">
        <f>lco2data[[#This Row],[S0]]-AVERAGE($M$2:$M$13)</f>
        <v>1.9844235444565379E-3</v>
      </c>
      <c r="O438" s="4">
        <f>lco2data[[#This Row],[Log Co2]]-lco2data[[#This Row],[Seasonal]]</f>
        <v>5.8823959009538509</v>
      </c>
    </row>
    <row r="439" spans="1:15" x14ac:dyDescent="0.3">
      <c r="A439" s="1">
        <v>1994</v>
      </c>
      <c r="B439" s="1">
        <v>8</v>
      </c>
      <c r="C439" s="6">
        <v>1994.625</v>
      </c>
      <c r="D439" s="6">
        <f>co2data[[#This Row],[DecDate]]^2</f>
        <v>3978528.890625</v>
      </c>
      <c r="E439" s="2">
        <f>DATE(co2data[[#This Row],[Year]],co2data[[#This Row],[Month]],15)</f>
        <v>34561</v>
      </c>
      <c r="F439" s="1">
        <v>357.46</v>
      </c>
      <c r="G439" s="1">
        <f>LN(lco2data[[#This Row],[Co2]])</f>
        <v>5.8790234677622326</v>
      </c>
      <c r="H439" s="4">
        <f>$S$37+$S$38*lco2data[[#This Row],[DecDate]]</f>
        <v>5.8925276756974796</v>
      </c>
      <c r="I439" s="4">
        <f>$S$17+$S$18*lco2data[[#This Row],[DecDate]]+$S$19*lco2data[[#This Row],[DecDate2]]</f>
        <v>5.8851252794486726</v>
      </c>
      <c r="J439" s="4">
        <f>lco2data[[#This Row],[Log Co2]]-lco2data[[#This Row],[Quadratic Trend]]</f>
        <v>-6.101811686439973E-3</v>
      </c>
      <c r="K439" s="4">
        <f t="shared" si="6"/>
        <v>-1.4887789302757864E-3</v>
      </c>
      <c r="L439" s="4">
        <f>lco2data[[#This Row],[Detrended]]-lco2data[[#This Row],[Cycle]]</f>
        <v>-4.6130327561641864E-3</v>
      </c>
      <c r="M439" s="4">
        <f>AVERAGEIF(lco2data[Month],lco2data[Month],lco2data[High Frequency])</f>
        <v>-4.2841947074596992E-3</v>
      </c>
      <c r="N439" s="4">
        <f>lco2data[[#This Row],[S0]]-AVERAGE($M$2:$M$13)</f>
        <v>-4.2824836742029852E-3</v>
      </c>
      <c r="O439" s="4">
        <f>lco2data[[#This Row],[Log Co2]]-lco2data[[#This Row],[Seasonal]]</f>
        <v>5.8833059514364354</v>
      </c>
    </row>
    <row r="440" spans="1:15" x14ac:dyDescent="0.3">
      <c r="A440" s="1">
        <v>1994</v>
      </c>
      <c r="B440" s="1">
        <v>9</v>
      </c>
      <c r="C440" s="6">
        <v>1994.7083333333335</v>
      </c>
      <c r="D440" s="6">
        <f>co2data[[#This Row],[DecDate]]^2</f>
        <v>3978861.335069445</v>
      </c>
      <c r="E440" s="2">
        <f>DATE(co2data[[#This Row],[Year]],co2data[[#This Row],[Month]],15)</f>
        <v>34592</v>
      </c>
      <c r="F440" s="1">
        <v>355.73</v>
      </c>
      <c r="G440" s="1">
        <f>LN(lco2data[[#This Row],[Co2]])</f>
        <v>5.874172016134505</v>
      </c>
      <c r="H440" s="4">
        <f>$S$37+$S$38*lco2data[[#This Row],[DecDate]]</f>
        <v>5.8928927800892534</v>
      </c>
      <c r="I440" s="4">
        <f>$S$17+$S$18*lco2data[[#This Row],[DecDate]]+$S$19*lco2data[[#This Row],[DecDate2]]</f>
        <v>5.8855164001056295</v>
      </c>
      <c r="J440" s="4">
        <f>lco2data[[#This Row],[Log Co2]]-lco2data[[#This Row],[Quadratic Trend]]</f>
        <v>-1.1344383971124472E-2</v>
      </c>
      <c r="K440" s="4">
        <f t="shared" si="6"/>
        <v>-1.2587483692839941E-3</v>
      </c>
      <c r="L440" s="4">
        <f>lco2data[[#This Row],[Detrended]]-lco2data[[#This Row],[Cycle]]</f>
        <v>-1.0085635601840478E-2</v>
      </c>
      <c r="M440" s="4">
        <f>AVERAGEIF(lco2data[Month],lco2data[Month],lco2data[High Frequency])</f>
        <v>-9.2552748452772796E-3</v>
      </c>
      <c r="N440" s="4">
        <f>lco2data[[#This Row],[S0]]-AVERAGE($M$2:$M$13)</f>
        <v>-9.2535638120205665E-3</v>
      </c>
      <c r="O440" s="4">
        <f>lco2data[[#This Row],[Log Co2]]-lco2data[[#This Row],[Seasonal]]</f>
        <v>5.8834255799465254</v>
      </c>
    </row>
    <row r="441" spans="1:15" x14ac:dyDescent="0.3">
      <c r="A441" s="1">
        <v>1994</v>
      </c>
      <c r="B441" s="1">
        <v>10</v>
      </c>
      <c r="C441" s="6">
        <v>1994.7916666666667</v>
      </c>
      <c r="D441" s="6">
        <f>co2data[[#This Row],[DecDate]]^2</f>
        <v>3979193.793402778</v>
      </c>
      <c r="E441" s="2">
        <f>DATE(co2data[[#This Row],[Year]],co2data[[#This Row],[Month]],15)</f>
        <v>34622</v>
      </c>
      <c r="F441" s="1">
        <v>356.08</v>
      </c>
      <c r="G441" s="1">
        <f>LN(lco2data[[#This Row],[Co2]])</f>
        <v>5.8751554247075992</v>
      </c>
      <c r="H441" s="4">
        <f>$S$37+$S$38*lco2data[[#This Row],[DecDate]]</f>
        <v>5.8932578844810255</v>
      </c>
      <c r="I441" s="4">
        <f>$S$17+$S$18*lco2data[[#This Row],[DecDate]]+$S$19*lco2data[[#This Row],[DecDate2]]</f>
        <v>5.8859078897876316</v>
      </c>
      <c r="J441" s="4">
        <f>lco2data[[#This Row],[Log Co2]]-lco2data[[#This Row],[Quadratic Trend]]</f>
        <v>-1.0752465080032358E-2</v>
      </c>
      <c r="K441" s="4">
        <f t="shared" si="6"/>
        <v>-9.4618528662333726E-4</v>
      </c>
      <c r="L441" s="4">
        <f>lco2data[[#This Row],[Detrended]]-lco2data[[#This Row],[Cycle]]</f>
        <v>-9.8062797934090219E-3</v>
      </c>
      <c r="M441" s="4">
        <f>AVERAGEIF(lco2data[Month],lco2data[Month],lco2data[High Frequency])</f>
        <v>-9.7900795346398048E-3</v>
      </c>
      <c r="N441" s="4">
        <f>lco2data[[#This Row],[S0]]-AVERAGE($M$2:$M$13)</f>
        <v>-9.7883685013830917E-3</v>
      </c>
      <c r="O441" s="4">
        <f>lco2data[[#This Row],[Log Co2]]-lco2data[[#This Row],[Seasonal]]</f>
        <v>5.8849437932089819</v>
      </c>
    </row>
    <row r="442" spans="1:15" x14ac:dyDescent="0.3">
      <c r="A442" s="1">
        <v>1994</v>
      </c>
      <c r="B442" s="1">
        <v>11</v>
      </c>
      <c r="C442" s="6">
        <v>1994.875</v>
      </c>
      <c r="D442" s="6">
        <f>co2data[[#This Row],[DecDate]]^2</f>
        <v>3979526.265625</v>
      </c>
      <c r="E442" s="2">
        <f>DATE(co2data[[#This Row],[Year]],co2data[[#This Row],[Month]],15)</f>
        <v>34653</v>
      </c>
      <c r="F442" s="1">
        <v>357.53</v>
      </c>
      <c r="G442" s="1">
        <f>LN(lco2data[[#This Row],[Co2]])</f>
        <v>5.8792192746972205</v>
      </c>
      <c r="H442" s="4">
        <f>$S$37+$S$38*lco2data[[#This Row],[DecDate]]</f>
        <v>5.8936229888727976</v>
      </c>
      <c r="I442" s="4">
        <f>$S$17+$S$18*lco2data[[#This Row],[DecDate]]+$S$19*lco2data[[#This Row],[DecDate2]]</f>
        <v>5.8862997484946789</v>
      </c>
      <c r="J442" s="4">
        <f>lco2data[[#This Row],[Log Co2]]-lco2data[[#This Row],[Quadratic Trend]]</f>
        <v>-7.0804737974583531E-3</v>
      </c>
      <c r="K442" s="4">
        <f t="shared" si="6"/>
        <v>-8.1596846640193869E-4</v>
      </c>
      <c r="L442" s="4">
        <f>lco2data[[#This Row],[Detrended]]-lco2data[[#This Row],[Cycle]]</f>
        <v>-6.2645053310564141E-3</v>
      </c>
      <c r="M442" s="4">
        <f>AVERAGEIF(lco2data[Month],lco2data[Month],lco2data[High Frequency])</f>
        <v>-6.4734271169104929E-3</v>
      </c>
      <c r="N442" s="4">
        <f>lco2data[[#This Row],[S0]]-AVERAGE($M$2:$M$13)</f>
        <v>-6.471716083653779E-3</v>
      </c>
      <c r="O442" s="4">
        <f>lco2data[[#This Row],[Log Co2]]-lco2data[[#This Row],[Seasonal]]</f>
        <v>5.8856909907808745</v>
      </c>
    </row>
    <row r="443" spans="1:15" x14ac:dyDescent="0.3">
      <c r="A443" s="1">
        <v>1994</v>
      </c>
      <c r="B443" s="1">
        <v>12</v>
      </c>
      <c r="C443" s="6">
        <v>1994.9583333333335</v>
      </c>
      <c r="D443" s="6">
        <f>co2data[[#This Row],[DecDate]]^2</f>
        <v>3979858.7517361119</v>
      </c>
      <c r="E443" s="2">
        <f>DATE(co2data[[#This Row],[Year]],co2data[[#This Row],[Month]],15)</f>
        <v>34683</v>
      </c>
      <c r="F443" s="1">
        <v>358.98</v>
      </c>
      <c r="G443" s="1">
        <f>LN(lco2data[[#This Row],[Co2]])</f>
        <v>5.8832666766299955</v>
      </c>
      <c r="H443" s="4">
        <f>$S$37+$S$38*lco2data[[#This Row],[DecDate]]</f>
        <v>5.8939880932645696</v>
      </c>
      <c r="I443" s="4">
        <f>$S$17+$S$18*lco2data[[#This Row],[DecDate]]+$S$19*lco2data[[#This Row],[DecDate2]]</f>
        <v>5.8866919762267571</v>
      </c>
      <c r="J443" s="4">
        <f>lco2data[[#This Row],[Log Co2]]-lco2data[[#This Row],[Quadratic Trend]]</f>
        <v>-3.4252995967616329E-3</v>
      </c>
      <c r="K443" s="4">
        <f t="shared" si="6"/>
        <v>-8.8133312054259846E-4</v>
      </c>
      <c r="L443" s="4">
        <f>lco2data[[#This Row],[Detrended]]-lco2data[[#This Row],[Cycle]]</f>
        <v>-2.5439664762190346E-3</v>
      </c>
      <c r="M443" s="4">
        <f>AVERAGEIF(lco2data[Month],lco2data[Month],lco2data[High Frequency])</f>
        <v>-2.9999829855875035E-3</v>
      </c>
      <c r="N443" s="4">
        <f>lco2data[[#This Row],[S0]]-AVERAGE($M$2:$M$13)</f>
        <v>-2.9982719523307896E-3</v>
      </c>
      <c r="O443" s="4">
        <f>lco2data[[#This Row],[Log Co2]]-lco2data[[#This Row],[Seasonal]]</f>
        <v>5.8862649485823262</v>
      </c>
    </row>
    <row r="444" spans="1:15" x14ac:dyDescent="0.3">
      <c r="A444" s="1">
        <v>1995</v>
      </c>
      <c r="B444" s="1">
        <v>1</v>
      </c>
      <c r="C444" s="6">
        <v>1995.0416666666667</v>
      </c>
      <c r="D444" s="6">
        <f>co2data[[#This Row],[DecDate]]^2</f>
        <v>3980191.2517361115</v>
      </c>
      <c r="E444" s="2">
        <f>DATE(co2data[[#This Row],[Year]],co2data[[#This Row],[Month]],15)</f>
        <v>34714</v>
      </c>
      <c r="F444" s="1">
        <v>359.92</v>
      </c>
      <c r="G444" s="1">
        <f>LN(lco2data[[#This Row],[Co2]])</f>
        <v>5.8858817845329172</v>
      </c>
      <c r="H444" s="4">
        <f>$S$37+$S$38*lco2data[[#This Row],[DecDate]]</f>
        <v>5.8943531976563417</v>
      </c>
      <c r="I444" s="4">
        <f>$S$17+$S$18*lco2data[[#This Row],[DecDate]]+$S$19*lco2data[[#This Row],[DecDate2]]</f>
        <v>5.8870845729838379</v>
      </c>
      <c r="J444" s="4">
        <f>lco2data[[#This Row],[Log Co2]]-lco2data[[#This Row],[Quadratic Trend]]</f>
        <v>-1.2027884509206999E-3</v>
      </c>
      <c r="K444" s="4">
        <f t="shared" si="6"/>
        <v>-1.097180810078044E-3</v>
      </c>
      <c r="L444" s="4">
        <f>lco2data[[#This Row],[Detrended]]-lco2data[[#This Row],[Cycle]]</f>
        <v>-1.0560764084265582E-4</v>
      </c>
      <c r="M444" s="4">
        <f>AVERAGEIF(lco2data[Month],lco2data[Month],lco2data[High Frequency])</f>
        <v>8.874201147523954E-6</v>
      </c>
      <c r="N444" s="4">
        <f>lco2data[[#This Row],[S0]]-AVERAGE($M$2:$M$13)</f>
        <v>1.0585234404237831E-5</v>
      </c>
      <c r="O444" s="4">
        <f>lco2data[[#This Row],[Log Co2]]-lco2data[[#This Row],[Seasonal]]</f>
        <v>5.8858711992985127</v>
      </c>
    </row>
    <row r="445" spans="1:15" x14ac:dyDescent="0.3">
      <c r="A445" s="1">
        <v>1995</v>
      </c>
      <c r="B445" s="1">
        <v>2</v>
      </c>
      <c r="C445" s="6">
        <v>1995.125</v>
      </c>
      <c r="D445" s="6">
        <f>co2data[[#This Row],[DecDate]]^2</f>
        <v>3980523.765625</v>
      </c>
      <c r="E445" s="2">
        <f>DATE(co2data[[#This Row],[Year]],co2data[[#This Row],[Month]],15)</f>
        <v>34745</v>
      </c>
      <c r="F445" s="1">
        <v>360.86</v>
      </c>
      <c r="G445" s="1">
        <f>LN(lco2data[[#This Row],[Co2]])</f>
        <v>5.8884900714801525</v>
      </c>
      <c r="H445" s="4">
        <f>$S$37+$S$38*lco2data[[#This Row],[DecDate]]</f>
        <v>5.8947183020481138</v>
      </c>
      <c r="I445" s="4">
        <f>$S$17+$S$18*lco2data[[#This Row],[DecDate]]+$S$19*lco2data[[#This Row],[DecDate2]]</f>
        <v>5.8874775387659923</v>
      </c>
      <c r="J445" s="4">
        <f>lco2data[[#This Row],[Log Co2]]-lco2data[[#This Row],[Quadratic Trend]]</f>
        <v>1.0125327141601304E-3</v>
      </c>
      <c r="K445" s="4">
        <f t="shared" si="6"/>
        <v>-1.5458181325864911E-3</v>
      </c>
      <c r="L445" s="4">
        <f>lco2data[[#This Row],[Detrended]]-lco2data[[#This Row],[Cycle]]</f>
        <v>2.5583508467466216E-3</v>
      </c>
      <c r="M445" s="4">
        <f>AVERAGEIF(lco2data[Month],lco2data[Month],lco2data[High Frequency])</f>
        <v>2.2711043136650279E-3</v>
      </c>
      <c r="N445" s="4">
        <f>lco2data[[#This Row],[S0]]-AVERAGE($M$2:$M$13)</f>
        <v>2.2728153469217418E-3</v>
      </c>
      <c r="O445" s="4">
        <f>lco2data[[#This Row],[Log Co2]]-lco2data[[#This Row],[Seasonal]]</f>
        <v>5.8862172561332304</v>
      </c>
    </row>
    <row r="446" spans="1:15" x14ac:dyDescent="0.3">
      <c r="A446" s="1">
        <v>1995</v>
      </c>
      <c r="B446" s="1">
        <v>3</v>
      </c>
      <c r="C446" s="6">
        <v>1995.2083333333335</v>
      </c>
      <c r="D446" s="6">
        <f>co2data[[#This Row],[DecDate]]^2</f>
        <v>3980856.2934027785</v>
      </c>
      <c r="E446" s="2">
        <f>DATE(co2data[[#This Row],[Year]],co2data[[#This Row],[Month]],15)</f>
        <v>34773</v>
      </c>
      <c r="F446" s="1">
        <v>361.83</v>
      </c>
      <c r="G446" s="1">
        <f>LN(lco2data[[#This Row],[Co2]])</f>
        <v>5.8911744882632613</v>
      </c>
      <c r="H446" s="4">
        <f>$S$37+$S$38*lco2data[[#This Row],[DecDate]]</f>
        <v>5.8950834064398876</v>
      </c>
      <c r="I446" s="4">
        <f>$S$17+$S$18*lco2data[[#This Row],[DecDate]]+$S$19*lco2data[[#This Row],[DecDate2]]</f>
        <v>5.8878708735731919</v>
      </c>
      <c r="J446" s="4">
        <f>lco2data[[#This Row],[Log Co2]]-lco2data[[#This Row],[Quadratic Trend]]</f>
        <v>3.3036146900693453E-3</v>
      </c>
      <c r="K446" s="4">
        <f t="shared" si="6"/>
        <v>-1.7865170733793244E-3</v>
      </c>
      <c r="L446" s="4">
        <f>lco2data[[#This Row],[Detrended]]-lco2data[[#This Row],[Cycle]]</f>
        <v>5.0901317634486701E-3</v>
      </c>
      <c r="M446" s="4">
        <f>AVERAGEIF(lco2data[Month],lco2data[Month],lco2data[High Frequency])</f>
        <v>4.7909439645069168E-3</v>
      </c>
      <c r="N446" s="4">
        <f>lco2data[[#This Row],[S0]]-AVERAGE($M$2:$M$13)</f>
        <v>4.7926549977636308E-3</v>
      </c>
      <c r="O446" s="4">
        <f>lco2data[[#This Row],[Log Co2]]-lco2data[[#This Row],[Seasonal]]</f>
        <v>5.8863818332654976</v>
      </c>
    </row>
    <row r="447" spans="1:15" x14ac:dyDescent="0.3">
      <c r="A447" s="1">
        <v>1995</v>
      </c>
      <c r="B447" s="1">
        <v>4</v>
      </c>
      <c r="C447" s="6">
        <v>1995.2916666666667</v>
      </c>
      <c r="D447" s="6">
        <f>co2data[[#This Row],[DecDate]]^2</f>
        <v>3981188.835069445</v>
      </c>
      <c r="E447" s="2">
        <f>DATE(co2data[[#This Row],[Year]],co2data[[#This Row],[Month]],15)</f>
        <v>34804</v>
      </c>
      <c r="F447" s="1">
        <v>363.3</v>
      </c>
      <c r="G447" s="1">
        <f>LN(lco2data[[#This Row],[Co2]])</f>
        <v>5.895228939227156</v>
      </c>
      <c r="H447" s="4">
        <f>$S$37+$S$38*lco2data[[#This Row],[DecDate]]</f>
        <v>5.8954485108316597</v>
      </c>
      <c r="I447" s="4">
        <f>$S$17+$S$18*lco2data[[#This Row],[DecDate]]+$S$19*lco2data[[#This Row],[DecDate2]]</f>
        <v>5.8882645774054225</v>
      </c>
      <c r="J447" s="4">
        <f>lco2data[[#This Row],[Log Co2]]-lco2data[[#This Row],[Quadratic Trend]]</f>
        <v>6.9643618217334335E-3</v>
      </c>
      <c r="K447" s="4">
        <f t="shared" si="6"/>
        <v>-1.6930642198265634E-3</v>
      </c>
      <c r="L447" s="4">
        <f>lco2data[[#This Row],[Detrended]]-lco2data[[#This Row],[Cycle]]</f>
        <v>8.6574260415599978E-3</v>
      </c>
      <c r="M447" s="4">
        <f>AVERAGEIF(lco2data[Month],lco2data[Month],lco2data[High Frequency])</f>
        <v>8.0050138505764184E-3</v>
      </c>
      <c r="N447" s="4">
        <f>lco2data[[#This Row],[S0]]-AVERAGE($M$2:$M$13)</f>
        <v>8.0067248838331315E-3</v>
      </c>
      <c r="O447" s="4">
        <f>lco2data[[#This Row],[Log Co2]]-lco2data[[#This Row],[Seasonal]]</f>
        <v>5.887222214343323</v>
      </c>
    </row>
    <row r="448" spans="1:15" x14ac:dyDescent="0.3">
      <c r="A448" s="1">
        <v>1995</v>
      </c>
      <c r="B448" s="1">
        <v>5</v>
      </c>
      <c r="C448" s="6">
        <v>1995.375</v>
      </c>
      <c r="D448" s="6">
        <f>co2data[[#This Row],[DecDate]]^2</f>
        <v>3981521.390625</v>
      </c>
      <c r="E448" s="2">
        <f>DATE(co2data[[#This Row],[Year]],co2data[[#This Row],[Month]],15)</f>
        <v>34834</v>
      </c>
      <c r="F448" s="1">
        <v>363.69</v>
      </c>
      <c r="G448" s="1">
        <f>LN(lco2data[[#This Row],[Co2]])</f>
        <v>5.8963018564266019</v>
      </c>
      <c r="H448" s="4">
        <f>$S$37+$S$38*lco2data[[#This Row],[DecDate]]</f>
        <v>5.8958136152234317</v>
      </c>
      <c r="I448" s="4">
        <f>$S$17+$S$18*lco2data[[#This Row],[DecDate]]+$S$19*lco2data[[#This Row],[DecDate2]]</f>
        <v>5.8886586502626841</v>
      </c>
      <c r="J448" s="4">
        <f>lco2data[[#This Row],[Log Co2]]-lco2data[[#This Row],[Quadratic Trend]]</f>
        <v>7.6432061639177817E-3</v>
      </c>
      <c r="K448" s="4">
        <f t="shared" si="6"/>
        <v>-1.3625477907642364E-3</v>
      </c>
      <c r="L448" s="4">
        <f>lco2data[[#This Row],[Detrended]]-lco2data[[#This Row],[Cycle]]</f>
        <v>9.0057539546820175E-3</v>
      </c>
      <c r="M448" s="4">
        <f>AVERAGEIF(lco2data[Month],lco2data[Month],lco2data[High Frequency])</f>
        <v>8.9785579737426228E-3</v>
      </c>
      <c r="N448" s="4">
        <f>lco2data[[#This Row],[S0]]-AVERAGE($M$2:$M$13)</f>
        <v>8.9802690069993359E-3</v>
      </c>
      <c r="O448" s="4">
        <f>lco2data[[#This Row],[Log Co2]]-lco2data[[#This Row],[Seasonal]]</f>
        <v>5.8873215874196028</v>
      </c>
    </row>
    <row r="449" spans="1:15" x14ac:dyDescent="0.3">
      <c r="A449" s="1">
        <v>1995</v>
      </c>
      <c r="B449" s="1">
        <v>6</v>
      </c>
      <c r="C449" s="6">
        <v>1995.4583333333335</v>
      </c>
      <c r="D449" s="6">
        <f>co2data[[#This Row],[DecDate]]^2</f>
        <v>3981853.960069445</v>
      </c>
      <c r="E449" s="2">
        <f>DATE(co2data[[#This Row],[Year]],co2data[[#This Row],[Month]],15)</f>
        <v>34865</v>
      </c>
      <c r="F449" s="1">
        <v>363.19</v>
      </c>
      <c r="G449" s="1">
        <f>LN(lco2data[[#This Row],[Co2]])</f>
        <v>5.8949261133084496</v>
      </c>
      <c r="H449" s="4">
        <f>$S$37+$S$38*lco2data[[#This Row],[DecDate]]</f>
        <v>5.8961787196152056</v>
      </c>
      <c r="I449" s="4">
        <f>$S$17+$S$18*lco2data[[#This Row],[DecDate]]+$S$19*lco2data[[#This Row],[DecDate2]]</f>
        <v>5.8890530921449908</v>
      </c>
      <c r="J449" s="4">
        <f>lco2data[[#This Row],[Log Co2]]-lco2data[[#This Row],[Quadratic Trend]]</f>
        <v>5.8730211634587803E-3</v>
      </c>
      <c r="K449" s="4">
        <f t="shared" si="6"/>
        <v>-1.0822309088776359E-3</v>
      </c>
      <c r="L449" s="4">
        <f>lco2data[[#This Row],[Detrended]]-lco2data[[#This Row],[Cycle]]</f>
        <v>6.9552520723364167E-3</v>
      </c>
      <c r="M449" s="4">
        <f>AVERAGEIF(lco2data[Month],lco2data[Month],lco2data[High Frequency])</f>
        <v>6.745219975955884E-3</v>
      </c>
      <c r="N449" s="4">
        <f>lco2data[[#This Row],[S0]]-AVERAGE($M$2:$M$13)</f>
        <v>6.746931009212598E-3</v>
      </c>
      <c r="O449" s="4">
        <f>lco2data[[#This Row],[Log Co2]]-lco2data[[#This Row],[Seasonal]]</f>
        <v>5.8881791822992371</v>
      </c>
    </row>
    <row r="450" spans="1:15" x14ac:dyDescent="0.3">
      <c r="A450" s="1">
        <v>1995</v>
      </c>
      <c r="B450" s="1">
        <v>7</v>
      </c>
      <c r="C450" s="6">
        <v>1995.5416666666667</v>
      </c>
      <c r="D450" s="6">
        <f>co2data[[#This Row],[DecDate]]^2</f>
        <v>3982186.543402778</v>
      </c>
      <c r="E450" s="2">
        <f>DATE(co2data[[#This Row],[Year]],co2data[[#This Row],[Month]],15)</f>
        <v>34895</v>
      </c>
      <c r="F450" s="1">
        <v>361.64</v>
      </c>
      <c r="G450" s="1">
        <f>LN(lco2data[[#This Row],[Co2]])</f>
        <v>5.8906492418691654</v>
      </c>
      <c r="H450" s="4">
        <f>$S$37+$S$38*lco2data[[#This Row],[DecDate]]</f>
        <v>5.8965438240069776</v>
      </c>
      <c r="I450" s="4">
        <f>$S$17+$S$18*lco2data[[#This Row],[DecDate]]+$S$19*lco2data[[#This Row],[DecDate2]]</f>
        <v>5.8894479030523428</v>
      </c>
      <c r="J450" s="4">
        <f>lco2data[[#This Row],[Log Co2]]-lco2data[[#This Row],[Quadratic Trend]]</f>
        <v>1.2013388168226058E-3</v>
      </c>
      <c r="K450" s="4">
        <f t="shared" si="6"/>
        <v>-8.1774284176536422E-4</v>
      </c>
      <c r="L450" s="4">
        <f>lco2data[[#This Row],[Detrended]]-lco2data[[#This Row],[Cycle]]</f>
        <v>2.01908165858797E-3</v>
      </c>
      <c r="M450" s="4">
        <f>AVERAGEIF(lco2data[Month],lco2data[Month],lco2data[High Frequency])</f>
        <v>1.982712511199824E-3</v>
      </c>
      <c r="N450" s="4">
        <f>lco2data[[#This Row],[S0]]-AVERAGE($M$2:$M$13)</f>
        <v>1.9844235444565379E-3</v>
      </c>
      <c r="O450" s="4">
        <f>lco2data[[#This Row],[Log Co2]]-lco2data[[#This Row],[Seasonal]]</f>
        <v>5.8886648183247088</v>
      </c>
    </row>
    <row r="451" spans="1:15" x14ac:dyDescent="0.3">
      <c r="A451" s="1">
        <v>1995</v>
      </c>
      <c r="B451" s="1">
        <v>8</v>
      </c>
      <c r="C451" s="6">
        <v>1995.625</v>
      </c>
      <c r="D451" s="6">
        <f>co2data[[#This Row],[DecDate]]^2</f>
        <v>3982519.140625</v>
      </c>
      <c r="E451" s="2">
        <f>DATE(co2data[[#This Row],[Year]],co2data[[#This Row],[Month]],15)</f>
        <v>34926</v>
      </c>
      <c r="F451" s="1">
        <v>359.12</v>
      </c>
      <c r="G451" s="1">
        <f>LN(lco2data[[#This Row],[Co2]])</f>
        <v>5.8836565944736767</v>
      </c>
      <c r="H451" s="4">
        <f>$S$37+$S$38*lco2data[[#This Row],[DecDate]]</f>
        <v>5.8969089283987497</v>
      </c>
      <c r="I451" s="4">
        <f>$S$17+$S$18*lco2data[[#This Row],[DecDate]]+$S$19*lco2data[[#This Row],[DecDate2]]</f>
        <v>5.8898430829847257</v>
      </c>
      <c r="J451" s="4">
        <f>lco2data[[#This Row],[Log Co2]]-lco2data[[#This Row],[Quadratic Trend]]</f>
        <v>-6.1864885110489709E-3</v>
      </c>
      <c r="K451" s="4">
        <f t="shared" si="6"/>
        <v>-5.0661598271011931E-4</v>
      </c>
      <c r="L451" s="4">
        <f>lco2data[[#This Row],[Detrended]]-lco2data[[#This Row],[Cycle]]</f>
        <v>-5.6798725283388517E-3</v>
      </c>
      <c r="M451" s="4">
        <f>AVERAGEIF(lco2data[Month],lco2data[Month],lco2data[High Frequency])</f>
        <v>-4.2841947074596992E-3</v>
      </c>
      <c r="N451" s="4">
        <f>lco2data[[#This Row],[S0]]-AVERAGE($M$2:$M$13)</f>
        <v>-4.2824836742029852E-3</v>
      </c>
      <c r="O451" s="4">
        <f>lco2data[[#This Row],[Log Co2]]-lco2data[[#This Row],[Seasonal]]</f>
        <v>5.8879390781478795</v>
      </c>
    </row>
    <row r="452" spans="1:15" x14ac:dyDescent="0.3">
      <c r="A452" s="1">
        <v>1995</v>
      </c>
      <c r="B452" s="1">
        <v>9</v>
      </c>
      <c r="C452" s="6">
        <v>1995.7083333333335</v>
      </c>
      <c r="D452" s="6">
        <f>co2data[[#This Row],[DecDate]]^2</f>
        <v>3982851.7517361119</v>
      </c>
      <c r="E452" s="2">
        <f>DATE(co2data[[#This Row],[Year]],co2data[[#This Row],[Month]],15)</f>
        <v>34957</v>
      </c>
      <c r="F452" s="1">
        <v>358.17</v>
      </c>
      <c r="G452" s="1">
        <f>LN(lco2data[[#This Row],[Co2]])</f>
        <v>5.881007734025407</v>
      </c>
      <c r="H452" s="4">
        <f>$S$37+$S$38*lco2data[[#This Row],[DecDate]]</f>
        <v>5.8972740327905218</v>
      </c>
      <c r="I452" s="4">
        <f>$S$17+$S$18*lco2data[[#This Row],[DecDate]]+$S$19*lco2data[[#This Row],[DecDate2]]</f>
        <v>5.8902386319421538</v>
      </c>
      <c r="J452" s="4">
        <f>lco2data[[#This Row],[Log Co2]]-lco2data[[#This Row],[Quadratic Trend]]</f>
        <v>-9.2308979167468053E-3</v>
      </c>
      <c r="K452" s="4">
        <f t="shared" si="6"/>
        <v>-1.9980185569556087E-4</v>
      </c>
      <c r="L452" s="4">
        <f>lco2data[[#This Row],[Detrended]]-lco2data[[#This Row],[Cycle]]</f>
        <v>-9.0310960610512445E-3</v>
      </c>
      <c r="M452" s="4">
        <f>AVERAGEIF(lco2data[Month],lco2data[Month],lco2data[High Frequency])</f>
        <v>-9.2552748452772796E-3</v>
      </c>
      <c r="N452" s="4">
        <f>lco2data[[#This Row],[S0]]-AVERAGE($M$2:$M$13)</f>
        <v>-9.2535638120205665E-3</v>
      </c>
      <c r="O452" s="4">
        <f>lco2data[[#This Row],[Log Co2]]-lco2data[[#This Row],[Seasonal]]</f>
        <v>5.8902612978374274</v>
      </c>
    </row>
    <row r="453" spans="1:15" x14ac:dyDescent="0.3">
      <c r="A453" s="1">
        <v>1995</v>
      </c>
      <c r="B453" s="1">
        <v>10</v>
      </c>
      <c r="C453" s="6">
        <v>1995.7916666666667</v>
      </c>
      <c r="D453" s="6">
        <f>co2data[[#This Row],[DecDate]]^2</f>
        <v>3983184.3767361115</v>
      </c>
      <c r="E453" s="2">
        <f>DATE(co2data[[#This Row],[Year]],co2data[[#This Row],[Month]],15)</f>
        <v>34987</v>
      </c>
      <c r="F453" s="1">
        <v>357.99</v>
      </c>
      <c r="G453" s="1">
        <f>LN(lco2data[[#This Row],[Co2]])</f>
        <v>5.8805050530496743</v>
      </c>
      <c r="H453" s="4">
        <f>$S$37+$S$38*lco2data[[#This Row],[DecDate]]</f>
        <v>5.8976391371822938</v>
      </c>
      <c r="I453" s="4">
        <f>$S$17+$S$18*lco2data[[#This Row],[DecDate]]+$S$19*lco2data[[#This Row],[DecDate2]]</f>
        <v>5.8906345499246129</v>
      </c>
      <c r="J453" s="4">
        <f>lco2data[[#This Row],[Log Co2]]-lco2data[[#This Row],[Quadratic Trend]]</f>
        <v>-1.0129496874938582E-2</v>
      </c>
      <c r="K453" s="4">
        <f t="shared" si="6"/>
        <v>-1.5405327144613068E-5</v>
      </c>
      <c r="L453" s="4">
        <f>lco2data[[#This Row],[Detrended]]-lco2data[[#This Row],[Cycle]]</f>
        <v>-1.0114091547793969E-2</v>
      </c>
      <c r="M453" s="4">
        <f>AVERAGEIF(lco2data[Month],lco2data[Month],lco2data[High Frequency])</f>
        <v>-9.7900795346398048E-3</v>
      </c>
      <c r="N453" s="4">
        <f>lco2data[[#This Row],[S0]]-AVERAGE($M$2:$M$13)</f>
        <v>-9.7883685013830917E-3</v>
      </c>
      <c r="O453" s="4">
        <f>lco2data[[#This Row],[Log Co2]]-lco2data[[#This Row],[Seasonal]]</f>
        <v>5.890293421551057</v>
      </c>
    </row>
    <row r="454" spans="1:15" x14ac:dyDescent="0.3">
      <c r="A454" s="1">
        <v>1995</v>
      </c>
      <c r="B454" s="1">
        <v>11</v>
      </c>
      <c r="C454" s="6">
        <v>1995.875</v>
      </c>
      <c r="D454" s="6">
        <f>co2data[[#This Row],[DecDate]]^2</f>
        <v>3983517.015625</v>
      </c>
      <c r="E454" s="2">
        <f>DATE(co2data[[#This Row],[Year]],co2data[[#This Row],[Month]],15)</f>
        <v>35018</v>
      </c>
      <c r="F454" s="1">
        <v>359.45</v>
      </c>
      <c r="G454" s="1">
        <f>LN(lco2data[[#This Row],[Co2]])</f>
        <v>5.8845750854298808</v>
      </c>
      <c r="H454" s="4">
        <f>$S$37+$S$38*lco2data[[#This Row],[DecDate]]</f>
        <v>5.8980042415740659</v>
      </c>
      <c r="I454" s="4">
        <f>$S$17+$S$18*lco2data[[#This Row],[DecDate]]+$S$19*lco2data[[#This Row],[DecDate2]]</f>
        <v>5.8910308369321029</v>
      </c>
      <c r="J454" s="4">
        <f>lco2data[[#This Row],[Log Co2]]-lco2data[[#This Row],[Quadratic Trend]]</f>
        <v>-6.4557515022221068E-3</v>
      </c>
      <c r="K454" s="4">
        <f t="shared" si="6"/>
        <v>-2.5191155610051815E-5</v>
      </c>
      <c r="L454" s="4">
        <f>lco2data[[#This Row],[Detrended]]-lco2data[[#This Row],[Cycle]]</f>
        <v>-6.4305603466120551E-3</v>
      </c>
      <c r="M454" s="4">
        <f>AVERAGEIF(lco2data[Month],lco2data[Month],lco2data[High Frequency])</f>
        <v>-6.4734271169104929E-3</v>
      </c>
      <c r="N454" s="4">
        <f>lco2data[[#This Row],[S0]]-AVERAGE($M$2:$M$13)</f>
        <v>-6.471716083653779E-3</v>
      </c>
      <c r="O454" s="4">
        <f>lco2data[[#This Row],[Log Co2]]-lco2data[[#This Row],[Seasonal]]</f>
        <v>5.8910468015135349</v>
      </c>
    </row>
    <row r="455" spans="1:15" x14ac:dyDescent="0.3">
      <c r="A455" s="1">
        <v>1995</v>
      </c>
      <c r="B455" s="1">
        <v>12</v>
      </c>
      <c r="C455" s="6">
        <v>1995.9583333333335</v>
      </c>
      <c r="D455" s="6">
        <f>co2data[[#This Row],[DecDate]]^2</f>
        <v>3983849.6684027785</v>
      </c>
      <c r="E455" s="2">
        <f>DATE(co2data[[#This Row],[Year]],co2data[[#This Row],[Month]],15)</f>
        <v>35048</v>
      </c>
      <c r="F455" s="1">
        <v>360.68</v>
      </c>
      <c r="G455" s="1">
        <f>LN(lco2data[[#This Row],[Co2]])</f>
        <v>5.8879911386317056</v>
      </c>
      <c r="H455" s="4">
        <f>$S$37+$S$38*lco2data[[#This Row],[DecDate]]</f>
        <v>5.8983693459658397</v>
      </c>
      <c r="I455" s="4">
        <f>$S$17+$S$18*lco2data[[#This Row],[DecDate]]+$S$19*lco2data[[#This Row],[DecDate2]]</f>
        <v>5.8914274929646382</v>
      </c>
      <c r="J455" s="4">
        <f>lco2data[[#This Row],[Log Co2]]-lco2data[[#This Row],[Quadratic Trend]]</f>
        <v>-3.4363543329325452E-3</v>
      </c>
      <c r="K455" s="4">
        <f t="shared" si="6"/>
        <v>-1.6213218424853383E-4</v>
      </c>
      <c r="L455" s="4">
        <f>lco2data[[#This Row],[Detrended]]-lco2data[[#This Row],[Cycle]]</f>
        <v>-3.2742221486840115E-3</v>
      </c>
      <c r="M455" s="4">
        <f>AVERAGEIF(lco2data[Month],lco2data[Month],lco2data[High Frequency])</f>
        <v>-2.9999829855875035E-3</v>
      </c>
      <c r="N455" s="4">
        <f>lco2data[[#This Row],[S0]]-AVERAGE($M$2:$M$13)</f>
        <v>-2.9982719523307896E-3</v>
      </c>
      <c r="O455" s="4">
        <f>lco2data[[#This Row],[Log Co2]]-lco2data[[#This Row],[Seasonal]]</f>
        <v>5.8909894105840364</v>
      </c>
    </row>
    <row r="456" spans="1:15" x14ac:dyDescent="0.3">
      <c r="A456" s="1">
        <v>1996</v>
      </c>
      <c r="B456" s="1">
        <v>1</v>
      </c>
      <c r="C456" s="6">
        <v>1996.0416666666667</v>
      </c>
      <c r="D456" s="6">
        <f>co2data[[#This Row],[DecDate]]^2</f>
        <v>3984182.335069445</v>
      </c>
      <c r="E456" s="2">
        <f>DATE(co2data[[#This Row],[Year]],co2data[[#This Row],[Month]],15)</f>
        <v>35079</v>
      </c>
      <c r="F456" s="1">
        <v>362.07</v>
      </c>
      <c r="G456" s="1">
        <f>LN(lco2data[[#This Row],[Co2]])</f>
        <v>5.8918375632979165</v>
      </c>
      <c r="H456" s="4">
        <f>$S$37+$S$38*lco2data[[#This Row],[DecDate]]</f>
        <v>5.8987344503576118</v>
      </c>
      <c r="I456" s="4">
        <f>$S$17+$S$18*lco2data[[#This Row],[DecDate]]+$S$19*lco2data[[#This Row],[DecDate2]]</f>
        <v>5.8918245180222186</v>
      </c>
      <c r="J456" s="4">
        <f>lco2data[[#This Row],[Log Co2]]-lco2data[[#This Row],[Quadratic Trend]]</f>
        <v>1.3045275697898262E-5</v>
      </c>
      <c r="K456" s="4">
        <f t="shared" si="6"/>
        <v>-4.8294756585081771E-4</v>
      </c>
      <c r="L456" s="4">
        <f>lco2data[[#This Row],[Detrended]]-lco2data[[#This Row],[Cycle]]</f>
        <v>4.9599284154871592E-4</v>
      </c>
      <c r="M456" s="4">
        <f>AVERAGEIF(lco2data[Month],lco2data[Month],lco2data[High Frequency])</f>
        <v>8.874201147523954E-6</v>
      </c>
      <c r="N456" s="4">
        <f>lco2data[[#This Row],[S0]]-AVERAGE($M$2:$M$13)</f>
        <v>1.0585234404237831E-5</v>
      </c>
      <c r="O456" s="4">
        <f>lco2data[[#This Row],[Log Co2]]-lco2data[[#This Row],[Seasonal]]</f>
        <v>5.891826978063512</v>
      </c>
    </row>
    <row r="457" spans="1:15" x14ac:dyDescent="0.3">
      <c r="A457" s="1">
        <v>1996</v>
      </c>
      <c r="B457" s="1">
        <v>2</v>
      </c>
      <c r="C457" s="6">
        <v>1996.125</v>
      </c>
      <c r="D457" s="6">
        <f>co2data[[#This Row],[DecDate]]^2</f>
        <v>3984515.015625</v>
      </c>
      <c r="E457" s="2">
        <f>DATE(co2data[[#This Row],[Year]],co2data[[#This Row],[Month]],15)</f>
        <v>35110</v>
      </c>
      <c r="F457" s="1">
        <v>363.24</v>
      </c>
      <c r="G457" s="1">
        <f>LN(lco2data[[#This Row],[Co2]])</f>
        <v>5.8950637728216275</v>
      </c>
      <c r="H457" s="4">
        <f>$S$37+$S$38*lco2data[[#This Row],[DecDate]]</f>
        <v>5.8990995547493839</v>
      </c>
      <c r="I457" s="4">
        <f>$S$17+$S$18*lco2data[[#This Row],[DecDate]]+$S$19*lco2data[[#This Row],[DecDate2]]</f>
        <v>5.89222191210483</v>
      </c>
      <c r="J457" s="4">
        <f>lco2data[[#This Row],[Log Co2]]-lco2data[[#This Row],[Quadratic Trend]]</f>
        <v>2.8418607167974841E-3</v>
      </c>
      <c r="K457" s="4">
        <f t="shared" ref="K457:K520" si="7">AVERAGE(J451:J463)</f>
        <v>-9.3566515503654775E-4</v>
      </c>
      <c r="L457" s="4">
        <f>lco2data[[#This Row],[Detrended]]-lco2data[[#This Row],[Cycle]]</f>
        <v>3.7775258718340319E-3</v>
      </c>
      <c r="M457" s="4">
        <f>AVERAGEIF(lco2data[Month],lco2data[Month],lco2data[High Frequency])</f>
        <v>2.2711043136650279E-3</v>
      </c>
      <c r="N457" s="4">
        <f>lco2data[[#This Row],[S0]]-AVERAGE($M$2:$M$13)</f>
        <v>2.2728153469217418E-3</v>
      </c>
      <c r="O457" s="4">
        <f>lco2data[[#This Row],[Log Co2]]-lco2data[[#This Row],[Seasonal]]</f>
        <v>5.8927909574747055</v>
      </c>
    </row>
    <row r="458" spans="1:15" x14ac:dyDescent="0.3">
      <c r="A458" s="1">
        <v>1996</v>
      </c>
      <c r="B458" s="1">
        <v>3</v>
      </c>
      <c r="C458" s="6">
        <v>1996.2083333333335</v>
      </c>
      <c r="D458" s="6">
        <f>co2data[[#This Row],[DecDate]]^2</f>
        <v>3984847.710069445</v>
      </c>
      <c r="E458" s="2">
        <f>DATE(co2data[[#This Row],[Year]],co2data[[#This Row],[Month]],15)</f>
        <v>35139</v>
      </c>
      <c r="F458" s="1">
        <v>364.17</v>
      </c>
      <c r="G458" s="1">
        <f>LN(lco2data[[#This Row],[Co2]])</f>
        <v>5.8976207915778218</v>
      </c>
      <c r="H458" s="4">
        <f>$S$37+$S$38*lco2data[[#This Row],[DecDate]]</f>
        <v>5.8994646591411577</v>
      </c>
      <c r="I458" s="4">
        <f>$S$17+$S$18*lco2data[[#This Row],[DecDate]]+$S$19*lco2data[[#This Row],[DecDate2]]</f>
        <v>5.8926196752124724</v>
      </c>
      <c r="J458" s="4">
        <f>lco2data[[#This Row],[Log Co2]]-lco2data[[#This Row],[Quadratic Trend]]</f>
        <v>5.0011163653493895E-3</v>
      </c>
      <c r="K458" s="4">
        <f t="shared" si="7"/>
        <v>-1.243517328486035E-3</v>
      </c>
      <c r="L458" s="4">
        <f>lco2data[[#This Row],[Detrended]]-lco2data[[#This Row],[Cycle]]</f>
        <v>6.2446336938354243E-3</v>
      </c>
      <c r="M458" s="4">
        <f>AVERAGEIF(lco2data[Month],lco2data[Month],lco2data[High Frequency])</f>
        <v>4.7909439645069168E-3</v>
      </c>
      <c r="N458" s="4">
        <f>lco2data[[#This Row],[S0]]-AVERAGE($M$2:$M$13)</f>
        <v>4.7926549977636308E-3</v>
      </c>
      <c r="O458" s="4">
        <f>lco2data[[#This Row],[Log Co2]]-lco2data[[#This Row],[Seasonal]]</f>
        <v>5.8928281365800581</v>
      </c>
    </row>
    <row r="459" spans="1:15" x14ac:dyDescent="0.3">
      <c r="A459" s="1">
        <v>1996</v>
      </c>
      <c r="B459" s="1">
        <v>4</v>
      </c>
      <c r="C459" s="6">
        <v>1996.2916666666667</v>
      </c>
      <c r="D459" s="6">
        <f>co2data[[#This Row],[DecDate]]^2</f>
        <v>3985180.418402778</v>
      </c>
      <c r="E459" s="2">
        <f>DATE(co2data[[#This Row],[Year]],co2data[[#This Row],[Month]],15)</f>
        <v>35170</v>
      </c>
      <c r="F459" s="1">
        <v>364.57</v>
      </c>
      <c r="G459" s="1">
        <f>LN(lco2data[[#This Row],[Co2]])</f>
        <v>5.8987185769063917</v>
      </c>
      <c r="H459" s="4">
        <f>$S$37+$S$38*lco2data[[#This Row],[DecDate]]</f>
        <v>5.8998297635329298</v>
      </c>
      <c r="I459" s="4">
        <f>$S$17+$S$18*lco2data[[#This Row],[DecDate]]+$S$19*lco2data[[#This Row],[DecDate2]]</f>
        <v>5.89301780734516</v>
      </c>
      <c r="J459" s="4">
        <f>lco2data[[#This Row],[Log Co2]]-lco2data[[#This Row],[Quadratic Trend]]</f>
        <v>5.7007695612316667E-3</v>
      </c>
      <c r="K459" s="4">
        <f t="shared" si="7"/>
        <v>-1.341561840942354E-3</v>
      </c>
      <c r="L459" s="4">
        <f>lco2data[[#This Row],[Detrended]]-lco2data[[#This Row],[Cycle]]</f>
        <v>7.0423314021740204E-3</v>
      </c>
      <c r="M459" s="4">
        <f>AVERAGEIF(lco2data[Month],lco2data[Month],lco2data[High Frequency])</f>
        <v>8.0050138505764184E-3</v>
      </c>
      <c r="N459" s="4">
        <f>lco2data[[#This Row],[S0]]-AVERAGE($M$2:$M$13)</f>
        <v>8.0067248838331315E-3</v>
      </c>
      <c r="O459" s="4">
        <f>lco2data[[#This Row],[Log Co2]]-lco2data[[#This Row],[Seasonal]]</f>
        <v>5.8907118520225588</v>
      </c>
    </row>
    <row r="460" spans="1:15" x14ac:dyDescent="0.3">
      <c r="A460" s="1">
        <v>1996</v>
      </c>
      <c r="B460" s="1">
        <v>5</v>
      </c>
      <c r="C460" s="6">
        <v>1996.375</v>
      </c>
      <c r="D460" s="6">
        <f>co2data[[#This Row],[DecDate]]^2</f>
        <v>3985513.140625</v>
      </c>
      <c r="E460" s="2">
        <f>DATE(co2data[[#This Row],[Year]],co2data[[#This Row],[Month]],15)</f>
        <v>35200</v>
      </c>
      <c r="F460" s="1">
        <v>365.13</v>
      </c>
      <c r="G460" s="1">
        <f>LN(lco2data[[#This Row],[Co2]])</f>
        <v>5.9002534545545755</v>
      </c>
      <c r="H460" s="4">
        <f>$S$37+$S$38*lco2data[[#This Row],[DecDate]]</f>
        <v>5.9001948679247018</v>
      </c>
      <c r="I460" s="4">
        <f>$S$17+$S$18*lco2data[[#This Row],[DecDate]]+$S$19*lco2data[[#This Row],[DecDate2]]</f>
        <v>5.8934163085028928</v>
      </c>
      <c r="J460" s="4">
        <f>lco2data[[#This Row],[Log Co2]]-lco2data[[#This Row],[Quadratic Trend]]</f>
        <v>6.8371460516827298E-3</v>
      </c>
      <c r="K460" s="4">
        <f t="shared" si="7"/>
        <v>-1.1194360979995138E-3</v>
      </c>
      <c r="L460" s="4">
        <f>lco2data[[#This Row],[Detrended]]-lco2data[[#This Row],[Cycle]]</f>
        <v>7.9565821496822443E-3</v>
      </c>
      <c r="M460" s="4">
        <f>AVERAGEIF(lco2data[Month],lco2data[Month],lco2data[High Frequency])</f>
        <v>8.9785579737426228E-3</v>
      </c>
      <c r="N460" s="4">
        <f>lco2data[[#This Row],[S0]]-AVERAGE($M$2:$M$13)</f>
        <v>8.9802690069993359E-3</v>
      </c>
      <c r="O460" s="4">
        <f>lco2data[[#This Row],[Log Co2]]-lco2data[[#This Row],[Seasonal]]</f>
        <v>5.8912731855475764</v>
      </c>
    </row>
    <row r="461" spans="1:15" x14ac:dyDescent="0.3">
      <c r="A461" s="1">
        <v>1996</v>
      </c>
      <c r="B461" s="1">
        <v>6</v>
      </c>
      <c r="C461" s="6">
        <v>1996.4583333333335</v>
      </c>
      <c r="D461" s="6">
        <f>co2data[[#This Row],[DecDate]]^2</f>
        <v>3985845.8767361119</v>
      </c>
      <c r="E461" s="2">
        <f>DATE(co2data[[#This Row],[Year]],co2data[[#This Row],[Month]],15)</f>
        <v>35231</v>
      </c>
      <c r="F461" s="1">
        <v>364.92</v>
      </c>
      <c r="G461" s="1">
        <f>LN(lco2data[[#This Row],[Co2]])</f>
        <v>5.899678151477274</v>
      </c>
      <c r="H461" s="4">
        <f>$S$37+$S$38*lco2data[[#This Row],[DecDate]]</f>
        <v>5.9005599723164739</v>
      </c>
      <c r="I461" s="4">
        <f>$S$17+$S$18*lco2data[[#This Row],[DecDate]]+$S$19*lco2data[[#This Row],[DecDate2]]</f>
        <v>5.8938151786856565</v>
      </c>
      <c r="J461" s="4">
        <f>lco2data[[#This Row],[Log Co2]]-lco2data[[#This Row],[Quadratic Trend]]</f>
        <v>5.8629727916175156E-3</v>
      </c>
      <c r="K461" s="4">
        <f t="shared" si="7"/>
        <v>-9.2354550038656119E-4</v>
      </c>
      <c r="L461" s="4">
        <f>lco2data[[#This Row],[Detrended]]-lco2data[[#This Row],[Cycle]]</f>
        <v>6.7865182920040772E-3</v>
      </c>
      <c r="M461" s="4">
        <f>AVERAGEIF(lco2data[Month],lco2data[Month],lco2data[High Frequency])</f>
        <v>6.745219975955884E-3</v>
      </c>
      <c r="N461" s="4">
        <f>lco2data[[#This Row],[S0]]-AVERAGE($M$2:$M$13)</f>
        <v>6.746931009212598E-3</v>
      </c>
      <c r="O461" s="4">
        <f>lco2data[[#This Row],[Log Co2]]-lco2data[[#This Row],[Seasonal]]</f>
        <v>5.8929312204680615</v>
      </c>
    </row>
    <row r="462" spans="1:15" x14ac:dyDescent="0.3">
      <c r="A462" s="1">
        <v>1996</v>
      </c>
      <c r="B462" s="1">
        <v>7</v>
      </c>
      <c r="C462" s="6">
        <v>1996.5416666666667</v>
      </c>
      <c r="D462" s="6">
        <f>co2data[[#This Row],[DecDate]]^2</f>
        <v>3986178.6267361115</v>
      </c>
      <c r="E462" s="2">
        <f>DATE(co2data[[#This Row],[Year]],co2data[[#This Row],[Month]],15)</f>
        <v>35261</v>
      </c>
      <c r="F462" s="1">
        <v>363.55</v>
      </c>
      <c r="G462" s="1">
        <f>LN(lco2data[[#This Row],[Co2]])</f>
        <v>5.8959168390960661</v>
      </c>
      <c r="H462" s="4">
        <f>$S$37+$S$38*lco2data[[#This Row],[DecDate]]</f>
        <v>5.900925076708246</v>
      </c>
      <c r="I462" s="4">
        <f>$S$17+$S$18*lco2data[[#This Row],[DecDate]]+$S$19*lco2data[[#This Row],[DecDate2]]</f>
        <v>5.894214417893437</v>
      </c>
      <c r="J462" s="4">
        <f>lco2data[[#This Row],[Log Co2]]-lco2data[[#This Row],[Quadratic Trend]]</f>
        <v>1.7024212026290897E-3</v>
      </c>
      <c r="K462" s="4">
        <f t="shared" si="7"/>
        <v>-8.1050787842507077E-4</v>
      </c>
      <c r="L462" s="4">
        <f>lco2data[[#This Row],[Detrended]]-lco2data[[#This Row],[Cycle]]</f>
        <v>2.5129290810541605E-3</v>
      </c>
      <c r="M462" s="4">
        <f>AVERAGEIF(lco2data[Month],lco2data[Month],lco2data[High Frequency])</f>
        <v>1.982712511199824E-3</v>
      </c>
      <c r="N462" s="4">
        <f>lco2data[[#This Row],[S0]]-AVERAGE($M$2:$M$13)</f>
        <v>1.9844235444565379E-3</v>
      </c>
      <c r="O462" s="4">
        <f>lco2data[[#This Row],[Log Co2]]-lco2data[[#This Row],[Seasonal]]</f>
        <v>5.8939324155516095</v>
      </c>
    </row>
    <row r="463" spans="1:15" x14ac:dyDescent="0.3">
      <c r="A463" s="1">
        <v>1996</v>
      </c>
      <c r="B463" s="1">
        <v>8</v>
      </c>
      <c r="C463" s="6">
        <v>1996.625</v>
      </c>
      <c r="D463" s="6">
        <f>co2data[[#This Row],[DecDate]]^2</f>
        <v>3986511.390625</v>
      </c>
      <c r="E463" s="2">
        <f>DATE(co2data[[#This Row],[Year]],co2data[[#This Row],[Month]],15)</f>
        <v>35292</v>
      </c>
      <c r="F463" s="1">
        <v>361.38</v>
      </c>
      <c r="G463" s="1">
        <f>LN(lco2data[[#This Row],[Co2]])</f>
        <v>5.8899300362836851</v>
      </c>
      <c r="H463" s="4">
        <f>$S$37+$S$38*lco2data[[#This Row],[DecDate]]</f>
        <v>5.9012901811000198</v>
      </c>
      <c r="I463" s="4">
        <f>$S$17+$S$18*lco2data[[#This Row],[DecDate]]+$S$19*lco2data[[#This Row],[DecDate2]]</f>
        <v>5.8946140261262769</v>
      </c>
      <c r="J463" s="4">
        <f>lco2data[[#This Row],[Log Co2]]-lco2data[[#This Row],[Quadratic Trend]]</f>
        <v>-4.6839898425918847E-3</v>
      </c>
      <c r="K463" s="4">
        <f t="shared" si="7"/>
        <v>-7.948300708716233E-4</v>
      </c>
      <c r="L463" s="4">
        <f>lco2data[[#This Row],[Detrended]]-lco2data[[#This Row],[Cycle]]</f>
        <v>-3.8891597717202612E-3</v>
      </c>
      <c r="M463" s="4">
        <f>AVERAGEIF(lco2data[Month],lco2data[Month],lco2data[High Frequency])</f>
        <v>-4.2841947074596992E-3</v>
      </c>
      <c r="N463" s="4">
        <f>lco2data[[#This Row],[S0]]-AVERAGE($M$2:$M$13)</f>
        <v>-4.2824836742029852E-3</v>
      </c>
      <c r="O463" s="4">
        <f>lco2data[[#This Row],[Log Co2]]-lco2data[[#This Row],[Seasonal]]</f>
        <v>5.8942125199578879</v>
      </c>
    </row>
    <row r="464" spans="1:15" x14ac:dyDescent="0.3">
      <c r="A464" s="1">
        <v>1996</v>
      </c>
      <c r="B464" s="1">
        <v>9</v>
      </c>
      <c r="C464" s="6">
        <v>1996.7083333333335</v>
      </c>
      <c r="D464" s="6">
        <f>co2data[[#This Row],[DecDate]]^2</f>
        <v>3986844.1684027785</v>
      </c>
      <c r="E464" s="2">
        <f>DATE(co2data[[#This Row],[Year]],co2data[[#This Row],[Month]],15)</f>
        <v>35323</v>
      </c>
      <c r="F464" s="1">
        <v>359.54</v>
      </c>
      <c r="G464" s="1">
        <f>LN(lco2data[[#This Row],[Co2]])</f>
        <v>5.8848254366182697</v>
      </c>
      <c r="H464" s="4">
        <f>$S$37+$S$38*lco2data[[#This Row],[DecDate]]</f>
        <v>5.9016552854917919</v>
      </c>
      <c r="I464" s="4">
        <f>$S$17+$S$18*lco2data[[#This Row],[DecDate]]+$S$19*lco2data[[#This Row],[DecDate2]]</f>
        <v>5.895014003384162</v>
      </c>
      <c r="J464" s="4">
        <f>lco2data[[#This Row],[Log Co2]]-lco2data[[#This Row],[Quadratic Trend]]</f>
        <v>-1.0188566765892304E-2</v>
      </c>
      <c r="K464" s="4">
        <f t="shared" si="7"/>
        <v>-9.2632939851779498E-4</v>
      </c>
      <c r="L464" s="4">
        <f>lco2data[[#This Row],[Detrended]]-lco2data[[#This Row],[Cycle]]</f>
        <v>-9.2622373673745088E-3</v>
      </c>
      <c r="M464" s="4">
        <f>AVERAGEIF(lco2data[Month],lco2data[Month],lco2data[High Frequency])</f>
        <v>-9.2552748452772796E-3</v>
      </c>
      <c r="N464" s="4">
        <f>lco2data[[#This Row],[S0]]-AVERAGE($M$2:$M$13)</f>
        <v>-9.2535638120205665E-3</v>
      </c>
      <c r="O464" s="4">
        <f>lco2data[[#This Row],[Log Co2]]-lco2data[[#This Row],[Seasonal]]</f>
        <v>5.8940790004302901</v>
      </c>
    </row>
    <row r="465" spans="1:15" x14ac:dyDescent="0.3">
      <c r="A465" s="1">
        <v>1996</v>
      </c>
      <c r="B465" s="1">
        <v>10</v>
      </c>
      <c r="C465" s="6">
        <v>1996.7916666666667</v>
      </c>
      <c r="D465" s="6">
        <f>co2data[[#This Row],[DecDate]]^2</f>
        <v>3987176.960069445</v>
      </c>
      <c r="E465" s="2">
        <f>DATE(co2data[[#This Row],[Year]],co2data[[#This Row],[Month]],15)</f>
        <v>35353</v>
      </c>
      <c r="F465" s="1">
        <v>359.57</v>
      </c>
      <c r="G465" s="1">
        <f>LN(lco2data[[#This Row],[Co2]])</f>
        <v>5.8849088730883992</v>
      </c>
      <c r="H465" s="4">
        <f>$S$37+$S$38*lco2data[[#This Row],[DecDate]]</f>
        <v>5.9020203898835639</v>
      </c>
      <c r="I465" s="4">
        <f>$S$17+$S$18*lco2data[[#This Row],[DecDate]]+$S$19*lco2data[[#This Row],[DecDate2]]</f>
        <v>5.8954143496670781</v>
      </c>
      <c r="J465" s="4">
        <f>lco2data[[#This Row],[Log Co2]]-lco2data[[#This Row],[Quadratic Trend]]</f>
        <v>-1.0505476578678952E-2</v>
      </c>
      <c r="K465" s="4">
        <f t="shared" si="7"/>
        <v>-8.6757037157607461E-4</v>
      </c>
      <c r="L465" s="4">
        <f>lco2data[[#This Row],[Detrended]]-lco2data[[#This Row],[Cycle]]</f>
        <v>-9.6379062071028764E-3</v>
      </c>
      <c r="M465" s="4">
        <f>AVERAGEIF(lco2data[Month],lco2data[Month],lco2data[High Frequency])</f>
        <v>-9.7900795346398048E-3</v>
      </c>
      <c r="N465" s="4">
        <f>lco2data[[#This Row],[S0]]-AVERAGE($M$2:$M$13)</f>
        <v>-9.7883685013830917E-3</v>
      </c>
      <c r="O465" s="4">
        <f>lco2data[[#This Row],[Log Co2]]-lco2data[[#This Row],[Seasonal]]</f>
        <v>5.8946972415897818</v>
      </c>
    </row>
    <row r="466" spans="1:15" x14ac:dyDescent="0.3">
      <c r="A466" s="1">
        <v>1996</v>
      </c>
      <c r="B466" s="1">
        <v>11</v>
      </c>
      <c r="C466" s="6">
        <v>1996.875</v>
      </c>
      <c r="D466" s="6">
        <f>co2data[[#This Row],[DecDate]]^2</f>
        <v>3987509.765625</v>
      </c>
      <c r="E466" s="2">
        <f>DATE(co2data[[#This Row],[Year]],co2data[[#This Row],[Month]],15)</f>
        <v>35384</v>
      </c>
      <c r="F466" s="1">
        <v>360.89</v>
      </c>
      <c r="G466" s="1">
        <f>LN(lco2data[[#This Row],[Co2]])</f>
        <v>5.8885732027583435</v>
      </c>
      <c r="H466" s="4">
        <f>$S$37+$S$38*lco2data[[#This Row],[DecDate]]</f>
        <v>5.902385494275336</v>
      </c>
      <c r="I466" s="4">
        <f>$S$17+$S$18*lco2data[[#This Row],[DecDate]]+$S$19*lco2data[[#This Row],[DecDate2]]</f>
        <v>5.8958150649750252</v>
      </c>
      <c r="J466" s="4">
        <f>lco2data[[#This Row],[Log Co2]]-lco2data[[#This Row],[Quadratic Trend]]</f>
        <v>-7.2418622166816604E-3</v>
      </c>
      <c r="K466" s="4">
        <f t="shared" si="7"/>
        <v>-8.327577338018016E-4</v>
      </c>
      <c r="L466" s="4">
        <f>lco2data[[#This Row],[Detrended]]-lco2data[[#This Row],[Cycle]]</f>
        <v>-6.409104482879859E-3</v>
      </c>
      <c r="M466" s="4">
        <f>AVERAGEIF(lco2data[Month],lco2data[Month],lco2data[High Frequency])</f>
        <v>-6.4734271169104929E-3</v>
      </c>
      <c r="N466" s="4">
        <f>lco2data[[#This Row],[S0]]-AVERAGE($M$2:$M$13)</f>
        <v>-6.471716083653779E-3</v>
      </c>
      <c r="O466" s="4">
        <f>lco2data[[#This Row],[Log Co2]]-lco2data[[#This Row],[Seasonal]]</f>
        <v>5.8950449188419975</v>
      </c>
    </row>
    <row r="467" spans="1:15" x14ac:dyDescent="0.3">
      <c r="A467" s="1">
        <v>1996</v>
      </c>
      <c r="B467" s="1">
        <v>12</v>
      </c>
      <c r="C467" s="6">
        <v>1996.9583333333335</v>
      </c>
      <c r="D467" s="6">
        <f>co2data[[#This Row],[DecDate]]^2</f>
        <v>3987842.585069445</v>
      </c>
      <c r="E467" s="2">
        <f>DATE(co2data[[#This Row],[Year]],co2data[[#This Row],[Month]],15)</f>
        <v>35414</v>
      </c>
      <c r="F467" s="1">
        <v>362.24</v>
      </c>
      <c r="G467" s="1">
        <f>LN(lco2data[[#This Row],[Co2]])</f>
        <v>5.8923069755747637</v>
      </c>
      <c r="H467" s="4">
        <f>$S$37+$S$38*lco2data[[#This Row],[DecDate]]</f>
        <v>5.9027505986671098</v>
      </c>
      <c r="I467" s="4">
        <f>$S$17+$S$18*lco2data[[#This Row],[DecDate]]+$S$19*lco2data[[#This Row],[DecDate2]]</f>
        <v>5.8962161493080174</v>
      </c>
      <c r="J467" s="4">
        <f>lco2data[[#This Row],[Log Co2]]-lco2data[[#This Row],[Quadratic Trend]]</f>
        <v>-3.9091737332537235E-3</v>
      </c>
      <c r="K467" s="4">
        <f t="shared" si="7"/>
        <v>-1.1369934241982284E-3</v>
      </c>
      <c r="L467" s="4">
        <f>lco2data[[#This Row],[Detrended]]-lco2data[[#This Row],[Cycle]]</f>
        <v>-2.7721803090554951E-3</v>
      </c>
      <c r="M467" s="4">
        <f>AVERAGEIF(lco2data[Month],lco2data[Month],lco2data[High Frequency])</f>
        <v>-2.9999829855875035E-3</v>
      </c>
      <c r="N467" s="4">
        <f>lco2data[[#This Row],[S0]]-AVERAGE($M$2:$M$13)</f>
        <v>-2.9982719523307896E-3</v>
      </c>
      <c r="O467" s="4">
        <f>lco2data[[#This Row],[Log Co2]]-lco2data[[#This Row],[Seasonal]]</f>
        <v>5.8953052475270944</v>
      </c>
    </row>
    <row r="468" spans="1:15" x14ac:dyDescent="0.3">
      <c r="A468" s="1">
        <v>1997</v>
      </c>
      <c r="B468" s="1">
        <v>1</v>
      </c>
      <c r="C468" s="6">
        <v>1997.0416666666667</v>
      </c>
      <c r="D468" s="6">
        <f>co2data[[#This Row],[DecDate]]^2</f>
        <v>3988175.418402778</v>
      </c>
      <c r="E468" s="2">
        <f>DATE(co2data[[#This Row],[Year]],co2data[[#This Row],[Month]],15)</f>
        <v>35445</v>
      </c>
      <c r="F468" s="1">
        <v>363.09</v>
      </c>
      <c r="G468" s="1">
        <f>LN(lco2data[[#This Row],[Co2]])</f>
        <v>5.8946507374186217</v>
      </c>
      <c r="H468" s="4">
        <f>$S$37+$S$38*lco2data[[#This Row],[DecDate]]</f>
        <v>5.9031157030588819</v>
      </c>
      <c r="I468" s="4">
        <f>$S$17+$S$18*lco2data[[#This Row],[DecDate]]+$S$19*lco2data[[#This Row],[DecDate2]]</f>
        <v>5.8966176026660548</v>
      </c>
      <c r="J468" s="4">
        <f>lco2data[[#This Row],[Log Co2]]-lco2data[[#This Row],[Quadratic Trend]]</f>
        <v>-1.9668652474331694E-3</v>
      </c>
      <c r="K468" s="4">
        <f t="shared" si="7"/>
        <v>-1.6671389311192924E-3</v>
      </c>
      <c r="L468" s="4">
        <f>lco2data[[#This Row],[Detrended]]-lco2data[[#This Row],[Cycle]]</f>
        <v>-2.9972631631387694E-4</v>
      </c>
      <c r="M468" s="4">
        <f>AVERAGEIF(lco2data[Month],lco2data[Month],lco2data[High Frequency])</f>
        <v>8.874201147523954E-6</v>
      </c>
      <c r="N468" s="4">
        <f>lco2data[[#This Row],[S0]]-AVERAGE($M$2:$M$13)</f>
        <v>1.0585234404237831E-5</v>
      </c>
      <c r="O468" s="4">
        <f>lco2data[[#This Row],[Log Co2]]-lco2data[[#This Row],[Seasonal]]</f>
        <v>5.8946401521842171</v>
      </c>
    </row>
    <row r="469" spans="1:15" x14ac:dyDescent="0.3">
      <c r="A469" s="1">
        <v>1997</v>
      </c>
      <c r="B469" s="1">
        <v>2</v>
      </c>
      <c r="C469" s="6">
        <v>1997.125</v>
      </c>
      <c r="D469" s="6">
        <f>co2data[[#This Row],[DecDate]]^2</f>
        <v>3988508.265625</v>
      </c>
      <c r="E469" s="2">
        <f>DATE(co2data[[#This Row],[Year]],co2data[[#This Row],[Month]],15)</f>
        <v>35476</v>
      </c>
      <c r="F469" s="1">
        <v>364.03</v>
      </c>
      <c r="G469" s="1">
        <f>LN(lco2data[[#This Row],[Co2]])</f>
        <v>5.897236281823016</v>
      </c>
      <c r="H469" s="4">
        <f>$S$37+$S$38*lco2data[[#This Row],[DecDate]]</f>
        <v>5.903480807450654</v>
      </c>
      <c r="I469" s="4">
        <f>$S$17+$S$18*lco2data[[#This Row],[DecDate]]+$S$19*lco2data[[#This Row],[DecDate2]]</f>
        <v>5.8970194250491232</v>
      </c>
      <c r="J469" s="4">
        <f>lco2data[[#This Row],[Log Co2]]-lco2data[[#This Row],[Quadratic Trend]]</f>
        <v>2.1685677389271518E-4</v>
      </c>
      <c r="K469" s="4">
        <f t="shared" si="7"/>
        <v>-2.3445196138263979E-3</v>
      </c>
      <c r="L469" s="4">
        <f>lco2data[[#This Row],[Detrended]]-lco2data[[#This Row],[Cycle]]</f>
        <v>2.5613763877191131E-3</v>
      </c>
      <c r="M469" s="4">
        <f>AVERAGEIF(lco2data[Month],lco2data[Month],lco2data[High Frequency])</f>
        <v>2.2711043136650279E-3</v>
      </c>
      <c r="N469" s="4">
        <f>lco2data[[#This Row],[S0]]-AVERAGE($M$2:$M$13)</f>
        <v>2.2728153469217418E-3</v>
      </c>
      <c r="O469" s="4">
        <f>lco2data[[#This Row],[Log Co2]]-lco2data[[#This Row],[Seasonal]]</f>
        <v>5.8949634664760939</v>
      </c>
    </row>
    <row r="470" spans="1:15" x14ac:dyDescent="0.3">
      <c r="A470" s="1">
        <v>1997</v>
      </c>
      <c r="B470" s="1">
        <v>3</v>
      </c>
      <c r="C470" s="6">
        <v>1997.2083333333335</v>
      </c>
      <c r="D470" s="6">
        <f>co2data[[#This Row],[DecDate]]^2</f>
        <v>3988841.1267361119</v>
      </c>
      <c r="E470" s="2">
        <f>DATE(co2data[[#This Row],[Year]],co2data[[#This Row],[Month]],15)</f>
        <v>35504</v>
      </c>
      <c r="F470" s="1">
        <v>364.51</v>
      </c>
      <c r="G470" s="1">
        <f>LN(lco2data[[#This Row],[Co2]])</f>
        <v>5.8985539859146341</v>
      </c>
      <c r="H470" s="4">
        <f>$S$37+$S$38*lco2data[[#This Row],[DecDate]]</f>
        <v>5.9038459118424278</v>
      </c>
      <c r="I470" s="4">
        <f>$S$17+$S$18*lco2data[[#This Row],[DecDate]]+$S$19*lco2data[[#This Row],[DecDate2]]</f>
        <v>5.8974216164572368</v>
      </c>
      <c r="J470" s="4">
        <f>lco2data[[#This Row],[Log Co2]]-lco2data[[#This Row],[Quadratic Trend]]</f>
        <v>1.1323694573972531E-3</v>
      </c>
      <c r="K470" s="4">
        <f t="shared" si="7"/>
        <v>-2.9790782191428688E-3</v>
      </c>
      <c r="L470" s="4">
        <f>lco2data[[#This Row],[Detrended]]-lco2data[[#This Row],[Cycle]]</f>
        <v>4.1114476765401215E-3</v>
      </c>
      <c r="M470" s="4">
        <f>AVERAGEIF(lco2data[Month],lco2data[Month],lco2data[High Frequency])</f>
        <v>4.7909439645069168E-3</v>
      </c>
      <c r="N470" s="4">
        <f>lco2data[[#This Row],[S0]]-AVERAGE($M$2:$M$13)</f>
        <v>4.7926549977636308E-3</v>
      </c>
      <c r="O470" s="4">
        <f>lco2data[[#This Row],[Log Co2]]-lco2data[[#This Row],[Seasonal]]</f>
        <v>5.8937613309168704</v>
      </c>
    </row>
    <row r="471" spans="1:15" x14ac:dyDescent="0.3">
      <c r="A471" s="1">
        <v>1997</v>
      </c>
      <c r="B471" s="1">
        <v>4</v>
      </c>
      <c r="C471" s="6">
        <v>1997.2916666666667</v>
      </c>
      <c r="D471" s="6">
        <f>co2data[[#This Row],[DecDate]]^2</f>
        <v>3989174.0017361115</v>
      </c>
      <c r="E471" s="2">
        <f>DATE(co2data[[#This Row],[Year]],co2data[[#This Row],[Month]],15)</f>
        <v>35535</v>
      </c>
      <c r="F471" s="1">
        <v>366.35</v>
      </c>
      <c r="G471" s="1">
        <f>LN(lco2data[[#This Row],[Co2]])</f>
        <v>5.9035891606059732</v>
      </c>
      <c r="H471" s="4">
        <f>$S$37+$S$38*lco2data[[#This Row],[DecDate]]</f>
        <v>5.9042110162341999</v>
      </c>
      <c r="I471" s="4">
        <f>$S$17+$S$18*lco2data[[#This Row],[DecDate]]+$S$19*lco2data[[#This Row],[DecDate2]]</f>
        <v>5.8978241768903814</v>
      </c>
      <c r="J471" s="4">
        <f>lco2data[[#This Row],[Log Co2]]-lco2data[[#This Row],[Quadratic Trend]]</f>
        <v>5.7649837155917538E-3</v>
      </c>
      <c r="K471" s="4">
        <f t="shared" si="7"/>
        <v>-3.1082707748741546E-3</v>
      </c>
      <c r="L471" s="4">
        <f>lco2data[[#This Row],[Detrended]]-lco2data[[#This Row],[Cycle]]</f>
        <v>8.873254490465908E-3</v>
      </c>
      <c r="M471" s="4">
        <f>AVERAGEIF(lco2data[Month],lco2data[Month],lco2data[High Frequency])</f>
        <v>8.0050138505764184E-3</v>
      </c>
      <c r="N471" s="4">
        <f>lco2data[[#This Row],[S0]]-AVERAGE($M$2:$M$13)</f>
        <v>8.0067248838331315E-3</v>
      </c>
      <c r="O471" s="4">
        <f>lco2data[[#This Row],[Log Co2]]-lco2data[[#This Row],[Seasonal]]</f>
        <v>5.8955824357221402</v>
      </c>
    </row>
    <row r="472" spans="1:15" x14ac:dyDescent="0.3">
      <c r="A472" s="1">
        <v>1997</v>
      </c>
      <c r="B472" s="1">
        <v>5</v>
      </c>
      <c r="C472" s="6">
        <v>1997.375</v>
      </c>
      <c r="D472" s="6">
        <f>co2data[[#This Row],[DecDate]]^2</f>
        <v>3989506.890625</v>
      </c>
      <c r="E472" s="2">
        <f>DATE(co2data[[#This Row],[Year]],co2data[[#This Row],[Month]],15)</f>
        <v>35565</v>
      </c>
      <c r="F472" s="1">
        <v>366.64</v>
      </c>
      <c r="G472" s="1">
        <f>LN(lco2data[[#This Row],[Co2]])</f>
        <v>5.9043804402008684</v>
      </c>
      <c r="H472" s="4">
        <f>$S$37+$S$38*lco2data[[#This Row],[DecDate]]</f>
        <v>5.9045761206259719</v>
      </c>
      <c r="I472" s="4">
        <f>$S$17+$S$18*lco2data[[#This Row],[DecDate]]+$S$19*lco2data[[#This Row],[DecDate2]]</f>
        <v>5.8982271063485712</v>
      </c>
      <c r="J472" s="4">
        <f>lco2data[[#This Row],[Log Co2]]-lco2data[[#This Row],[Quadratic Trend]]</f>
        <v>6.1533338522972159E-3</v>
      </c>
      <c r="K472" s="4">
        <f t="shared" si="7"/>
        <v>-2.8890452623717357E-3</v>
      </c>
      <c r="L472" s="4">
        <f>lco2data[[#This Row],[Detrended]]-lco2data[[#This Row],[Cycle]]</f>
        <v>9.0423791146689511E-3</v>
      </c>
      <c r="M472" s="4">
        <f>AVERAGEIF(lco2data[Month],lco2data[Month],lco2data[High Frequency])</f>
        <v>8.9785579737426228E-3</v>
      </c>
      <c r="N472" s="4">
        <f>lco2data[[#This Row],[S0]]-AVERAGE($M$2:$M$13)</f>
        <v>8.9802690069993359E-3</v>
      </c>
      <c r="O472" s="4">
        <f>lco2data[[#This Row],[Log Co2]]-lco2data[[#This Row],[Seasonal]]</f>
        <v>5.8954001711938693</v>
      </c>
    </row>
    <row r="473" spans="1:15" x14ac:dyDescent="0.3">
      <c r="A473" s="1">
        <v>1997</v>
      </c>
      <c r="B473" s="1">
        <v>6</v>
      </c>
      <c r="C473" s="6">
        <v>1997.4583333333335</v>
      </c>
      <c r="D473" s="6">
        <f>co2data[[#This Row],[DecDate]]^2</f>
        <v>3989839.7934027785</v>
      </c>
      <c r="E473" s="2">
        <f>DATE(co2data[[#This Row],[Year]],co2data[[#This Row],[Month]],15)</f>
        <v>35596</v>
      </c>
      <c r="F473" s="1">
        <v>365.59</v>
      </c>
      <c r="G473" s="1">
        <f>LN(lco2data[[#This Row],[Co2]])</f>
        <v>5.9015124869083211</v>
      </c>
      <c r="H473" s="4">
        <f>$S$37+$S$38*lco2data[[#This Row],[DecDate]]</f>
        <v>5.904941225017744</v>
      </c>
      <c r="I473" s="4">
        <f>$S$17+$S$18*lco2data[[#This Row],[DecDate]]+$S$19*lco2data[[#This Row],[DecDate2]]</f>
        <v>5.8986304048317919</v>
      </c>
      <c r="J473" s="4">
        <f>lco2data[[#This Row],[Log Co2]]-lco2data[[#This Row],[Quadratic Trend]]</f>
        <v>2.8820820765291799E-3</v>
      </c>
      <c r="K473" s="4">
        <f t="shared" si="7"/>
        <v>-2.5520301779653645E-3</v>
      </c>
      <c r="L473" s="4">
        <f>lco2data[[#This Row],[Detrended]]-lco2data[[#This Row],[Cycle]]</f>
        <v>5.4341122544945449E-3</v>
      </c>
      <c r="M473" s="4">
        <f>AVERAGEIF(lco2data[Month],lco2data[Month],lco2data[High Frequency])</f>
        <v>6.745219975955884E-3</v>
      </c>
      <c r="N473" s="4">
        <f>lco2data[[#This Row],[S0]]-AVERAGE($M$2:$M$13)</f>
        <v>6.746931009212598E-3</v>
      </c>
      <c r="O473" s="4">
        <f>lco2data[[#This Row],[Log Co2]]-lco2data[[#This Row],[Seasonal]]</f>
        <v>5.8947655558991086</v>
      </c>
    </row>
    <row r="474" spans="1:15" x14ac:dyDescent="0.3">
      <c r="A474" s="1">
        <v>1997</v>
      </c>
      <c r="B474" s="1">
        <v>7</v>
      </c>
      <c r="C474" s="6">
        <v>1997.5416666666667</v>
      </c>
      <c r="D474" s="6">
        <f>co2data[[#This Row],[DecDate]]^2</f>
        <v>3990172.710069445</v>
      </c>
      <c r="E474" s="2">
        <f>DATE(co2data[[#This Row],[Year]],co2data[[#This Row],[Month]],15)</f>
        <v>35626</v>
      </c>
      <c r="F474" s="1">
        <v>364.31</v>
      </c>
      <c r="G474" s="1">
        <f>LN(lco2data[[#This Row],[Co2]])</f>
        <v>5.8980051535417015</v>
      </c>
      <c r="H474" s="4">
        <f>$S$37+$S$38*lco2data[[#This Row],[DecDate]]</f>
        <v>5.9053063294095161</v>
      </c>
      <c r="I474" s="4">
        <f>$S$17+$S$18*lco2data[[#This Row],[DecDate]]+$S$19*lco2data[[#This Row],[DecDate2]]</f>
        <v>5.8990340723400578</v>
      </c>
      <c r="J474" s="4">
        <f>lco2data[[#This Row],[Log Co2]]-lco2data[[#This Row],[Quadratic Trend]]</f>
        <v>-1.0289187983563153E-3</v>
      </c>
      <c r="K474" s="4">
        <f t="shared" si="7"/>
        <v>-2.3149414883286788E-3</v>
      </c>
      <c r="L474" s="4">
        <f>lco2data[[#This Row],[Detrended]]-lco2data[[#This Row],[Cycle]]</f>
        <v>1.2860226899723635E-3</v>
      </c>
      <c r="M474" s="4">
        <f>AVERAGEIF(lco2data[Month],lco2data[Month],lco2data[High Frequency])</f>
        <v>1.982712511199824E-3</v>
      </c>
      <c r="N474" s="4">
        <f>lco2data[[#This Row],[S0]]-AVERAGE($M$2:$M$13)</f>
        <v>1.9844235444565379E-3</v>
      </c>
      <c r="O474" s="4">
        <f>lco2data[[#This Row],[Log Co2]]-lco2data[[#This Row],[Seasonal]]</f>
        <v>5.8960207299972449</v>
      </c>
    </row>
    <row r="475" spans="1:15" x14ac:dyDescent="0.3">
      <c r="A475" s="1">
        <v>1997</v>
      </c>
      <c r="B475" s="1">
        <v>8</v>
      </c>
      <c r="C475" s="6">
        <v>1997.625</v>
      </c>
      <c r="D475" s="6">
        <f>co2data[[#This Row],[DecDate]]^2</f>
        <v>3990505.640625</v>
      </c>
      <c r="E475" s="2">
        <f>DATE(co2data[[#This Row],[Year]],co2data[[#This Row],[Month]],15)</f>
        <v>35657</v>
      </c>
      <c r="F475" s="1">
        <v>362.25</v>
      </c>
      <c r="G475" s="1">
        <f>LN(lco2data[[#This Row],[Co2]])</f>
        <v>5.8923345812007915</v>
      </c>
      <c r="H475" s="4">
        <f>$S$37+$S$38*lco2data[[#This Row],[DecDate]]</f>
        <v>5.9056714338012881</v>
      </c>
      <c r="I475" s="4">
        <f>$S$17+$S$18*lco2data[[#This Row],[DecDate]]+$S$19*lco2data[[#This Row],[DecDate2]]</f>
        <v>5.8994381088733547</v>
      </c>
      <c r="J475" s="4">
        <f>lco2data[[#This Row],[Log Co2]]-lco2data[[#This Row],[Quadratic Trend]]</f>
        <v>-7.1035276725632812E-3</v>
      </c>
      <c r="K475" s="4">
        <f t="shared" si="7"/>
        <v>-2.1091357384779466E-3</v>
      </c>
      <c r="L475" s="4">
        <f>lco2data[[#This Row],[Detrended]]-lco2data[[#This Row],[Cycle]]</f>
        <v>-4.9943919340853342E-3</v>
      </c>
      <c r="M475" s="4">
        <f>AVERAGEIF(lco2data[Month],lco2data[Month],lco2data[High Frequency])</f>
        <v>-4.2841947074596992E-3</v>
      </c>
      <c r="N475" s="4">
        <f>lco2data[[#This Row],[S0]]-AVERAGE($M$2:$M$13)</f>
        <v>-4.2824836742029852E-3</v>
      </c>
      <c r="O475" s="4">
        <f>lco2data[[#This Row],[Log Co2]]-lco2data[[#This Row],[Seasonal]]</f>
        <v>5.8966170648749943</v>
      </c>
    </row>
    <row r="476" spans="1:15" x14ac:dyDescent="0.3">
      <c r="A476" s="1">
        <v>1997</v>
      </c>
      <c r="B476" s="1">
        <v>9</v>
      </c>
      <c r="C476" s="6">
        <v>1997.7083333333335</v>
      </c>
      <c r="D476" s="6">
        <f>co2data[[#This Row],[DecDate]]^2</f>
        <v>3990838.585069445</v>
      </c>
      <c r="E476" s="2">
        <f>DATE(co2data[[#This Row],[Year]],co2data[[#This Row],[Month]],15)</f>
        <v>35688</v>
      </c>
      <c r="F476" s="1">
        <v>360.29</v>
      </c>
      <c r="G476" s="1">
        <f>LN(lco2data[[#This Row],[Co2]])</f>
        <v>5.8869092627199766</v>
      </c>
      <c r="H476" s="4">
        <f>$S$37+$S$38*lco2data[[#This Row],[DecDate]]</f>
        <v>5.906036538193062</v>
      </c>
      <c r="I476" s="4">
        <f>$S$17+$S$18*lco2data[[#This Row],[DecDate]]+$S$19*lco2data[[#This Row],[DecDate2]]</f>
        <v>5.8998425144316826</v>
      </c>
      <c r="J476" s="4">
        <f>lco2data[[#This Row],[Log Co2]]-lco2data[[#This Row],[Quadratic Trend]]</f>
        <v>-1.2933251711706006E-2</v>
      </c>
      <c r="K476" s="4">
        <f t="shared" si="7"/>
        <v>-1.8382102620070767E-3</v>
      </c>
      <c r="L476" s="4">
        <f>lco2data[[#This Row],[Detrended]]-lco2data[[#This Row],[Cycle]]</f>
        <v>-1.1095041449698929E-2</v>
      </c>
      <c r="M476" s="4">
        <f>AVERAGEIF(lco2data[Month],lco2data[Month],lco2data[High Frequency])</f>
        <v>-9.2552748452772796E-3</v>
      </c>
      <c r="N476" s="4">
        <f>lco2data[[#This Row],[S0]]-AVERAGE($M$2:$M$13)</f>
        <v>-9.2535638120205665E-3</v>
      </c>
      <c r="O476" s="4">
        <f>lco2data[[#This Row],[Log Co2]]-lco2data[[#This Row],[Seasonal]]</f>
        <v>5.896162826531997</v>
      </c>
    </row>
    <row r="477" spans="1:15" x14ac:dyDescent="0.3">
      <c r="A477" s="1">
        <v>1997</v>
      </c>
      <c r="B477" s="1">
        <v>10</v>
      </c>
      <c r="C477" s="6">
        <v>1997.7916666666667</v>
      </c>
      <c r="D477" s="6">
        <f>co2data[[#This Row],[DecDate]]^2</f>
        <v>3991171.543402778</v>
      </c>
      <c r="E477" s="2">
        <f>DATE(co2data[[#This Row],[Year]],co2data[[#This Row],[Month]],15)</f>
        <v>35718</v>
      </c>
      <c r="F477" s="1">
        <v>360.82</v>
      </c>
      <c r="G477" s="1">
        <f>LN(lco2data[[#This Row],[Co2]])</f>
        <v>5.8883792190246567</v>
      </c>
      <c r="H477" s="4">
        <f>$S$37+$S$38*lco2data[[#This Row],[DecDate]]</f>
        <v>5.906401642584834</v>
      </c>
      <c r="I477" s="4">
        <f>$S$17+$S$18*lco2data[[#This Row],[DecDate]]+$S$19*lco2data[[#This Row],[DecDate2]]</f>
        <v>5.9002472890150557</v>
      </c>
      <c r="J477" s="4">
        <f>lco2data[[#This Row],[Log Co2]]-lco2data[[#This Row],[Quadratic Trend]]</f>
        <v>-1.1868069990399022E-2</v>
      </c>
      <c r="K477" s="4">
        <f t="shared" si="7"/>
        <v>-1.3721522181970869E-3</v>
      </c>
      <c r="L477" s="4">
        <f>lco2data[[#This Row],[Detrended]]-lco2data[[#This Row],[Cycle]]</f>
        <v>-1.0495917772201935E-2</v>
      </c>
      <c r="M477" s="4">
        <f>AVERAGEIF(lco2data[Month],lco2data[Month],lco2data[High Frequency])</f>
        <v>-9.7900795346398048E-3</v>
      </c>
      <c r="N477" s="4">
        <f>lco2data[[#This Row],[S0]]-AVERAGE($M$2:$M$13)</f>
        <v>-9.7883685013830917E-3</v>
      </c>
      <c r="O477" s="4">
        <f>lco2data[[#This Row],[Log Co2]]-lco2data[[#This Row],[Seasonal]]</f>
        <v>5.8981675875260393</v>
      </c>
    </row>
    <row r="478" spans="1:15" x14ac:dyDescent="0.3">
      <c r="A478" s="1">
        <v>1997</v>
      </c>
      <c r="B478" s="1">
        <v>11</v>
      </c>
      <c r="C478" s="6">
        <v>1997.875</v>
      </c>
      <c r="D478" s="6">
        <f>co2data[[#This Row],[DecDate]]^2</f>
        <v>3991504.515625</v>
      </c>
      <c r="E478" s="2">
        <f>DATE(co2data[[#This Row],[Year]],co2data[[#This Row],[Month]],15)</f>
        <v>35749</v>
      </c>
      <c r="F478" s="1">
        <v>362.49</v>
      </c>
      <c r="G478" s="1">
        <f>LN(lco2data[[#This Row],[Co2]])</f>
        <v>5.8929968877073264</v>
      </c>
      <c r="H478" s="4">
        <f>$S$37+$S$38*lco2data[[#This Row],[DecDate]]</f>
        <v>5.9067667469766061</v>
      </c>
      <c r="I478" s="4">
        <f>$S$17+$S$18*lco2data[[#This Row],[DecDate]]+$S$19*lco2data[[#This Row],[DecDate2]]</f>
        <v>5.9006524326234739</v>
      </c>
      <c r="J478" s="4">
        <f>lco2data[[#This Row],[Log Co2]]-lco2data[[#This Row],[Quadratic Trend]]</f>
        <v>-7.6555449161475053E-3</v>
      </c>
      <c r="K478" s="4">
        <f t="shared" si="7"/>
        <v>-1.1353690923625592E-3</v>
      </c>
      <c r="L478" s="4">
        <f>lco2data[[#This Row],[Detrended]]-lco2data[[#This Row],[Cycle]]</f>
        <v>-6.5201758237849461E-3</v>
      </c>
      <c r="M478" s="4">
        <f>AVERAGEIF(lco2data[Month],lco2data[Month],lco2data[High Frequency])</f>
        <v>-6.4734271169104929E-3</v>
      </c>
      <c r="N478" s="4">
        <f>lco2data[[#This Row],[S0]]-AVERAGE($M$2:$M$13)</f>
        <v>-6.471716083653779E-3</v>
      </c>
      <c r="O478" s="4">
        <f>lco2data[[#This Row],[Log Co2]]-lco2data[[#This Row],[Seasonal]]</f>
        <v>5.8994686037909805</v>
      </c>
    </row>
    <row r="479" spans="1:15" x14ac:dyDescent="0.3">
      <c r="A479" s="1">
        <v>1997</v>
      </c>
      <c r="B479" s="1">
        <v>12</v>
      </c>
      <c r="C479" s="6">
        <v>1997.9583333333335</v>
      </c>
      <c r="D479" s="6">
        <f>co2data[[#This Row],[DecDate]]^2</f>
        <v>3991837.5017361119</v>
      </c>
      <c r="E479" s="2">
        <f>DATE(co2data[[#This Row],[Year]],co2data[[#This Row],[Month]],15)</f>
        <v>35779</v>
      </c>
      <c r="F479" s="1">
        <v>364.38</v>
      </c>
      <c r="G479" s="1">
        <f>LN(lco2data[[#This Row],[Co2]])</f>
        <v>5.8981972791375386</v>
      </c>
      <c r="H479" s="4">
        <f>$S$37+$S$38*lco2data[[#This Row],[DecDate]]</f>
        <v>5.9071318513683799</v>
      </c>
      <c r="I479" s="4">
        <f>$S$17+$S$18*lco2data[[#This Row],[DecDate]]+$S$19*lco2data[[#This Row],[DecDate2]]</f>
        <v>5.9010579452569374</v>
      </c>
      <c r="J479" s="4">
        <f>lco2data[[#This Row],[Log Co2]]-lco2data[[#This Row],[Quadratic Trend]]</f>
        <v>-2.8606661193988359E-3</v>
      </c>
      <c r="K479" s="4">
        <f t="shared" si="7"/>
        <v>-1.0494122487781665E-3</v>
      </c>
      <c r="L479" s="4">
        <f>lco2data[[#This Row],[Detrended]]-lco2data[[#This Row],[Cycle]]</f>
        <v>-1.8112538706206694E-3</v>
      </c>
      <c r="M479" s="4">
        <f>AVERAGEIF(lco2data[Month],lco2data[Month],lco2data[High Frequency])</f>
        <v>-2.9999829855875035E-3</v>
      </c>
      <c r="N479" s="4">
        <f>lco2data[[#This Row],[S0]]-AVERAGE($M$2:$M$13)</f>
        <v>-2.9982719523307896E-3</v>
      </c>
      <c r="O479" s="4">
        <f>lco2data[[#This Row],[Log Co2]]-lco2data[[#This Row],[Seasonal]]</f>
        <v>5.9011955510898693</v>
      </c>
    </row>
    <row r="480" spans="1:15" x14ac:dyDescent="0.3">
      <c r="A480" s="1">
        <v>1998</v>
      </c>
      <c r="B480" s="1">
        <v>1</v>
      </c>
      <c r="C480" s="6">
        <v>1998.0416666666667</v>
      </c>
      <c r="D480" s="6">
        <f>co2data[[#This Row],[DecDate]]^2</f>
        <v>3992170.5017361115</v>
      </c>
      <c r="E480" s="2">
        <f>DATE(co2data[[#This Row],[Year]],co2data[[#This Row],[Month]],15)</f>
        <v>35810</v>
      </c>
      <c r="F480" s="1">
        <v>365.27</v>
      </c>
      <c r="G480" s="1">
        <f>LN(lco2data[[#This Row],[Co2]])</f>
        <v>5.9006368061474408</v>
      </c>
      <c r="H480" s="4">
        <f>$S$37+$S$38*lco2data[[#This Row],[DecDate]]</f>
        <v>5.907496955760152</v>
      </c>
      <c r="I480" s="4">
        <f>$S$17+$S$18*lco2data[[#This Row],[DecDate]]+$S$19*lco2data[[#This Row],[DecDate2]]</f>
        <v>5.9014638269154176</v>
      </c>
      <c r="J480" s="4">
        <f>lco2data[[#This Row],[Log Co2]]-lco2data[[#This Row],[Quadratic Trend]]</f>
        <v>-8.270207679768049E-4</v>
      </c>
      <c r="K480" s="4">
        <f t="shared" si="7"/>
        <v>-9.8750920245724511E-4</v>
      </c>
      <c r="L480" s="4">
        <f>lco2data[[#This Row],[Detrended]]-lco2data[[#This Row],[Cycle]]</f>
        <v>1.604884344804402E-4</v>
      </c>
      <c r="M480" s="4">
        <f>AVERAGEIF(lco2data[Month],lco2data[Month],lco2data[High Frequency])</f>
        <v>8.874201147523954E-6</v>
      </c>
      <c r="N480" s="4">
        <f>lco2data[[#This Row],[S0]]-AVERAGE($M$2:$M$13)</f>
        <v>1.0585234404237831E-5</v>
      </c>
      <c r="O480" s="4">
        <f>lco2data[[#This Row],[Log Co2]]-lco2data[[#This Row],[Seasonal]]</f>
        <v>5.9006262209130362</v>
      </c>
    </row>
    <row r="481" spans="1:15" x14ac:dyDescent="0.3">
      <c r="A481" s="1">
        <v>1998</v>
      </c>
      <c r="B481" s="1">
        <v>2</v>
      </c>
      <c r="C481" s="6">
        <v>1998.125</v>
      </c>
      <c r="D481" s="6">
        <f>co2data[[#This Row],[DecDate]]^2</f>
        <v>3992503.515625</v>
      </c>
      <c r="E481" s="2">
        <f>DATE(co2data[[#This Row],[Year]],co2data[[#This Row],[Month]],15)</f>
        <v>35841</v>
      </c>
      <c r="F481" s="1">
        <v>365.98</v>
      </c>
      <c r="G481" s="1">
        <f>LN(lco2data[[#This Row],[Co2]])</f>
        <v>5.9025786870995409</v>
      </c>
      <c r="H481" s="4">
        <f>$S$37+$S$38*lco2data[[#This Row],[DecDate]]</f>
        <v>5.9078620601519241</v>
      </c>
      <c r="I481" s="4">
        <f>$S$17+$S$18*lco2data[[#This Row],[DecDate]]+$S$19*lco2data[[#This Row],[DecDate2]]</f>
        <v>5.9018700775989146</v>
      </c>
      <c r="J481" s="4">
        <f>lco2data[[#This Row],[Log Co2]]-lco2data[[#This Row],[Quadratic Trend]]</f>
        <v>7.0860950062634487E-4</v>
      </c>
      <c r="K481" s="4">
        <f t="shared" si="7"/>
        <v>-1.0482553855568793E-3</v>
      </c>
      <c r="L481" s="4">
        <f>lco2data[[#This Row],[Detrended]]-lco2data[[#This Row],[Cycle]]</f>
        <v>1.7568648861832241E-3</v>
      </c>
      <c r="M481" s="4">
        <f>AVERAGEIF(lco2data[Month],lco2data[Month],lco2data[High Frequency])</f>
        <v>2.2711043136650279E-3</v>
      </c>
      <c r="N481" s="4">
        <f>lco2data[[#This Row],[S0]]-AVERAGE($M$2:$M$13)</f>
        <v>2.2728153469217418E-3</v>
      </c>
      <c r="O481" s="4">
        <f>lco2data[[#This Row],[Log Co2]]-lco2data[[#This Row],[Seasonal]]</f>
        <v>5.9003058717526189</v>
      </c>
    </row>
    <row r="482" spans="1:15" x14ac:dyDescent="0.3">
      <c r="A482" s="1">
        <v>1998</v>
      </c>
      <c r="B482" s="1">
        <v>3</v>
      </c>
      <c r="C482" s="6">
        <v>1998.2083333333335</v>
      </c>
      <c r="D482" s="6">
        <f>co2data[[#This Row],[DecDate]]^2</f>
        <v>3992836.5434027785</v>
      </c>
      <c r="E482" s="2">
        <f>DATE(co2data[[#This Row],[Year]],co2data[[#This Row],[Month]],15)</f>
        <v>35869</v>
      </c>
      <c r="F482" s="1">
        <v>367.24</v>
      </c>
      <c r="G482" s="1">
        <f>LN(lco2data[[#This Row],[Co2]])</f>
        <v>5.9060155852754992</v>
      </c>
      <c r="H482" s="4">
        <f>$S$37+$S$38*lco2data[[#This Row],[DecDate]]</f>
        <v>5.9082271645436961</v>
      </c>
      <c r="I482" s="4">
        <f>$S$17+$S$18*lco2data[[#This Row],[DecDate]]+$S$19*lco2data[[#This Row],[DecDate2]]</f>
        <v>5.9022766973074852</v>
      </c>
      <c r="J482" s="4">
        <f>lco2data[[#This Row],[Log Co2]]-lco2data[[#This Row],[Quadratic Trend]]</f>
        <v>3.7388879680140263E-3</v>
      </c>
      <c r="K482" s="4">
        <f t="shared" si="7"/>
        <v>-1.0799343263154964E-3</v>
      </c>
      <c r="L482" s="4">
        <f>lco2data[[#This Row],[Detrended]]-lco2data[[#This Row],[Cycle]]</f>
        <v>4.8188222943295229E-3</v>
      </c>
      <c r="M482" s="4">
        <f>AVERAGEIF(lco2data[Month],lco2data[Month],lco2data[High Frequency])</f>
        <v>4.7909439645069168E-3</v>
      </c>
      <c r="N482" s="4">
        <f>lco2data[[#This Row],[S0]]-AVERAGE($M$2:$M$13)</f>
        <v>4.7926549977636308E-3</v>
      </c>
      <c r="O482" s="4">
        <f>lco2data[[#This Row],[Log Co2]]-lco2data[[#This Row],[Seasonal]]</f>
        <v>5.9012229302777355</v>
      </c>
    </row>
    <row r="483" spans="1:15" x14ac:dyDescent="0.3">
      <c r="A483" s="1">
        <v>1998</v>
      </c>
      <c r="B483" s="1">
        <v>4</v>
      </c>
      <c r="C483" s="6">
        <v>1998.2916666666667</v>
      </c>
      <c r="D483" s="6">
        <f>co2data[[#This Row],[DecDate]]^2</f>
        <v>3993169.585069445</v>
      </c>
      <c r="E483" s="2">
        <f>DATE(co2data[[#This Row],[Year]],co2data[[#This Row],[Month]],15)</f>
        <v>35900</v>
      </c>
      <c r="F483" s="1">
        <v>368.66</v>
      </c>
      <c r="G483" s="1">
        <f>LN(lco2data[[#This Row],[Co2]])</f>
        <v>5.9098748100680281</v>
      </c>
      <c r="H483" s="4">
        <f>$S$37+$S$38*lco2data[[#This Row],[DecDate]]</f>
        <v>5.9085922689354682</v>
      </c>
      <c r="I483" s="4">
        <f>$S$17+$S$18*lco2data[[#This Row],[DecDate]]+$S$19*lco2data[[#This Row],[DecDate2]]</f>
        <v>5.9026836860411009</v>
      </c>
      <c r="J483" s="4">
        <f>lco2data[[#This Row],[Log Co2]]-lco2data[[#This Row],[Quadratic Trend]]</f>
        <v>7.1911240269271204E-3</v>
      </c>
      <c r="K483" s="4">
        <f t="shared" si="7"/>
        <v>-6.1439208562380921E-4</v>
      </c>
      <c r="L483" s="4">
        <f>lco2data[[#This Row],[Detrended]]-lco2data[[#This Row],[Cycle]]</f>
        <v>7.8055161125509297E-3</v>
      </c>
      <c r="M483" s="4">
        <f>AVERAGEIF(lco2data[Month],lco2data[Month],lco2data[High Frequency])</f>
        <v>8.0050138505764184E-3</v>
      </c>
      <c r="N483" s="4">
        <f>lco2data[[#This Row],[S0]]-AVERAGE($M$2:$M$13)</f>
        <v>8.0067248838331315E-3</v>
      </c>
      <c r="O483" s="4">
        <f>lco2data[[#This Row],[Log Co2]]-lco2data[[#This Row],[Seasonal]]</f>
        <v>5.9018680851841951</v>
      </c>
    </row>
    <row r="484" spans="1:15" x14ac:dyDescent="0.3">
      <c r="A484" s="1">
        <v>1998</v>
      </c>
      <c r="B484" s="1">
        <v>5</v>
      </c>
      <c r="C484" s="6">
        <v>1998.375</v>
      </c>
      <c r="D484" s="6">
        <f>co2data[[#This Row],[DecDate]]^2</f>
        <v>3993502.640625</v>
      </c>
      <c r="E484" s="2">
        <f>DATE(co2data[[#This Row],[Year]],co2data[[#This Row],[Month]],15)</f>
        <v>35930</v>
      </c>
      <c r="F484" s="1">
        <v>369.42</v>
      </c>
      <c r="G484" s="1">
        <f>LN(lco2data[[#This Row],[Co2]])</f>
        <v>5.9119342081511741</v>
      </c>
      <c r="H484" s="4">
        <f>$S$37+$S$38*lco2data[[#This Row],[DecDate]]</f>
        <v>5.9089573733272402</v>
      </c>
      <c r="I484" s="4">
        <f>$S$17+$S$18*lco2data[[#This Row],[DecDate]]+$S$19*lco2data[[#This Row],[DecDate2]]</f>
        <v>5.9030910437997335</v>
      </c>
      <c r="J484" s="4">
        <f>lco2data[[#This Row],[Log Co2]]-lco2data[[#This Row],[Quadratic Trend]]</f>
        <v>8.8431643514406133E-3</v>
      </c>
      <c r="K484" s="4">
        <f t="shared" si="7"/>
        <v>-2.6228441929796113E-5</v>
      </c>
      <c r="L484" s="4">
        <f>lco2data[[#This Row],[Detrended]]-lco2data[[#This Row],[Cycle]]</f>
        <v>8.8693927933704095E-3</v>
      </c>
      <c r="M484" s="4">
        <f>AVERAGEIF(lco2data[Month],lco2data[Month],lco2data[High Frequency])</f>
        <v>8.9785579737426228E-3</v>
      </c>
      <c r="N484" s="4">
        <f>lco2data[[#This Row],[S0]]-AVERAGE($M$2:$M$13)</f>
        <v>8.9802690069993359E-3</v>
      </c>
      <c r="O484" s="4">
        <f>lco2data[[#This Row],[Log Co2]]-lco2data[[#This Row],[Seasonal]]</f>
        <v>5.902953939144175</v>
      </c>
    </row>
    <row r="485" spans="1:15" x14ac:dyDescent="0.3">
      <c r="A485" s="1">
        <v>1998</v>
      </c>
      <c r="B485" s="1">
        <v>6</v>
      </c>
      <c r="C485" s="6">
        <v>1998.4583333333335</v>
      </c>
      <c r="D485" s="6">
        <f>co2data[[#This Row],[DecDate]]^2</f>
        <v>3993835.710069445</v>
      </c>
      <c r="E485" s="2">
        <f>DATE(co2data[[#This Row],[Year]],co2data[[#This Row],[Month]],15)</f>
        <v>35961</v>
      </c>
      <c r="F485" s="1">
        <v>368.99</v>
      </c>
      <c r="G485" s="1">
        <f>LN(lco2data[[#This Row],[Co2]])</f>
        <v>5.9107695434023055</v>
      </c>
      <c r="H485" s="4">
        <f>$S$37+$S$38*lco2data[[#This Row],[DecDate]]</f>
        <v>5.9093224777190141</v>
      </c>
      <c r="I485" s="4">
        <f>$S$17+$S$18*lco2data[[#This Row],[DecDate]]+$S$19*lco2data[[#This Row],[DecDate2]]</f>
        <v>5.9034987705834112</v>
      </c>
      <c r="J485" s="4">
        <f>lco2data[[#This Row],[Log Co2]]-lco2data[[#This Row],[Quadratic Trend]]</f>
        <v>7.2707728188943221E-3</v>
      </c>
      <c r="K485" s="4">
        <f t="shared" si="7"/>
        <v>5.4443870194348799E-4</v>
      </c>
      <c r="L485" s="4">
        <f>lco2data[[#This Row],[Detrended]]-lco2data[[#This Row],[Cycle]]</f>
        <v>6.726334116950834E-3</v>
      </c>
      <c r="M485" s="4">
        <f>AVERAGEIF(lco2data[Month],lco2data[Month],lco2data[High Frequency])</f>
        <v>6.745219975955884E-3</v>
      </c>
      <c r="N485" s="4">
        <f>lco2data[[#This Row],[S0]]-AVERAGE($M$2:$M$13)</f>
        <v>6.746931009212598E-3</v>
      </c>
      <c r="O485" s="4">
        <f>lco2data[[#This Row],[Log Co2]]-lco2data[[#This Row],[Seasonal]]</f>
        <v>5.904022612393093</v>
      </c>
    </row>
    <row r="486" spans="1:15" x14ac:dyDescent="0.3">
      <c r="A486" s="1">
        <v>1998</v>
      </c>
      <c r="B486" s="1">
        <v>7</v>
      </c>
      <c r="C486" s="6">
        <v>1998.5416666666667</v>
      </c>
      <c r="D486" s="6">
        <f>co2data[[#This Row],[DecDate]]^2</f>
        <v>3994168.793402778</v>
      </c>
      <c r="E486" s="2">
        <f>DATE(co2data[[#This Row],[Year]],co2data[[#This Row],[Month]],15)</f>
        <v>35991</v>
      </c>
      <c r="F486" s="1">
        <v>367.82</v>
      </c>
      <c r="G486" s="1">
        <f>LN(lco2data[[#This Row],[Co2]])</f>
        <v>5.9075936880708353</v>
      </c>
      <c r="H486" s="4">
        <f>$S$37+$S$38*lco2data[[#This Row],[DecDate]]</f>
        <v>5.9096875821107862</v>
      </c>
      <c r="I486" s="4">
        <f>$S$17+$S$18*lco2data[[#This Row],[DecDate]]+$S$19*lco2data[[#This Row],[DecDate2]]</f>
        <v>5.9039068663921341</v>
      </c>
      <c r="J486" s="4">
        <f>lco2data[[#This Row],[Log Co2]]-lco2data[[#This Row],[Quadratic Trend]]</f>
        <v>3.6868216787011576E-3</v>
      </c>
      <c r="K486" s="4">
        <f t="shared" si="7"/>
        <v>9.3439442252540004E-4</v>
      </c>
      <c r="L486" s="4">
        <f>lco2data[[#This Row],[Detrended]]-lco2data[[#This Row],[Cycle]]</f>
        <v>2.7524272561757577E-3</v>
      </c>
      <c r="M486" s="4">
        <f>AVERAGEIF(lco2data[Month],lco2data[Month],lco2data[High Frequency])</f>
        <v>1.982712511199824E-3</v>
      </c>
      <c r="N486" s="4">
        <f>lco2data[[#This Row],[S0]]-AVERAGE($M$2:$M$13)</f>
        <v>1.9844235444565379E-3</v>
      </c>
      <c r="O486" s="4">
        <f>lco2data[[#This Row],[Log Co2]]-lco2data[[#This Row],[Seasonal]]</f>
        <v>5.9056092645263787</v>
      </c>
    </row>
    <row r="487" spans="1:15" x14ac:dyDescent="0.3">
      <c r="A487" s="1">
        <v>1998</v>
      </c>
      <c r="B487" s="1">
        <v>8</v>
      </c>
      <c r="C487" s="6">
        <v>1998.625</v>
      </c>
      <c r="D487" s="6">
        <f>co2data[[#This Row],[DecDate]]^2</f>
        <v>3994501.890625</v>
      </c>
      <c r="E487" s="2">
        <f>DATE(co2data[[#This Row],[Year]],co2data[[#This Row],[Month]],15)</f>
        <v>36022</v>
      </c>
      <c r="F487" s="1">
        <v>365.95</v>
      </c>
      <c r="G487" s="1">
        <f>LN(lco2data[[#This Row],[Co2]])</f>
        <v>5.9024967120472365</v>
      </c>
      <c r="H487" s="4">
        <f>$S$37+$S$38*lco2data[[#This Row],[DecDate]]</f>
        <v>5.9100526865025582</v>
      </c>
      <c r="I487" s="4">
        <f>$S$17+$S$18*lco2data[[#This Row],[DecDate]]+$S$19*lco2data[[#This Row],[DecDate2]]</f>
        <v>5.904315331225888</v>
      </c>
      <c r="J487" s="4">
        <f>lco2data[[#This Row],[Log Co2]]-lco2data[[#This Row],[Quadratic Trend]]</f>
        <v>-1.8186191786515593E-3</v>
      </c>
      <c r="K487" s="4">
        <f t="shared" si="7"/>
        <v>1.3220466502300492E-3</v>
      </c>
      <c r="L487" s="4">
        <f>lco2data[[#This Row],[Detrended]]-lco2data[[#This Row],[Cycle]]</f>
        <v>-3.1406658288816083E-3</v>
      </c>
      <c r="M487" s="4">
        <f>AVERAGEIF(lco2data[Month],lco2data[Month],lco2data[High Frequency])</f>
        <v>-4.2841947074596992E-3</v>
      </c>
      <c r="N487" s="4">
        <f>lco2data[[#This Row],[S0]]-AVERAGE($M$2:$M$13)</f>
        <v>-4.2824836742029852E-3</v>
      </c>
      <c r="O487" s="4">
        <f>lco2data[[#This Row],[Log Co2]]-lco2data[[#This Row],[Seasonal]]</f>
        <v>5.9067791957214393</v>
      </c>
    </row>
    <row r="488" spans="1:15" x14ac:dyDescent="0.3">
      <c r="A488" s="1">
        <v>1998</v>
      </c>
      <c r="B488" s="1">
        <v>9</v>
      </c>
      <c r="C488" s="6">
        <v>1998.7083333333335</v>
      </c>
      <c r="D488" s="6">
        <f>co2data[[#This Row],[DecDate]]^2</f>
        <v>3994835.0017361119</v>
      </c>
      <c r="E488" s="2">
        <f>DATE(co2data[[#This Row],[Year]],co2data[[#This Row],[Month]],15)</f>
        <v>36053</v>
      </c>
      <c r="F488" s="1">
        <v>364.02</v>
      </c>
      <c r="G488" s="1">
        <f>LN(lco2data[[#This Row],[Co2]])</f>
        <v>5.8972088111822618</v>
      </c>
      <c r="H488" s="4">
        <f>$S$37+$S$38*lco2data[[#This Row],[DecDate]]</f>
        <v>5.9104177908943321</v>
      </c>
      <c r="I488" s="4">
        <f>$S$17+$S$18*lco2data[[#This Row],[DecDate]]+$S$19*lco2data[[#This Row],[DecDate2]]</f>
        <v>5.9047241650846871</v>
      </c>
      <c r="J488" s="4">
        <f>lco2data[[#This Row],[Log Co2]]-lco2data[[#This Row],[Quadratic Trend]]</f>
        <v>-7.5153539024253035E-3</v>
      </c>
      <c r="K488" s="4">
        <f t="shared" si="7"/>
        <v>1.6869881347011994E-3</v>
      </c>
      <c r="L488" s="4">
        <f>lco2data[[#This Row],[Detrended]]-lco2data[[#This Row],[Cycle]]</f>
        <v>-9.202342037126502E-3</v>
      </c>
      <c r="M488" s="4">
        <f>AVERAGEIF(lco2data[Month],lco2data[Month],lco2data[High Frequency])</f>
        <v>-9.2552748452772796E-3</v>
      </c>
      <c r="N488" s="4">
        <f>lco2data[[#This Row],[S0]]-AVERAGE($M$2:$M$13)</f>
        <v>-9.2535638120205665E-3</v>
      </c>
      <c r="O488" s="4">
        <f>lco2data[[#This Row],[Log Co2]]-lco2data[[#This Row],[Seasonal]]</f>
        <v>5.9064623749942822</v>
      </c>
    </row>
    <row r="489" spans="1:15" x14ac:dyDescent="0.3">
      <c r="A489" s="1">
        <v>1998</v>
      </c>
      <c r="B489" s="1">
        <v>10</v>
      </c>
      <c r="C489" s="6">
        <v>1998.7916666666667</v>
      </c>
      <c r="D489" s="6">
        <f>co2data[[#This Row],[DecDate]]^2</f>
        <v>3995168.1267361115</v>
      </c>
      <c r="E489" s="2">
        <f>DATE(co2data[[#This Row],[Year]],co2data[[#This Row],[Month]],15)</f>
        <v>36083</v>
      </c>
      <c r="F489" s="1">
        <v>364.4</v>
      </c>
      <c r="G489" s="1">
        <f>LN(lco2data[[#This Row],[Co2]])</f>
        <v>5.8982521653858031</v>
      </c>
      <c r="H489" s="4">
        <f>$S$37+$S$38*lco2data[[#This Row],[DecDate]]</f>
        <v>5.9107828952861041</v>
      </c>
      <c r="I489" s="4">
        <f>$S$17+$S$18*lco2data[[#This Row],[DecDate]]+$S$19*lco2data[[#This Row],[DecDate2]]</f>
        <v>5.9051333679685172</v>
      </c>
      <c r="J489" s="4">
        <f>lco2data[[#This Row],[Log Co2]]-lco2data[[#This Row],[Quadratic Trend]]</f>
        <v>-6.8812025827140744E-3</v>
      </c>
      <c r="K489" s="4">
        <f t="shared" si="7"/>
        <v>2.0592870040038436E-3</v>
      </c>
      <c r="L489" s="4">
        <f>lco2data[[#This Row],[Detrended]]-lco2data[[#This Row],[Cycle]]</f>
        <v>-8.9404895867179184E-3</v>
      </c>
      <c r="M489" s="4">
        <f>AVERAGEIF(lco2data[Month],lco2data[Month],lco2data[High Frequency])</f>
        <v>-9.7900795346398048E-3</v>
      </c>
      <c r="N489" s="4">
        <f>lco2data[[#This Row],[S0]]-AVERAGE($M$2:$M$13)</f>
        <v>-9.7883685013830917E-3</v>
      </c>
      <c r="O489" s="4">
        <f>lco2data[[#This Row],[Log Co2]]-lco2data[[#This Row],[Seasonal]]</f>
        <v>5.9080405338871858</v>
      </c>
    </row>
    <row r="490" spans="1:15" x14ac:dyDescent="0.3">
      <c r="A490" s="1">
        <v>1998</v>
      </c>
      <c r="B490" s="1">
        <v>11</v>
      </c>
      <c r="C490" s="6">
        <v>1998.875</v>
      </c>
      <c r="D490" s="6">
        <f>co2data[[#This Row],[DecDate]]^2</f>
        <v>3995501.265625</v>
      </c>
      <c r="E490" s="2">
        <f>DATE(co2data[[#This Row],[Year]],co2data[[#This Row],[Month]],15)</f>
        <v>36114</v>
      </c>
      <c r="F490" s="1">
        <v>365.52</v>
      </c>
      <c r="G490" s="1">
        <f>LN(lco2data[[#This Row],[Co2]])</f>
        <v>5.9013209972550156</v>
      </c>
      <c r="H490" s="4">
        <f>$S$37+$S$38*lco2data[[#This Row],[DecDate]]</f>
        <v>5.9111479996778762</v>
      </c>
      <c r="I490" s="4">
        <f>$S$17+$S$18*lco2data[[#This Row],[DecDate]]+$S$19*lco2data[[#This Row],[DecDate2]]</f>
        <v>5.9055429398773924</v>
      </c>
      <c r="J490" s="4">
        <f>lco2data[[#This Row],[Log Co2]]-lco2data[[#This Row],[Quadratic Trend]]</f>
        <v>-4.2219426223768508E-3</v>
      </c>
      <c r="K490" s="4">
        <f t="shared" si="7"/>
        <v>2.1281327886081194E-3</v>
      </c>
      <c r="L490" s="4">
        <f>lco2data[[#This Row],[Detrended]]-lco2data[[#This Row],[Cycle]]</f>
        <v>-6.3500754109849702E-3</v>
      </c>
      <c r="M490" s="4">
        <f>AVERAGEIF(lco2data[Month],lco2data[Month],lco2data[High Frequency])</f>
        <v>-6.4734271169104929E-3</v>
      </c>
      <c r="N490" s="4">
        <f>lco2data[[#This Row],[S0]]-AVERAGE($M$2:$M$13)</f>
        <v>-6.471716083653779E-3</v>
      </c>
      <c r="O490" s="4">
        <f>lco2data[[#This Row],[Log Co2]]-lco2data[[#This Row],[Seasonal]]</f>
        <v>5.9077927133386696</v>
      </c>
    </row>
    <row r="491" spans="1:15" x14ac:dyDescent="0.3">
      <c r="A491" s="1">
        <v>1998</v>
      </c>
      <c r="B491" s="1">
        <v>12</v>
      </c>
      <c r="C491" s="6">
        <v>1998.9583333333335</v>
      </c>
      <c r="D491" s="6">
        <f>co2data[[#This Row],[DecDate]]^2</f>
        <v>3995834.4184027785</v>
      </c>
      <c r="E491" s="2">
        <f>DATE(co2data[[#This Row],[Year]],co2data[[#This Row],[Month]],15)</f>
        <v>36144</v>
      </c>
      <c r="F491" s="1">
        <v>367.13</v>
      </c>
      <c r="G491" s="1">
        <f>LN(lco2data[[#This Row],[Co2]])</f>
        <v>5.9057160087655038</v>
      </c>
      <c r="H491" s="4">
        <f>$S$37+$S$38*lco2data[[#This Row],[DecDate]]</f>
        <v>5.9115131040696483</v>
      </c>
      <c r="I491" s="4">
        <f>$S$17+$S$18*lco2data[[#This Row],[DecDate]]+$S$19*lco2data[[#This Row],[DecDate2]]</f>
        <v>5.9059528808112987</v>
      </c>
      <c r="J491" s="4">
        <f>lco2data[[#This Row],[Log Co2]]-lco2data[[#This Row],[Quadratic Trend]]</f>
        <v>-2.3687204579481147E-4</v>
      </c>
      <c r="K491" s="4">
        <f t="shared" si="7"/>
        <v>1.9012133753431198E-3</v>
      </c>
      <c r="L491" s="4">
        <f>lco2data[[#This Row],[Detrended]]-lco2data[[#This Row],[Cycle]]</f>
        <v>-2.1380854211379315E-3</v>
      </c>
      <c r="M491" s="4">
        <f>AVERAGEIF(lco2data[Month],lco2data[Month],lco2data[High Frequency])</f>
        <v>-2.9999829855875035E-3</v>
      </c>
      <c r="N491" s="4">
        <f>lco2data[[#This Row],[S0]]-AVERAGE($M$2:$M$13)</f>
        <v>-2.9982719523307896E-3</v>
      </c>
      <c r="O491" s="4">
        <f>lco2data[[#This Row],[Log Co2]]-lco2data[[#This Row],[Seasonal]]</f>
        <v>5.9087142807178346</v>
      </c>
    </row>
    <row r="492" spans="1:15" x14ac:dyDescent="0.3">
      <c r="A492" s="1">
        <v>1999</v>
      </c>
      <c r="B492" s="1">
        <v>1</v>
      </c>
      <c r="C492" s="6">
        <v>1999.0416666666667</v>
      </c>
      <c r="D492" s="6">
        <f>co2data[[#This Row],[DecDate]]^2</f>
        <v>3996167.585069445</v>
      </c>
      <c r="E492" s="2">
        <f>DATE(co2data[[#This Row],[Year]],co2data[[#This Row],[Month]],15)</f>
        <v>36175</v>
      </c>
      <c r="F492" s="1">
        <v>368.18</v>
      </c>
      <c r="G492" s="1">
        <f>LN(lco2data[[#This Row],[Co2]])</f>
        <v>5.9085719490184161</v>
      </c>
      <c r="H492" s="4">
        <f>$S$37+$S$38*lco2data[[#This Row],[DecDate]]</f>
        <v>5.9118782084614203</v>
      </c>
      <c r="I492" s="4">
        <f>$S$17+$S$18*lco2data[[#This Row],[DecDate]]+$S$19*lco2data[[#This Row],[DecDate2]]</f>
        <v>5.9063631907702501</v>
      </c>
      <c r="J492" s="4">
        <f>lco2data[[#This Row],[Log Co2]]-lco2data[[#This Row],[Quadratic Trend]]</f>
        <v>2.2087582481660206E-3</v>
      </c>
      <c r="K492" s="4">
        <f t="shared" si="7"/>
        <v>1.5867395573450583E-3</v>
      </c>
      <c r="L492" s="4">
        <f>lco2data[[#This Row],[Detrended]]-lco2data[[#This Row],[Cycle]]</f>
        <v>6.2201869082096229E-4</v>
      </c>
      <c r="M492" s="4">
        <f>AVERAGEIF(lco2data[Month],lco2data[Month],lco2data[High Frequency])</f>
        <v>8.874201147523954E-6</v>
      </c>
      <c r="N492" s="4">
        <f>lco2data[[#This Row],[S0]]-AVERAGE($M$2:$M$13)</f>
        <v>1.0585234404237831E-5</v>
      </c>
      <c r="O492" s="4">
        <f>lco2data[[#This Row],[Log Co2]]-lco2data[[#This Row],[Seasonal]]</f>
        <v>5.9085613637840115</v>
      </c>
    </row>
    <row r="493" spans="1:15" x14ac:dyDescent="0.3">
      <c r="A493" s="1">
        <v>1999</v>
      </c>
      <c r="B493" s="1">
        <v>2</v>
      </c>
      <c r="C493" s="6">
        <v>1999.125</v>
      </c>
      <c r="D493" s="6">
        <f>co2data[[#This Row],[DecDate]]^2</f>
        <v>3996500.765625</v>
      </c>
      <c r="E493" s="2">
        <f>DATE(co2data[[#This Row],[Year]],co2data[[#This Row],[Month]],15)</f>
        <v>36206</v>
      </c>
      <c r="F493" s="1">
        <v>369.07</v>
      </c>
      <c r="G493" s="1">
        <f>LN(lco2data[[#This Row],[Co2]])</f>
        <v>5.9109863279464161</v>
      </c>
      <c r="H493" s="4">
        <f>$S$37+$S$38*lco2data[[#This Row],[DecDate]]</f>
        <v>5.9122433128531924</v>
      </c>
      <c r="I493" s="4">
        <f>$S$17+$S$18*lco2data[[#This Row],[DecDate]]+$S$19*lco2data[[#This Row],[DecDate2]]</f>
        <v>5.9067738697542325</v>
      </c>
      <c r="J493" s="4">
        <f>lco2data[[#This Row],[Log Co2]]-lco2data[[#This Row],[Quadratic Trend]]</f>
        <v>4.2124581921836324E-3</v>
      </c>
      <c r="K493" s="4">
        <f t="shared" si="7"/>
        <v>9.8341774954518579E-4</v>
      </c>
      <c r="L493" s="4">
        <f>lco2data[[#This Row],[Detrended]]-lco2data[[#This Row],[Cycle]]</f>
        <v>3.2290404426384466E-3</v>
      </c>
      <c r="M493" s="4">
        <f>AVERAGEIF(lco2data[Month],lco2data[Month],lco2data[High Frequency])</f>
        <v>2.2711043136650279E-3</v>
      </c>
      <c r="N493" s="4">
        <f>lco2data[[#This Row],[S0]]-AVERAGE($M$2:$M$13)</f>
        <v>2.2728153469217418E-3</v>
      </c>
      <c r="O493" s="4">
        <f>lco2data[[#This Row],[Log Co2]]-lco2data[[#This Row],[Seasonal]]</f>
        <v>5.9087135125994941</v>
      </c>
    </row>
    <row r="494" spans="1:15" x14ac:dyDescent="0.3">
      <c r="A494" s="1">
        <v>1999</v>
      </c>
      <c r="B494" s="1">
        <v>3</v>
      </c>
      <c r="C494" s="6">
        <v>1999.2083333333335</v>
      </c>
      <c r="D494" s="6">
        <f>co2data[[#This Row],[DecDate]]^2</f>
        <v>3996833.960069445</v>
      </c>
      <c r="E494" s="2">
        <f>DATE(co2data[[#This Row],[Year]],co2data[[#This Row],[Month]],15)</f>
        <v>36234</v>
      </c>
      <c r="F494" s="1">
        <v>369.68</v>
      </c>
      <c r="G494" s="1">
        <f>LN(lco2data[[#This Row],[Co2]])</f>
        <v>5.9126377665620113</v>
      </c>
      <c r="H494" s="4">
        <f>$S$37+$S$38*lco2data[[#This Row],[DecDate]]</f>
        <v>5.9126084172449662</v>
      </c>
      <c r="I494" s="4">
        <f>$S$17+$S$18*lco2data[[#This Row],[DecDate]]+$S$19*lco2data[[#This Row],[DecDate2]]</f>
        <v>5.90718491776326</v>
      </c>
      <c r="J494" s="4">
        <f>lco2data[[#This Row],[Log Co2]]-lco2data[[#This Row],[Quadratic Trend]]</f>
        <v>5.4528487987512975E-3</v>
      </c>
      <c r="K494" s="4">
        <f t="shared" si="7"/>
        <v>3.3236651421010886E-4</v>
      </c>
      <c r="L494" s="4">
        <f>lco2data[[#This Row],[Detrended]]-lco2data[[#This Row],[Cycle]]</f>
        <v>5.1204822845411883E-3</v>
      </c>
      <c r="M494" s="4">
        <f>AVERAGEIF(lco2data[Month],lco2data[Month],lco2data[High Frequency])</f>
        <v>4.7909439645069168E-3</v>
      </c>
      <c r="N494" s="4">
        <f>lco2data[[#This Row],[S0]]-AVERAGE($M$2:$M$13)</f>
        <v>4.7926549977636308E-3</v>
      </c>
      <c r="O494" s="4">
        <f>lco2data[[#This Row],[Log Co2]]-lco2data[[#This Row],[Seasonal]]</f>
        <v>5.9078451115642476</v>
      </c>
    </row>
    <row r="495" spans="1:15" x14ac:dyDescent="0.3">
      <c r="A495" s="1">
        <v>1999</v>
      </c>
      <c r="B495" s="1">
        <v>4</v>
      </c>
      <c r="C495" s="6">
        <v>1999.2916666666667</v>
      </c>
      <c r="D495" s="6">
        <f>co2data[[#This Row],[DecDate]]^2</f>
        <v>3997167.168402778</v>
      </c>
      <c r="E495" s="2">
        <f>DATE(co2data[[#This Row],[Year]],co2data[[#This Row],[Month]],15)</f>
        <v>36265</v>
      </c>
      <c r="F495" s="1">
        <v>370.99</v>
      </c>
      <c r="G495" s="1">
        <f>LN(lco2data[[#This Row],[Co2]])</f>
        <v>5.916175108066267</v>
      </c>
      <c r="H495" s="4">
        <f>$S$37+$S$38*lco2data[[#This Row],[DecDate]]</f>
        <v>5.9129735216367383</v>
      </c>
      <c r="I495" s="4">
        <f>$S$17+$S$18*lco2data[[#This Row],[DecDate]]+$S$19*lco2data[[#This Row],[DecDate2]]</f>
        <v>5.9075963347973186</v>
      </c>
      <c r="J495" s="4">
        <f>lco2data[[#This Row],[Log Co2]]-lco2data[[#This Row],[Quadratic Trend]]</f>
        <v>8.5787732689484031E-3</v>
      </c>
      <c r="K495" s="4">
        <f t="shared" si="7"/>
        <v>2.0569775590839612E-4</v>
      </c>
      <c r="L495" s="4">
        <f>lco2data[[#This Row],[Detrended]]-lco2data[[#This Row],[Cycle]]</f>
        <v>8.373075513040007E-3</v>
      </c>
      <c r="M495" s="4">
        <f>AVERAGEIF(lco2data[Month],lco2data[Month],lco2data[High Frequency])</f>
        <v>8.0050138505764184E-3</v>
      </c>
      <c r="N495" s="4">
        <f>lco2data[[#This Row],[S0]]-AVERAGE($M$2:$M$13)</f>
        <v>8.0067248838331315E-3</v>
      </c>
      <c r="O495" s="4">
        <f>lco2data[[#This Row],[Log Co2]]-lco2data[[#This Row],[Seasonal]]</f>
        <v>5.9081683831824341</v>
      </c>
    </row>
    <row r="496" spans="1:15" x14ac:dyDescent="0.3">
      <c r="A496" s="1">
        <v>1999</v>
      </c>
      <c r="B496" s="1">
        <v>5</v>
      </c>
      <c r="C496" s="6">
        <v>1999.375</v>
      </c>
      <c r="D496" s="6">
        <f>co2data[[#This Row],[DecDate]]^2</f>
        <v>3997500.390625</v>
      </c>
      <c r="E496" s="2">
        <f>DATE(co2data[[#This Row],[Year]],co2data[[#This Row],[Month]],15)</f>
        <v>36295</v>
      </c>
      <c r="F496" s="1">
        <v>370.96</v>
      </c>
      <c r="G496" s="1">
        <f>LN(lco2data[[#This Row],[Co2]])</f>
        <v>5.9160942400832051</v>
      </c>
      <c r="H496" s="4">
        <f>$S$37+$S$38*lco2data[[#This Row],[DecDate]]</f>
        <v>5.9133386260285103</v>
      </c>
      <c r="I496" s="4">
        <f>$S$17+$S$18*lco2data[[#This Row],[DecDate]]+$S$19*lco2data[[#This Row],[DecDate2]]</f>
        <v>5.9080081208564224</v>
      </c>
      <c r="J496" s="4">
        <f>lco2data[[#This Row],[Log Co2]]-lco2data[[#This Row],[Quadratic Trend]]</f>
        <v>8.0861192267827064E-3</v>
      </c>
      <c r="K496" s="4">
        <f t="shared" si="7"/>
        <v>2.8210005838728098E-4</v>
      </c>
      <c r="L496" s="4">
        <f>lco2data[[#This Row],[Detrended]]-lco2data[[#This Row],[Cycle]]</f>
        <v>7.8040191683954258E-3</v>
      </c>
      <c r="M496" s="4">
        <f>AVERAGEIF(lco2data[Month],lco2data[Month],lco2data[High Frequency])</f>
        <v>8.9785579737426228E-3</v>
      </c>
      <c r="N496" s="4">
        <f>lco2data[[#This Row],[S0]]-AVERAGE($M$2:$M$13)</f>
        <v>8.9802690069993359E-3</v>
      </c>
      <c r="O496" s="4">
        <f>lco2data[[#This Row],[Log Co2]]-lco2data[[#This Row],[Seasonal]]</f>
        <v>5.9071139710762059</v>
      </c>
    </row>
    <row r="497" spans="1:15" x14ac:dyDescent="0.3">
      <c r="A497" s="1">
        <v>1999</v>
      </c>
      <c r="B497" s="1">
        <v>6</v>
      </c>
      <c r="C497" s="6">
        <v>1999.4583333333335</v>
      </c>
      <c r="D497" s="6">
        <f>co2data[[#This Row],[DecDate]]^2</f>
        <v>3997833.6267361119</v>
      </c>
      <c r="E497" s="2">
        <f>DATE(co2data[[#This Row],[Year]],co2data[[#This Row],[Month]],15)</f>
        <v>36326</v>
      </c>
      <c r="F497" s="1">
        <v>370.3</v>
      </c>
      <c r="G497" s="1">
        <f>LN(lco2data[[#This Row],[Co2]])</f>
        <v>5.9143134879195669</v>
      </c>
      <c r="H497" s="4">
        <f>$S$37+$S$38*lco2data[[#This Row],[DecDate]]</f>
        <v>5.9137037304202842</v>
      </c>
      <c r="I497" s="4">
        <f>$S$17+$S$18*lco2data[[#This Row],[DecDate]]+$S$19*lco2data[[#This Row],[DecDate2]]</f>
        <v>5.9084202759405713</v>
      </c>
      <c r="J497" s="4">
        <f>lco2data[[#This Row],[Log Co2]]-lco2data[[#This Row],[Quadratic Trend]]</f>
        <v>5.8932119789956161E-3</v>
      </c>
      <c r="K497" s="4">
        <f t="shared" si="7"/>
        <v>4.1099444578573952E-4</v>
      </c>
      <c r="L497" s="4">
        <f>lco2data[[#This Row],[Detrended]]-lco2data[[#This Row],[Cycle]]</f>
        <v>5.4822175332098766E-3</v>
      </c>
      <c r="M497" s="4">
        <f>AVERAGEIF(lco2data[Month],lco2data[Month],lco2data[High Frequency])</f>
        <v>6.745219975955884E-3</v>
      </c>
      <c r="N497" s="4">
        <f>lco2data[[#This Row],[S0]]-AVERAGE($M$2:$M$13)</f>
        <v>6.746931009212598E-3</v>
      </c>
      <c r="O497" s="4">
        <f>lco2data[[#This Row],[Log Co2]]-lco2data[[#This Row],[Seasonal]]</f>
        <v>5.9075665569103544</v>
      </c>
    </row>
    <row r="498" spans="1:15" x14ac:dyDescent="0.3">
      <c r="A498" s="1">
        <v>1999</v>
      </c>
      <c r="B498" s="1">
        <v>7</v>
      </c>
      <c r="C498" s="6">
        <v>1999.5416666666667</v>
      </c>
      <c r="D498" s="6">
        <f>co2data[[#This Row],[DecDate]]^2</f>
        <v>3998166.8767361115</v>
      </c>
      <c r="E498" s="2">
        <f>DATE(co2data[[#This Row],[Year]],co2data[[#This Row],[Month]],15)</f>
        <v>36356</v>
      </c>
      <c r="F498" s="1">
        <v>369.45</v>
      </c>
      <c r="G498" s="1">
        <f>LN(lco2data[[#This Row],[Co2]])</f>
        <v>5.9120154132346565</v>
      </c>
      <c r="H498" s="4">
        <f>$S$37+$S$38*lco2data[[#This Row],[DecDate]]</f>
        <v>5.9140688348120563</v>
      </c>
      <c r="I498" s="4">
        <f>$S$17+$S$18*lco2data[[#This Row],[DecDate]]+$S$19*lco2data[[#This Row],[DecDate2]]</f>
        <v>5.908832800049737</v>
      </c>
      <c r="J498" s="4">
        <f>lco2data[[#This Row],[Log Co2]]-lco2data[[#This Row],[Quadratic Trend]]</f>
        <v>3.1826131849195249E-3</v>
      </c>
      <c r="K498" s="4">
        <f t="shared" si="7"/>
        <v>4.4971914201367231E-4</v>
      </c>
      <c r="L498" s="4">
        <f>lco2data[[#This Row],[Detrended]]-lco2data[[#This Row],[Cycle]]</f>
        <v>2.7328940429058525E-3</v>
      </c>
      <c r="M498" s="4">
        <f>AVERAGEIF(lco2data[Month],lco2data[Month],lco2data[High Frequency])</f>
        <v>1.982712511199824E-3</v>
      </c>
      <c r="N498" s="4">
        <f>lco2data[[#This Row],[S0]]-AVERAGE($M$2:$M$13)</f>
        <v>1.9844235444565379E-3</v>
      </c>
      <c r="O498" s="4">
        <f>lco2data[[#This Row],[Log Co2]]-lco2data[[#This Row],[Seasonal]]</f>
        <v>5.9100309896901999</v>
      </c>
    </row>
    <row r="499" spans="1:15" x14ac:dyDescent="0.3">
      <c r="A499" s="1">
        <v>1999</v>
      </c>
      <c r="B499" s="1">
        <v>8</v>
      </c>
      <c r="C499" s="6">
        <v>1999.625</v>
      </c>
      <c r="D499" s="6">
        <f>co2data[[#This Row],[DecDate]]^2</f>
        <v>3998500.140625</v>
      </c>
      <c r="E499" s="2">
        <f>DATE(co2data[[#This Row],[Year]],co2data[[#This Row],[Month]],15)</f>
        <v>36387</v>
      </c>
      <c r="F499" s="1">
        <v>366.9</v>
      </c>
      <c r="G499" s="1">
        <f>LN(lco2data[[#This Row],[Co2]])</f>
        <v>5.9050893313612365</v>
      </c>
      <c r="H499" s="4">
        <f>$S$37+$S$38*lco2data[[#This Row],[DecDate]]</f>
        <v>5.9144339392038283</v>
      </c>
      <c r="I499" s="4">
        <f>$S$17+$S$18*lco2data[[#This Row],[DecDate]]+$S$19*lco2data[[#This Row],[DecDate2]]</f>
        <v>5.9092456931839337</v>
      </c>
      <c r="J499" s="4">
        <f>lco2data[[#This Row],[Log Co2]]-lco2data[[#This Row],[Quadratic Trend]]</f>
        <v>-4.1563618226971855E-3</v>
      </c>
      <c r="K499" s="4">
        <f t="shared" si="7"/>
        <v>3.2252602414518407E-4</v>
      </c>
      <c r="L499" s="4">
        <f>lco2data[[#This Row],[Detrended]]-lco2data[[#This Row],[Cycle]]</f>
        <v>-4.4788878468423696E-3</v>
      </c>
      <c r="M499" s="4">
        <f>AVERAGEIF(lco2data[Month],lco2data[Month],lco2data[High Frequency])</f>
        <v>-4.2841947074596992E-3</v>
      </c>
      <c r="N499" s="4">
        <f>lco2data[[#This Row],[S0]]-AVERAGE($M$2:$M$13)</f>
        <v>-4.2824836742029852E-3</v>
      </c>
      <c r="O499" s="4">
        <f>lco2data[[#This Row],[Log Co2]]-lco2data[[#This Row],[Seasonal]]</f>
        <v>5.9093718150354393</v>
      </c>
    </row>
    <row r="500" spans="1:15" x14ac:dyDescent="0.3">
      <c r="A500" s="1">
        <v>1999</v>
      </c>
      <c r="B500" s="1">
        <v>9</v>
      </c>
      <c r="C500" s="6">
        <v>1999.7083333333335</v>
      </c>
      <c r="D500" s="6">
        <f>co2data[[#This Row],[DecDate]]^2</f>
        <v>3998833.4184027785</v>
      </c>
      <c r="E500" s="2">
        <f>DATE(co2data[[#This Row],[Year]],co2data[[#This Row],[Month]],15)</f>
        <v>36418</v>
      </c>
      <c r="F500" s="1">
        <v>364.81</v>
      </c>
      <c r="G500" s="1">
        <f>LN(lco2data[[#This Row],[Co2]])</f>
        <v>5.899376670105168</v>
      </c>
      <c r="H500" s="4">
        <f>$S$37+$S$38*lco2data[[#This Row],[DecDate]]</f>
        <v>5.9147990435956004</v>
      </c>
      <c r="I500" s="4">
        <f>$S$17+$S$18*lco2data[[#This Row],[DecDate]]+$S$19*lco2data[[#This Row],[DecDate2]]</f>
        <v>5.9096589553431755</v>
      </c>
      <c r="J500" s="4">
        <f>lco2data[[#This Row],[Log Co2]]-lco2data[[#This Row],[Quadratic Trend]]</f>
        <v>-1.028228523800756E-2</v>
      </c>
      <c r="K500" s="4">
        <f t="shared" si="7"/>
        <v>2.2749354988140278E-4</v>
      </c>
      <c r="L500" s="4">
        <f>lco2data[[#This Row],[Detrended]]-lco2data[[#This Row],[Cycle]]</f>
        <v>-1.0509778787888963E-2</v>
      </c>
      <c r="M500" s="4">
        <f>AVERAGEIF(lco2data[Month],lco2data[Month],lco2data[High Frequency])</f>
        <v>-9.2552748452772796E-3</v>
      </c>
      <c r="N500" s="4">
        <f>lco2data[[#This Row],[S0]]-AVERAGE($M$2:$M$13)</f>
        <v>-9.2535638120205665E-3</v>
      </c>
      <c r="O500" s="4">
        <f>lco2data[[#This Row],[Log Co2]]-lco2data[[#This Row],[Seasonal]]</f>
        <v>5.9086302339171883</v>
      </c>
    </row>
    <row r="501" spans="1:15" x14ac:dyDescent="0.3">
      <c r="A501" s="1">
        <v>1999</v>
      </c>
      <c r="B501" s="1">
        <v>10</v>
      </c>
      <c r="C501" s="6">
        <v>1999.7916666666667</v>
      </c>
      <c r="D501" s="6">
        <f>co2data[[#This Row],[DecDate]]^2</f>
        <v>3999166.710069445</v>
      </c>
      <c r="E501" s="2">
        <f>DATE(co2data[[#This Row],[Year]],co2data[[#This Row],[Month]],15)</f>
        <v>36448</v>
      </c>
      <c r="F501" s="1">
        <v>365.37</v>
      </c>
      <c r="G501" s="1">
        <f>LN(lco2data[[#This Row],[Co2]])</f>
        <v>5.9009105387671292</v>
      </c>
      <c r="H501" s="4">
        <f>$S$37+$S$38*lco2data[[#This Row],[DecDate]]</f>
        <v>5.9151641479873724</v>
      </c>
      <c r="I501" s="4">
        <f>$S$17+$S$18*lco2data[[#This Row],[DecDate]]+$S$19*lco2data[[#This Row],[DecDate2]]</f>
        <v>5.9100725865274768</v>
      </c>
      <c r="J501" s="4">
        <f>lco2data[[#This Row],[Log Co2]]-lco2data[[#This Row],[Quadratic Trend]]</f>
        <v>-9.1620477603475692E-3</v>
      </c>
      <c r="K501" s="4">
        <f t="shared" si="7"/>
        <v>2.5787003021216805E-4</v>
      </c>
      <c r="L501" s="4">
        <f>lco2data[[#This Row],[Detrended]]-lco2data[[#This Row],[Cycle]]</f>
        <v>-9.4199177905597373E-3</v>
      </c>
      <c r="M501" s="4">
        <f>AVERAGEIF(lco2data[Month],lco2data[Month],lco2data[High Frequency])</f>
        <v>-9.7900795346398048E-3</v>
      </c>
      <c r="N501" s="4">
        <f>lco2data[[#This Row],[S0]]-AVERAGE($M$2:$M$13)</f>
        <v>-9.7883685013830917E-3</v>
      </c>
      <c r="O501" s="4">
        <f>lco2data[[#This Row],[Log Co2]]-lco2data[[#This Row],[Seasonal]]</f>
        <v>5.9106989072685119</v>
      </c>
    </row>
    <row r="502" spans="1:15" x14ac:dyDescent="0.3">
      <c r="A502" s="1">
        <v>1999</v>
      </c>
      <c r="B502" s="1">
        <v>11</v>
      </c>
      <c r="C502" s="6">
        <v>1999.875</v>
      </c>
      <c r="D502" s="6">
        <f>co2data[[#This Row],[DecDate]]^2</f>
        <v>3999500.015625</v>
      </c>
      <c r="E502" s="2">
        <f>DATE(co2data[[#This Row],[Year]],co2data[[#This Row],[Month]],15)</f>
        <v>36479</v>
      </c>
      <c r="F502" s="1">
        <v>366.72</v>
      </c>
      <c r="G502" s="1">
        <f>LN(lco2data[[#This Row],[Co2]])</f>
        <v>5.9045986140863205</v>
      </c>
      <c r="H502" s="4">
        <f>$S$37+$S$38*lco2data[[#This Row],[DecDate]]</f>
        <v>5.9155292523791463</v>
      </c>
      <c r="I502" s="4">
        <f>$S$17+$S$18*lco2data[[#This Row],[DecDate]]+$S$19*lco2data[[#This Row],[DecDate2]]</f>
        <v>5.910486586736809</v>
      </c>
      <c r="J502" s="4">
        <f>lco2data[[#This Row],[Log Co2]]-lco2data[[#This Row],[Quadratic Trend]]</f>
        <v>-5.887972650488571E-3</v>
      </c>
      <c r="K502" s="4">
        <f t="shared" si="7"/>
        <v>-3.3893555134330183E-5</v>
      </c>
      <c r="L502" s="4">
        <f>lco2data[[#This Row],[Detrended]]-lco2data[[#This Row],[Cycle]]</f>
        <v>-5.8540790953542409E-3</v>
      </c>
      <c r="M502" s="4">
        <f>AVERAGEIF(lco2data[Month],lco2data[Month],lco2data[High Frequency])</f>
        <v>-6.4734271169104929E-3</v>
      </c>
      <c r="N502" s="4">
        <f>lco2data[[#This Row],[S0]]-AVERAGE($M$2:$M$13)</f>
        <v>-6.471716083653779E-3</v>
      </c>
      <c r="O502" s="4">
        <f>lco2data[[#This Row],[Log Co2]]-lco2data[[#This Row],[Seasonal]]</f>
        <v>5.9110703301699745</v>
      </c>
    </row>
    <row r="503" spans="1:15" x14ac:dyDescent="0.3">
      <c r="A503" s="1">
        <v>1999</v>
      </c>
      <c r="B503" s="1">
        <v>12</v>
      </c>
      <c r="C503" s="6">
        <v>1999.9583333333335</v>
      </c>
      <c r="D503" s="6">
        <f>co2data[[#This Row],[DecDate]]^2</f>
        <v>3999833.335069445</v>
      </c>
      <c r="E503" s="2">
        <f>DATE(co2data[[#This Row],[Year]],co2data[[#This Row],[Month]],15)</f>
        <v>36509</v>
      </c>
      <c r="F503" s="1">
        <v>368.1</v>
      </c>
      <c r="G503" s="1">
        <f>LN(lco2data[[#This Row],[Co2]])</f>
        <v>5.9083546403849754</v>
      </c>
      <c r="H503" s="4">
        <f>$S$37+$S$38*lco2data[[#This Row],[DecDate]]</f>
        <v>5.9158943567709183</v>
      </c>
      <c r="I503" s="4">
        <f>$S$17+$S$18*lco2data[[#This Row],[DecDate]]+$S$19*lco2data[[#This Row],[DecDate2]]</f>
        <v>5.9109009559711723</v>
      </c>
      <c r="J503" s="4">
        <f>lco2data[[#This Row],[Log Co2]]-lco2data[[#This Row],[Quadratic Trend]]</f>
        <v>-2.54631558619689E-3</v>
      </c>
      <c r="K503" s="4">
        <f t="shared" si="7"/>
        <v>-2.9496761873040522E-4</v>
      </c>
      <c r="L503" s="4">
        <f>lco2data[[#This Row],[Detrended]]-lco2data[[#This Row],[Cycle]]</f>
        <v>-2.2513479674664849E-3</v>
      </c>
      <c r="M503" s="4">
        <f>AVERAGEIF(lco2data[Month],lco2data[Month],lco2data[High Frequency])</f>
        <v>-2.9999829855875035E-3</v>
      </c>
      <c r="N503" s="4">
        <f>lco2data[[#This Row],[S0]]-AVERAGE($M$2:$M$13)</f>
        <v>-2.9982719523307896E-3</v>
      </c>
      <c r="O503" s="4">
        <f>lco2data[[#This Row],[Log Co2]]-lco2data[[#This Row],[Seasonal]]</f>
        <v>5.9113529123373061</v>
      </c>
    </row>
    <row r="504" spans="1:15" x14ac:dyDescent="0.3">
      <c r="A504" s="1">
        <v>2000</v>
      </c>
      <c r="B504" s="1">
        <v>1</v>
      </c>
      <c r="C504" s="6">
        <v>2000.0416666666667</v>
      </c>
      <c r="D504" s="6">
        <f>co2data[[#This Row],[DecDate]]^2</f>
        <v>4000166.668402778</v>
      </c>
      <c r="E504" s="2">
        <f>DATE(co2data[[#This Row],[Year]],co2data[[#This Row],[Month]],15)</f>
        <v>36540</v>
      </c>
      <c r="F504" s="1">
        <v>369.29</v>
      </c>
      <c r="G504" s="1">
        <f>LN(lco2data[[#This Row],[Co2]])</f>
        <v>5.9115822432357348</v>
      </c>
      <c r="H504" s="4">
        <f>$S$37+$S$38*lco2data[[#This Row],[DecDate]]</f>
        <v>5.9162594611626904</v>
      </c>
      <c r="I504" s="4">
        <f>$S$17+$S$18*lco2data[[#This Row],[DecDate]]+$S$19*lco2data[[#This Row],[DecDate2]]</f>
        <v>5.9113156942305665</v>
      </c>
      <c r="J504" s="4">
        <f>lco2data[[#This Row],[Log Co2]]-lco2data[[#This Row],[Quadratic Trend]]</f>
        <v>2.6654900516831503E-4</v>
      </c>
      <c r="K504" s="4">
        <f t="shared" si="7"/>
        <v>-8.011622060449552E-4</v>
      </c>
      <c r="L504" s="4">
        <f>lco2data[[#This Row],[Detrended]]-lco2data[[#This Row],[Cycle]]</f>
        <v>1.0677112112132702E-3</v>
      </c>
      <c r="M504" s="4">
        <f>AVERAGEIF(lco2data[Month],lco2data[Month],lco2data[High Frequency])</f>
        <v>8.874201147523954E-6</v>
      </c>
      <c r="N504" s="4">
        <f>lco2data[[#This Row],[S0]]-AVERAGE($M$2:$M$13)</f>
        <v>1.0585234404237831E-5</v>
      </c>
      <c r="O504" s="4">
        <f>lco2data[[#This Row],[Log Co2]]-lco2data[[#This Row],[Seasonal]]</f>
        <v>5.9115716580013302</v>
      </c>
    </row>
    <row r="505" spans="1:15" x14ac:dyDescent="0.3">
      <c r="A505" s="1">
        <v>2000</v>
      </c>
      <c r="B505" s="1">
        <v>2</v>
      </c>
      <c r="C505" s="6">
        <v>2000.125</v>
      </c>
      <c r="D505" s="6">
        <f>co2data[[#This Row],[DecDate]]^2</f>
        <v>4000500.015625</v>
      </c>
      <c r="E505" s="2">
        <f>DATE(co2data[[#This Row],[Year]],co2data[[#This Row],[Month]],15)</f>
        <v>36571</v>
      </c>
      <c r="F505" s="1">
        <v>369.55</v>
      </c>
      <c r="G505" s="1">
        <f>LN(lco2data[[#This Row],[Co2]])</f>
        <v>5.9122860492308957</v>
      </c>
      <c r="H505" s="4">
        <f>$S$37+$S$38*lco2data[[#This Row],[DecDate]]</f>
        <v>5.9166245655544625</v>
      </c>
      <c r="I505" s="4">
        <f>$S$17+$S$18*lco2data[[#This Row],[DecDate]]+$S$19*lco2data[[#This Row],[DecDate2]]</f>
        <v>5.9117308015150201</v>
      </c>
      <c r="J505" s="4">
        <f>lco2data[[#This Row],[Log Co2]]-lco2data[[#This Row],[Quadratic Trend]]</f>
        <v>5.5524771587567301E-4</v>
      </c>
      <c r="K505" s="4">
        <f t="shared" si="7"/>
        <v>-1.4915984580330388E-3</v>
      </c>
      <c r="L505" s="4">
        <f>lco2data[[#This Row],[Detrended]]-lco2data[[#This Row],[Cycle]]</f>
        <v>2.0468461739087118E-3</v>
      </c>
      <c r="M505" s="4">
        <f>AVERAGEIF(lco2data[Month],lco2data[Month],lco2data[High Frequency])</f>
        <v>2.2711043136650279E-3</v>
      </c>
      <c r="N505" s="4">
        <f>lco2data[[#This Row],[S0]]-AVERAGE($M$2:$M$13)</f>
        <v>2.2728153469217418E-3</v>
      </c>
      <c r="O505" s="4">
        <f>lco2data[[#This Row],[Log Co2]]-lco2data[[#This Row],[Seasonal]]</f>
        <v>5.9100132338839737</v>
      </c>
    </row>
    <row r="506" spans="1:15" x14ac:dyDescent="0.3">
      <c r="A506" s="1">
        <v>2000</v>
      </c>
      <c r="B506" s="1">
        <v>3</v>
      </c>
      <c r="C506" s="6">
        <v>2000.2083333333335</v>
      </c>
      <c r="D506" s="6">
        <f>co2data[[#This Row],[DecDate]]^2</f>
        <v>4000833.3767361119</v>
      </c>
      <c r="E506" s="2">
        <f>DATE(co2data[[#This Row],[Year]],co2data[[#This Row],[Month]],15)</f>
        <v>36600</v>
      </c>
      <c r="F506" s="1">
        <v>370.6</v>
      </c>
      <c r="G506" s="1">
        <f>LN(lco2data[[#This Row],[Co2]])</f>
        <v>5.9151233138512591</v>
      </c>
      <c r="H506" s="4">
        <f>$S$37+$S$38*lco2data[[#This Row],[DecDate]]</f>
        <v>5.9169896699462363</v>
      </c>
      <c r="I506" s="4">
        <f>$S$17+$S$18*lco2data[[#This Row],[DecDate]]+$S$19*lco2data[[#This Row],[DecDate2]]</f>
        <v>5.9121462778245046</v>
      </c>
      <c r="J506" s="4">
        <f>lco2data[[#This Row],[Log Co2]]-lco2data[[#This Row],[Quadratic Trend]]</f>
        <v>2.977036026754476E-3</v>
      </c>
      <c r="K506" s="4">
        <f t="shared" si="7"/>
        <v>-1.8861119449501674E-3</v>
      </c>
      <c r="L506" s="4">
        <f>lco2data[[#This Row],[Detrended]]-lco2data[[#This Row],[Cycle]]</f>
        <v>4.8631479717046438E-3</v>
      </c>
      <c r="M506" s="4">
        <f>AVERAGEIF(lco2data[Month],lco2data[Month],lco2data[High Frequency])</f>
        <v>4.7909439645069168E-3</v>
      </c>
      <c r="N506" s="4">
        <f>lco2data[[#This Row],[S0]]-AVERAGE($M$2:$M$13)</f>
        <v>4.7926549977636308E-3</v>
      </c>
      <c r="O506" s="4">
        <f>lco2data[[#This Row],[Log Co2]]-lco2data[[#This Row],[Seasonal]]</f>
        <v>5.9103306588534954</v>
      </c>
    </row>
    <row r="507" spans="1:15" x14ac:dyDescent="0.3">
      <c r="A507" s="1">
        <v>2000</v>
      </c>
      <c r="B507" s="1">
        <v>4</v>
      </c>
      <c r="C507" s="6">
        <v>2000.2916666666667</v>
      </c>
      <c r="D507" s="6">
        <f>co2data[[#This Row],[DecDate]]^2</f>
        <v>4001166.7517361115</v>
      </c>
      <c r="E507" s="2">
        <f>DATE(co2data[[#This Row],[Year]],co2data[[#This Row],[Month]],15)</f>
        <v>36631</v>
      </c>
      <c r="F507" s="1">
        <v>371.82</v>
      </c>
      <c r="G507" s="1">
        <f>LN(lco2data[[#This Row],[Co2]])</f>
        <v>5.9184098662020714</v>
      </c>
      <c r="H507" s="4">
        <f>$S$37+$S$38*lco2data[[#This Row],[DecDate]]</f>
        <v>5.9173547743380084</v>
      </c>
      <c r="I507" s="4">
        <f>$S$17+$S$18*lco2data[[#This Row],[DecDate]]+$S$19*lco2data[[#This Row],[DecDate2]]</f>
        <v>5.9125621231590202</v>
      </c>
      <c r="J507" s="4">
        <f>lco2data[[#This Row],[Log Co2]]-lco2data[[#This Row],[Quadratic Trend]]</f>
        <v>5.8477430430512456E-3</v>
      </c>
      <c r="K507" s="4">
        <f t="shared" si="7"/>
        <v>-1.8352712427201277E-3</v>
      </c>
      <c r="L507" s="4">
        <f>lco2data[[#This Row],[Detrended]]-lco2data[[#This Row],[Cycle]]</f>
        <v>7.6830142857713737E-3</v>
      </c>
      <c r="M507" s="4">
        <f>AVERAGEIF(lco2data[Month],lco2data[Month],lco2data[High Frequency])</f>
        <v>8.0050138505764184E-3</v>
      </c>
      <c r="N507" s="4">
        <f>lco2data[[#This Row],[S0]]-AVERAGE($M$2:$M$13)</f>
        <v>8.0067248838331315E-3</v>
      </c>
      <c r="O507" s="4">
        <f>lco2data[[#This Row],[Log Co2]]-lco2data[[#This Row],[Seasonal]]</f>
        <v>5.9104031413182385</v>
      </c>
    </row>
    <row r="508" spans="1:15" x14ac:dyDescent="0.3">
      <c r="A508" s="1">
        <v>2000</v>
      </c>
      <c r="B508" s="1">
        <v>5</v>
      </c>
      <c r="C508" s="6">
        <v>2000.375</v>
      </c>
      <c r="D508" s="6">
        <f>co2data[[#This Row],[DecDate]]^2</f>
        <v>4001500.140625</v>
      </c>
      <c r="E508" s="2">
        <f>DATE(co2data[[#This Row],[Year]],co2data[[#This Row],[Month]],15)</f>
        <v>36661</v>
      </c>
      <c r="F508" s="1">
        <v>371.58</v>
      </c>
      <c r="G508" s="1">
        <f>LN(lco2data[[#This Row],[Co2]])</f>
        <v>5.9177641841780249</v>
      </c>
      <c r="H508" s="4">
        <f>$S$37+$S$38*lco2data[[#This Row],[DecDate]]</f>
        <v>5.9177198787297804</v>
      </c>
      <c r="I508" s="4">
        <f>$S$17+$S$18*lco2data[[#This Row],[DecDate]]+$S$19*lco2data[[#This Row],[DecDate2]]</f>
        <v>5.9129783375185809</v>
      </c>
      <c r="J508" s="4">
        <f>lco2data[[#This Row],[Log Co2]]-lco2data[[#This Row],[Quadratic Trend]]</f>
        <v>4.7858466594439264E-3</v>
      </c>
      <c r="K508" s="4">
        <f t="shared" si="7"/>
        <v>-1.6224602889400521E-3</v>
      </c>
      <c r="L508" s="4">
        <f>lco2data[[#This Row],[Detrended]]-lco2data[[#This Row],[Cycle]]</f>
        <v>6.408306948383978E-3</v>
      </c>
      <c r="M508" s="4">
        <f>AVERAGEIF(lco2data[Month],lco2data[Month],lco2data[High Frequency])</f>
        <v>8.9785579737426228E-3</v>
      </c>
      <c r="N508" s="4">
        <f>lco2data[[#This Row],[S0]]-AVERAGE($M$2:$M$13)</f>
        <v>8.9802690069993359E-3</v>
      </c>
      <c r="O508" s="4">
        <f>lco2data[[#This Row],[Log Co2]]-lco2data[[#This Row],[Seasonal]]</f>
        <v>5.9087839151710257</v>
      </c>
    </row>
    <row r="509" spans="1:15" x14ac:dyDescent="0.3">
      <c r="A509" s="1">
        <v>2000</v>
      </c>
      <c r="B509" s="1">
        <v>6</v>
      </c>
      <c r="C509" s="6">
        <v>2000.4583333333335</v>
      </c>
      <c r="D509" s="6">
        <f>co2data[[#This Row],[DecDate]]^2</f>
        <v>4001833.5434027785</v>
      </c>
      <c r="E509" s="2">
        <f>DATE(co2data[[#This Row],[Year]],co2data[[#This Row],[Month]],15)</f>
        <v>36692</v>
      </c>
      <c r="F509" s="1">
        <v>371.7</v>
      </c>
      <c r="G509" s="1">
        <f>LN(lco2data[[#This Row],[Co2]])</f>
        <v>5.9180870773032064</v>
      </c>
      <c r="H509" s="4">
        <f>$S$37+$S$38*lco2data[[#This Row],[DecDate]]</f>
        <v>5.9180849831215543</v>
      </c>
      <c r="I509" s="4">
        <f>$S$17+$S$18*lco2data[[#This Row],[DecDate]]+$S$19*lco2data[[#This Row],[DecDate2]]</f>
        <v>5.9133949209031726</v>
      </c>
      <c r="J509" s="4">
        <f>lco2data[[#This Row],[Log Co2]]-lco2data[[#This Row],[Quadratic Trend]]</f>
        <v>4.6921564000337312E-3</v>
      </c>
      <c r="K509" s="4">
        <f t="shared" si="7"/>
        <v>-1.4227281590873002E-3</v>
      </c>
      <c r="L509" s="4">
        <f>lco2data[[#This Row],[Detrended]]-lco2data[[#This Row],[Cycle]]</f>
        <v>6.1148845591210317E-3</v>
      </c>
      <c r="M509" s="4">
        <f>AVERAGEIF(lco2data[Month],lco2data[Month],lco2data[High Frequency])</f>
        <v>6.745219975955884E-3</v>
      </c>
      <c r="N509" s="4">
        <f>lco2data[[#This Row],[S0]]-AVERAGE($M$2:$M$13)</f>
        <v>6.746931009212598E-3</v>
      </c>
      <c r="O509" s="4">
        <f>lco2data[[#This Row],[Log Co2]]-lco2data[[#This Row],[Seasonal]]</f>
        <v>5.9113401462939938</v>
      </c>
    </row>
    <row r="510" spans="1:15" x14ac:dyDescent="0.3">
      <c r="A510" s="1">
        <v>2000</v>
      </c>
      <c r="B510" s="1">
        <v>7</v>
      </c>
      <c r="C510" s="6">
        <v>2000.5416666666667</v>
      </c>
      <c r="D510" s="6">
        <f>co2data[[#This Row],[DecDate]]^2</f>
        <v>4002166.960069445</v>
      </c>
      <c r="E510" s="2">
        <f>DATE(co2data[[#This Row],[Year]],co2data[[#This Row],[Month]],15)</f>
        <v>36722</v>
      </c>
      <c r="F510" s="1">
        <v>369.86</v>
      </c>
      <c r="G510" s="1">
        <f>LN(lco2data[[#This Row],[Co2]])</f>
        <v>5.9131245556567302</v>
      </c>
      <c r="H510" s="4">
        <f>$S$37+$S$38*lco2data[[#This Row],[DecDate]]</f>
        <v>5.9184500875133264</v>
      </c>
      <c r="I510" s="4">
        <f>$S$17+$S$18*lco2data[[#This Row],[DecDate]]+$S$19*lco2data[[#This Row],[DecDate2]]</f>
        <v>5.9138118733128238</v>
      </c>
      <c r="J510" s="4">
        <f>lco2data[[#This Row],[Log Co2]]-lco2data[[#This Row],[Quadratic Trend]]</f>
        <v>-6.8731765609353346E-4</v>
      </c>
      <c r="K510" s="4">
        <f t="shared" si="7"/>
        <v>-1.3210890431946036E-3</v>
      </c>
      <c r="L510" s="4">
        <f>lco2data[[#This Row],[Detrended]]-lco2data[[#This Row],[Cycle]]</f>
        <v>6.3377138710107015E-4</v>
      </c>
      <c r="M510" s="4">
        <f>AVERAGEIF(lco2data[Month],lco2data[Month],lco2data[High Frequency])</f>
        <v>1.982712511199824E-3</v>
      </c>
      <c r="N510" s="4">
        <f>lco2data[[#This Row],[S0]]-AVERAGE($M$2:$M$13)</f>
        <v>1.9844235444565379E-3</v>
      </c>
      <c r="O510" s="4">
        <f>lco2data[[#This Row],[Log Co2]]-lco2data[[#This Row],[Seasonal]]</f>
        <v>5.9111401321122736</v>
      </c>
    </row>
    <row r="511" spans="1:15" x14ac:dyDescent="0.3">
      <c r="A511" s="1">
        <v>2000</v>
      </c>
      <c r="B511" s="1">
        <v>8</v>
      </c>
      <c r="C511" s="6">
        <v>2000.625</v>
      </c>
      <c r="D511" s="6">
        <f>co2data[[#This Row],[DecDate]]^2</f>
        <v>4002500.390625</v>
      </c>
      <c r="E511" s="2">
        <f>DATE(co2data[[#This Row],[Year]],co2data[[#This Row],[Month]],15)</f>
        <v>36753</v>
      </c>
      <c r="F511" s="1">
        <v>368.13</v>
      </c>
      <c r="G511" s="1">
        <f>LN(lco2data[[#This Row],[Co2]])</f>
        <v>5.9084361366565661</v>
      </c>
      <c r="H511" s="4">
        <f>$S$37+$S$38*lco2data[[#This Row],[DecDate]]</f>
        <v>5.9188151919050984</v>
      </c>
      <c r="I511" s="4">
        <f>$S$17+$S$18*lco2data[[#This Row],[DecDate]]+$S$19*lco2data[[#This Row],[DecDate2]]</f>
        <v>5.9142291947474916</v>
      </c>
      <c r="J511" s="4">
        <f>lco2data[[#This Row],[Log Co2]]-lco2data[[#This Row],[Quadratic Trend]]</f>
        <v>-5.7930580909255625E-3</v>
      </c>
      <c r="K511" s="4">
        <f t="shared" si="7"/>
        <v>-1.2773690578501674E-3</v>
      </c>
      <c r="L511" s="4">
        <f>lco2data[[#This Row],[Detrended]]-lco2data[[#This Row],[Cycle]]</f>
        <v>-4.5156890330753947E-3</v>
      </c>
      <c r="M511" s="4">
        <f>AVERAGEIF(lco2data[Month],lco2data[Month],lco2data[High Frequency])</f>
        <v>-4.2841947074596992E-3</v>
      </c>
      <c r="N511" s="4">
        <f>lco2data[[#This Row],[S0]]-AVERAGE($M$2:$M$13)</f>
        <v>-4.2824836742029852E-3</v>
      </c>
      <c r="O511" s="4">
        <f>lco2data[[#This Row],[Log Co2]]-lco2data[[#This Row],[Seasonal]]</f>
        <v>5.9127186203307689</v>
      </c>
    </row>
    <row r="512" spans="1:15" x14ac:dyDescent="0.3">
      <c r="A512" s="1">
        <v>2000</v>
      </c>
      <c r="B512" s="1">
        <v>9</v>
      </c>
      <c r="C512" s="6">
        <v>2000.7083333333335</v>
      </c>
      <c r="D512" s="6">
        <f>co2data[[#This Row],[DecDate]]^2</f>
        <v>4002833.835069445</v>
      </c>
      <c r="E512" s="2">
        <f>DATE(co2data[[#This Row],[Year]],co2data[[#This Row],[Month]],15)</f>
        <v>36784</v>
      </c>
      <c r="F512" s="1">
        <v>367</v>
      </c>
      <c r="G512" s="1">
        <f>LN(lco2data[[#This Row],[Co2]])</f>
        <v>5.9053618480545707</v>
      </c>
      <c r="H512" s="4">
        <f>$S$37+$S$38*lco2data[[#This Row],[DecDate]]</f>
        <v>5.9191802962968705</v>
      </c>
      <c r="I512" s="4">
        <f>$S$17+$S$18*lco2data[[#This Row],[DecDate]]+$S$19*lco2data[[#This Row],[DecDate2]]</f>
        <v>5.9146468852071905</v>
      </c>
      <c r="J512" s="4">
        <f>lco2data[[#This Row],[Log Co2]]-lco2data[[#This Row],[Quadratic Trend]]</f>
        <v>-9.2850371526198572E-3</v>
      </c>
      <c r="K512" s="4">
        <f t="shared" si="7"/>
        <v>-1.0979017124412849E-3</v>
      </c>
      <c r="L512" s="4">
        <f>lco2data[[#This Row],[Detrended]]-lco2data[[#This Row],[Cycle]]</f>
        <v>-8.1871354401785723E-3</v>
      </c>
      <c r="M512" s="4">
        <f>AVERAGEIF(lco2data[Month],lco2data[Month],lco2data[High Frequency])</f>
        <v>-9.2552748452772796E-3</v>
      </c>
      <c r="N512" s="4">
        <f>lco2data[[#This Row],[S0]]-AVERAGE($M$2:$M$13)</f>
        <v>-9.2535638120205665E-3</v>
      </c>
      <c r="O512" s="4">
        <f>lco2data[[#This Row],[Log Co2]]-lco2data[[#This Row],[Seasonal]]</f>
        <v>5.914615411866591</v>
      </c>
    </row>
    <row r="513" spans="1:15" x14ac:dyDescent="0.3">
      <c r="A513" s="1">
        <v>2000</v>
      </c>
      <c r="B513" s="1">
        <v>10</v>
      </c>
      <c r="C513" s="6">
        <v>2000.7916666666667</v>
      </c>
      <c r="D513" s="6">
        <f>co2data[[#This Row],[DecDate]]^2</f>
        <v>4003167.293402778</v>
      </c>
      <c r="E513" s="2">
        <f>DATE(co2data[[#This Row],[Year]],co2data[[#This Row],[Month]],15)</f>
        <v>36814</v>
      </c>
      <c r="F513" s="1">
        <v>367.03</v>
      </c>
      <c r="G513" s="1">
        <f>LN(lco2data[[#This Row],[Co2]])</f>
        <v>5.9054435885829317</v>
      </c>
      <c r="H513" s="4">
        <f>$S$37+$S$38*lco2data[[#This Row],[DecDate]]</f>
        <v>5.9195454006886425</v>
      </c>
      <c r="I513" s="4">
        <f>$S$17+$S$18*lco2data[[#This Row],[DecDate]]+$S$19*lco2data[[#This Row],[DecDate2]]</f>
        <v>5.9150649446919488</v>
      </c>
      <c r="J513" s="4">
        <f>lco2data[[#This Row],[Log Co2]]-lco2data[[#This Row],[Quadratic Trend]]</f>
        <v>-9.621356109017043E-3</v>
      </c>
      <c r="K513" s="4">
        <f t="shared" si="7"/>
        <v>-9.4314802543643973E-4</v>
      </c>
      <c r="L513" s="4">
        <f>lco2data[[#This Row],[Detrended]]-lco2data[[#This Row],[Cycle]]</f>
        <v>-8.678208083580604E-3</v>
      </c>
      <c r="M513" s="4">
        <f>AVERAGEIF(lco2data[Month],lco2data[Month],lco2data[High Frequency])</f>
        <v>-9.7900795346398048E-3</v>
      </c>
      <c r="N513" s="4">
        <f>lco2data[[#This Row],[S0]]-AVERAGE($M$2:$M$13)</f>
        <v>-9.7883685013830917E-3</v>
      </c>
      <c r="O513" s="4">
        <f>lco2data[[#This Row],[Log Co2]]-lco2data[[#This Row],[Seasonal]]</f>
        <v>5.9152319570843144</v>
      </c>
    </row>
    <row r="514" spans="1:15" x14ac:dyDescent="0.3">
      <c r="A514" s="1">
        <v>2000</v>
      </c>
      <c r="B514" s="1">
        <v>11</v>
      </c>
      <c r="C514" s="6">
        <v>2000.875</v>
      </c>
      <c r="D514" s="6">
        <f>co2data[[#This Row],[DecDate]]^2</f>
        <v>4003500.765625</v>
      </c>
      <c r="E514" s="2">
        <f>DATE(co2data[[#This Row],[Year]],co2data[[#This Row],[Month]],15)</f>
        <v>36845</v>
      </c>
      <c r="F514" s="1">
        <v>368.37</v>
      </c>
      <c r="G514" s="1">
        <f>LN(lco2data[[#This Row],[Co2]])</f>
        <v>5.9090878678405314</v>
      </c>
      <c r="H514" s="4">
        <f>$S$37+$S$38*lco2data[[#This Row],[DecDate]]</f>
        <v>5.9199105050804146</v>
      </c>
      <c r="I514" s="4">
        <f>$S$17+$S$18*lco2data[[#This Row],[DecDate]]+$S$19*lco2data[[#This Row],[DecDate2]]</f>
        <v>5.915483373201738</v>
      </c>
      <c r="J514" s="4">
        <f>lco2data[[#This Row],[Log Co2]]-lco2data[[#This Row],[Quadratic Trend]]</f>
        <v>-6.3955053612065882E-3</v>
      </c>
      <c r="K514" s="4">
        <f t="shared" si="7"/>
        <v>-9.4274720877213648E-4</v>
      </c>
      <c r="L514" s="4">
        <f>lco2data[[#This Row],[Detrended]]-lco2data[[#This Row],[Cycle]]</f>
        <v>-5.4527581524344516E-3</v>
      </c>
      <c r="M514" s="4">
        <f>AVERAGEIF(lco2data[Month],lco2data[Month],lco2data[High Frequency])</f>
        <v>-6.4734271169104929E-3</v>
      </c>
      <c r="N514" s="4">
        <f>lco2data[[#This Row],[S0]]-AVERAGE($M$2:$M$13)</f>
        <v>-6.471716083653779E-3</v>
      </c>
      <c r="O514" s="4">
        <f>lco2data[[#This Row],[Log Co2]]-lco2data[[#This Row],[Seasonal]]</f>
        <v>5.9155595839241855</v>
      </c>
    </row>
    <row r="515" spans="1:15" x14ac:dyDescent="0.3">
      <c r="A515" s="1">
        <v>2000</v>
      </c>
      <c r="B515" s="1">
        <v>12</v>
      </c>
      <c r="C515" s="6">
        <v>2000.9583333333335</v>
      </c>
      <c r="D515" s="6">
        <f>co2data[[#This Row],[DecDate]]^2</f>
        <v>4003834.2517361119</v>
      </c>
      <c r="E515" s="2">
        <f>DATE(co2data[[#This Row],[Year]],co2data[[#This Row],[Month]],15)</f>
        <v>36875</v>
      </c>
      <c r="F515" s="1">
        <v>369.67</v>
      </c>
      <c r="G515" s="1">
        <f>LN(lco2data[[#This Row],[Co2]])</f>
        <v>5.9126107157741554</v>
      </c>
      <c r="H515" s="4">
        <f>$S$37+$S$38*lco2data[[#This Row],[DecDate]]</f>
        <v>5.9202756094721884</v>
      </c>
      <c r="I515" s="4">
        <f>$S$17+$S$18*lco2data[[#This Row],[DecDate]]+$S$19*lco2data[[#This Row],[DecDate2]]</f>
        <v>5.9159021707365582</v>
      </c>
      <c r="J515" s="4">
        <f>lco2data[[#This Row],[Log Co2]]-lco2data[[#This Row],[Quadratic Trend]]</f>
        <v>-3.2914549624027956E-3</v>
      </c>
      <c r="K515" s="4">
        <f t="shared" si="7"/>
        <v>-1.0227852107263129E-3</v>
      </c>
      <c r="L515" s="4">
        <f>lco2data[[#This Row],[Detrended]]-lco2data[[#This Row],[Cycle]]</f>
        <v>-2.2686697516764824E-3</v>
      </c>
      <c r="M515" s="4">
        <f>AVERAGEIF(lco2data[Month],lco2data[Month],lco2data[High Frequency])</f>
        <v>-2.9999829855875035E-3</v>
      </c>
      <c r="N515" s="4">
        <f>lco2data[[#This Row],[S0]]-AVERAGE($M$2:$M$13)</f>
        <v>-2.9982719523307896E-3</v>
      </c>
      <c r="O515" s="4">
        <f>lco2data[[#This Row],[Log Co2]]-lco2data[[#This Row],[Seasonal]]</f>
        <v>5.9156089877264861</v>
      </c>
    </row>
    <row r="516" spans="1:15" x14ac:dyDescent="0.3">
      <c r="A516" s="1">
        <v>2001</v>
      </c>
      <c r="B516" s="1">
        <v>1</v>
      </c>
      <c r="C516" s="6">
        <v>2001.0416666666667</v>
      </c>
      <c r="D516" s="6">
        <f>co2data[[#This Row],[DecDate]]^2</f>
        <v>4004167.7517361115</v>
      </c>
      <c r="E516" s="2">
        <f>DATE(co2data[[#This Row],[Year]],co2data[[#This Row],[Month]],15)</f>
        <v>36906</v>
      </c>
      <c r="F516" s="1">
        <v>370.59</v>
      </c>
      <c r="G516" s="1">
        <f>LN(lco2data[[#This Row],[Co2]])</f>
        <v>5.9150963302168318</v>
      </c>
      <c r="H516" s="4">
        <f>$S$37+$S$38*lco2data[[#This Row],[DecDate]]</f>
        <v>5.9206407138639605</v>
      </c>
      <c r="I516" s="4">
        <f>$S$17+$S$18*lco2data[[#This Row],[DecDate]]+$S$19*lco2data[[#This Row],[DecDate2]]</f>
        <v>5.9163213372964236</v>
      </c>
      <c r="J516" s="4">
        <f>lco2data[[#This Row],[Log Co2]]-lco2data[[#This Row],[Quadratic Trend]]</f>
        <v>-1.2250070795918333E-3</v>
      </c>
      <c r="K516" s="4">
        <f t="shared" si="7"/>
        <v>-1.4812822019168064E-3</v>
      </c>
      <c r="L516" s="4">
        <f>lco2data[[#This Row],[Detrended]]-lco2data[[#This Row],[Cycle]]</f>
        <v>2.562751223249731E-4</v>
      </c>
      <c r="M516" s="4">
        <f>AVERAGEIF(lco2data[Month],lco2data[Month],lco2data[High Frequency])</f>
        <v>8.874201147523954E-6</v>
      </c>
      <c r="N516" s="4">
        <f>lco2data[[#This Row],[S0]]-AVERAGE($M$2:$M$13)</f>
        <v>1.0585234404237831E-5</v>
      </c>
      <c r="O516" s="4">
        <f>lco2data[[#This Row],[Log Co2]]-lco2data[[#This Row],[Seasonal]]</f>
        <v>5.9150857449824272</v>
      </c>
    </row>
    <row r="517" spans="1:15" x14ac:dyDescent="0.3">
      <c r="A517" s="1">
        <v>2001</v>
      </c>
      <c r="B517" s="1">
        <v>2</v>
      </c>
      <c r="C517" s="6">
        <v>2001.125</v>
      </c>
      <c r="D517" s="6">
        <f>co2data[[#This Row],[DecDate]]^2</f>
        <v>4004501.265625</v>
      </c>
      <c r="E517" s="2">
        <f>DATE(co2data[[#This Row],[Year]],co2data[[#This Row],[Month]],15)</f>
        <v>36937</v>
      </c>
      <c r="F517" s="1">
        <v>371.51</v>
      </c>
      <c r="G517" s="1">
        <f>LN(lco2data[[#This Row],[Co2]])</f>
        <v>5.9175757816959376</v>
      </c>
      <c r="H517" s="4">
        <f>$S$37+$S$38*lco2data[[#This Row],[DecDate]]</f>
        <v>5.9210058182557326</v>
      </c>
      <c r="I517" s="4">
        <f>$S$17+$S$18*lco2data[[#This Row],[DecDate]]+$S$19*lco2data[[#This Row],[DecDate2]]</f>
        <v>5.9167408728812916</v>
      </c>
      <c r="J517" s="4">
        <f>lco2data[[#This Row],[Log Co2]]-lco2data[[#This Row],[Quadratic Trend]]</f>
        <v>8.3490881464598488E-4</v>
      </c>
      <c r="K517" s="4">
        <f t="shared" si="7"/>
        <v>-1.9528300928276082E-3</v>
      </c>
      <c r="L517" s="4">
        <f>lco2data[[#This Row],[Detrended]]-lco2data[[#This Row],[Cycle]]</f>
        <v>2.7877389074735933E-3</v>
      </c>
      <c r="M517" s="4">
        <f>AVERAGEIF(lco2data[Month],lco2data[Month],lco2data[High Frequency])</f>
        <v>2.2711043136650279E-3</v>
      </c>
      <c r="N517" s="4">
        <f>lco2data[[#This Row],[S0]]-AVERAGE($M$2:$M$13)</f>
        <v>2.2728153469217418E-3</v>
      </c>
      <c r="O517" s="4">
        <f>lco2data[[#This Row],[Log Co2]]-lco2data[[#This Row],[Seasonal]]</f>
        <v>5.9153029663490155</v>
      </c>
    </row>
    <row r="518" spans="1:15" x14ac:dyDescent="0.3">
      <c r="A518" s="1">
        <v>2001</v>
      </c>
      <c r="B518" s="1">
        <v>3</v>
      </c>
      <c r="C518" s="6">
        <v>2001.2083333333335</v>
      </c>
      <c r="D518" s="6">
        <f>co2data[[#This Row],[DecDate]]^2</f>
        <v>4004834.7934027785</v>
      </c>
      <c r="E518" s="2">
        <f>DATE(co2data[[#This Row],[Year]],co2data[[#This Row],[Month]],15)</f>
        <v>36965</v>
      </c>
      <c r="F518" s="1">
        <v>372.43</v>
      </c>
      <c r="G518" s="1">
        <f>LN(lco2data[[#This Row],[Co2]])</f>
        <v>5.9200491006974527</v>
      </c>
      <c r="H518" s="4">
        <f>$S$37+$S$38*lco2data[[#This Row],[DecDate]]</f>
        <v>5.9213709226475064</v>
      </c>
      <c r="I518" s="4">
        <f>$S$17+$S$18*lco2data[[#This Row],[DecDate]]+$S$19*lco2data[[#This Row],[DecDate2]]</f>
        <v>5.9171607774912616</v>
      </c>
      <c r="J518" s="4">
        <f>lco2data[[#This Row],[Log Co2]]-lco2data[[#This Row],[Quadratic Trend]]</f>
        <v>2.8883232061911457E-3</v>
      </c>
      <c r="K518" s="4">
        <f t="shared" si="7"/>
        <v>-2.362287598008204E-3</v>
      </c>
      <c r="L518" s="4">
        <f>lco2data[[#This Row],[Detrended]]-lco2data[[#This Row],[Cycle]]</f>
        <v>5.2506108041993496E-3</v>
      </c>
      <c r="M518" s="4">
        <f>AVERAGEIF(lco2data[Month],lco2data[Month],lco2data[High Frequency])</f>
        <v>4.7909439645069168E-3</v>
      </c>
      <c r="N518" s="4">
        <f>lco2data[[#This Row],[S0]]-AVERAGE($M$2:$M$13)</f>
        <v>4.7926549977636308E-3</v>
      </c>
      <c r="O518" s="4">
        <f>lco2data[[#This Row],[Log Co2]]-lco2data[[#This Row],[Seasonal]]</f>
        <v>5.915256445699689</v>
      </c>
    </row>
    <row r="519" spans="1:15" x14ac:dyDescent="0.3">
      <c r="A519" s="1">
        <v>2001</v>
      </c>
      <c r="B519" s="1">
        <v>4</v>
      </c>
      <c r="C519" s="6">
        <v>2001.2916666666667</v>
      </c>
      <c r="D519" s="6">
        <f>co2data[[#This Row],[DecDate]]^2</f>
        <v>4005168.335069445</v>
      </c>
      <c r="E519" s="2">
        <f>DATE(co2data[[#This Row],[Year]],co2data[[#This Row],[Month]],15)</f>
        <v>36996</v>
      </c>
      <c r="F519" s="1">
        <v>373.37</v>
      </c>
      <c r="G519" s="1">
        <f>LN(lco2data[[#This Row],[Co2]])</f>
        <v>5.9225698850840374</v>
      </c>
      <c r="H519" s="4">
        <f>$S$37+$S$38*lco2data[[#This Row],[DecDate]]</f>
        <v>5.9217360270392785</v>
      </c>
      <c r="I519" s="4">
        <f>$S$17+$S$18*lco2data[[#This Row],[DecDate]]+$S$19*lco2data[[#This Row],[DecDate2]]</f>
        <v>5.9175810511262199</v>
      </c>
      <c r="J519" s="4">
        <f>lco2data[[#This Row],[Log Co2]]-lco2data[[#This Row],[Quadratic Trend]]</f>
        <v>4.9888339578174623E-3</v>
      </c>
      <c r="K519" s="4">
        <f t="shared" si="7"/>
        <v>-2.4792405284898953E-3</v>
      </c>
      <c r="L519" s="4">
        <f>lco2data[[#This Row],[Detrended]]-lco2data[[#This Row],[Cycle]]</f>
        <v>7.4680744863073571E-3</v>
      </c>
      <c r="M519" s="4">
        <f>AVERAGEIF(lco2data[Month],lco2data[Month],lco2data[High Frequency])</f>
        <v>8.0050138505764184E-3</v>
      </c>
      <c r="N519" s="4">
        <f>lco2data[[#This Row],[S0]]-AVERAGE($M$2:$M$13)</f>
        <v>8.0067248838331315E-3</v>
      </c>
      <c r="O519" s="4">
        <f>lco2data[[#This Row],[Log Co2]]-lco2data[[#This Row],[Seasonal]]</f>
        <v>5.9145631602002045</v>
      </c>
    </row>
    <row r="520" spans="1:15" x14ac:dyDescent="0.3">
      <c r="A520" s="1">
        <v>2001</v>
      </c>
      <c r="B520" s="1">
        <v>5</v>
      </c>
      <c r="C520" s="6">
        <v>2001.375</v>
      </c>
      <c r="D520" s="6">
        <f>co2data[[#This Row],[DecDate]]^2</f>
        <v>4005501.890625</v>
      </c>
      <c r="E520" s="2">
        <f>DATE(co2data[[#This Row],[Year]],co2data[[#This Row],[Month]],15)</f>
        <v>37026</v>
      </c>
      <c r="F520" s="1">
        <v>373.85</v>
      </c>
      <c r="G520" s="1">
        <f>LN(lco2data[[#This Row],[Co2]])</f>
        <v>5.9238546474459248</v>
      </c>
      <c r="H520" s="4">
        <f>$S$37+$S$38*lco2data[[#This Row],[DecDate]]</f>
        <v>5.9221011314310505</v>
      </c>
      <c r="I520" s="4">
        <f>$S$17+$S$18*lco2data[[#This Row],[DecDate]]+$S$19*lco2data[[#This Row],[DecDate2]]</f>
        <v>5.9180016937862376</v>
      </c>
      <c r="J520" s="4">
        <f>lco2data[[#This Row],[Log Co2]]-lco2data[[#This Row],[Quadratic Trend]]</f>
        <v>5.8529536596871878E-3</v>
      </c>
      <c r="K520" s="4">
        <f t="shared" si="7"/>
        <v>-2.3298402698013541E-3</v>
      </c>
      <c r="L520" s="4">
        <f>lco2data[[#This Row],[Detrended]]-lco2data[[#This Row],[Cycle]]</f>
        <v>8.1827939294885424E-3</v>
      </c>
      <c r="M520" s="4">
        <f>AVERAGEIF(lco2data[Month],lco2data[Month],lco2data[High Frequency])</f>
        <v>8.9785579737426228E-3</v>
      </c>
      <c r="N520" s="4">
        <f>lco2data[[#This Row],[S0]]-AVERAGE($M$2:$M$13)</f>
        <v>8.9802690069993359E-3</v>
      </c>
      <c r="O520" s="4">
        <f>lco2data[[#This Row],[Log Co2]]-lco2data[[#This Row],[Seasonal]]</f>
        <v>5.9148743784389257</v>
      </c>
    </row>
    <row r="521" spans="1:15" x14ac:dyDescent="0.3">
      <c r="A521" s="1">
        <v>2001</v>
      </c>
      <c r="B521" s="1">
        <v>6</v>
      </c>
      <c r="C521" s="6">
        <v>2001.4583333333335</v>
      </c>
      <c r="D521" s="6">
        <f>co2data[[#This Row],[DecDate]]^2</f>
        <v>4005835.460069445</v>
      </c>
      <c r="E521" s="2">
        <f>DATE(co2data[[#This Row],[Year]],co2data[[#This Row],[Month]],15)</f>
        <v>37057</v>
      </c>
      <c r="F521" s="1">
        <v>373.22</v>
      </c>
      <c r="G521" s="1">
        <f>LN(lco2data[[#This Row],[Co2]])</f>
        <v>5.922168058105326</v>
      </c>
      <c r="H521" s="4">
        <f>$S$37+$S$38*lco2data[[#This Row],[DecDate]]</f>
        <v>5.9224662358228226</v>
      </c>
      <c r="I521" s="4">
        <f>$S$17+$S$18*lco2data[[#This Row],[DecDate]]+$S$19*lco2data[[#This Row],[DecDate2]]</f>
        <v>5.9184227054712863</v>
      </c>
      <c r="J521" s="4">
        <f>lco2data[[#This Row],[Log Co2]]-lco2data[[#This Row],[Quadratic Trend]]</f>
        <v>3.7453526340396337E-3</v>
      </c>
      <c r="K521" s="4">
        <f t="shared" ref="K521:K584" si="8">AVERAGE(J515:J527)</f>
        <v>-2.153860732802557E-3</v>
      </c>
      <c r="L521" s="4">
        <f>lco2data[[#This Row],[Detrended]]-lco2data[[#This Row],[Cycle]]</f>
        <v>5.8992133668421907E-3</v>
      </c>
      <c r="M521" s="4">
        <f>AVERAGEIF(lco2data[Month],lco2data[Month],lco2data[High Frequency])</f>
        <v>6.745219975955884E-3</v>
      </c>
      <c r="N521" s="4">
        <f>lco2data[[#This Row],[S0]]-AVERAGE($M$2:$M$13)</f>
        <v>6.746931009212598E-3</v>
      </c>
      <c r="O521" s="4">
        <f>lco2data[[#This Row],[Log Co2]]-lco2data[[#This Row],[Seasonal]]</f>
        <v>5.9154211270961135</v>
      </c>
    </row>
    <row r="522" spans="1:15" x14ac:dyDescent="0.3">
      <c r="A522" s="1">
        <v>2001</v>
      </c>
      <c r="B522" s="1">
        <v>7</v>
      </c>
      <c r="C522" s="6">
        <v>2001.5416666666667</v>
      </c>
      <c r="D522" s="6">
        <f>co2data[[#This Row],[DecDate]]^2</f>
        <v>4006169.043402778</v>
      </c>
      <c r="E522" s="2">
        <f>DATE(co2data[[#This Row],[Year]],co2data[[#This Row],[Month]],15)</f>
        <v>37087</v>
      </c>
      <c r="F522" s="1">
        <v>371.51</v>
      </c>
      <c r="G522" s="1">
        <f>LN(lco2data[[#This Row],[Co2]])</f>
        <v>5.9175757816959376</v>
      </c>
      <c r="H522" s="4">
        <f>$S$37+$S$38*lco2data[[#This Row],[DecDate]]</f>
        <v>5.9228313402145947</v>
      </c>
      <c r="I522" s="4">
        <f>$S$17+$S$18*lco2data[[#This Row],[DecDate]]+$S$19*lco2data[[#This Row],[DecDate2]]</f>
        <v>5.9188440861813802</v>
      </c>
      <c r="J522" s="4">
        <f>lco2data[[#This Row],[Log Co2]]-lco2data[[#This Row],[Quadratic Trend]]</f>
        <v>-1.2683044854426839E-3</v>
      </c>
      <c r="K522" s="4">
        <f t="shared" si="8"/>
        <v>-1.9824063878710438E-3</v>
      </c>
      <c r="L522" s="4">
        <f>lco2data[[#This Row],[Detrended]]-lco2data[[#This Row],[Cycle]]</f>
        <v>7.1410190242835988E-4</v>
      </c>
      <c r="M522" s="4">
        <f>AVERAGEIF(lco2data[Month],lco2data[Month],lco2data[High Frequency])</f>
        <v>1.982712511199824E-3</v>
      </c>
      <c r="N522" s="4">
        <f>lco2data[[#This Row],[S0]]-AVERAGE($M$2:$M$13)</f>
        <v>1.9844235444565379E-3</v>
      </c>
      <c r="O522" s="4">
        <f>lco2data[[#This Row],[Log Co2]]-lco2data[[#This Row],[Seasonal]]</f>
        <v>5.915591358151481</v>
      </c>
    </row>
    <row r="523" spans="1:15" x14ac:dyDescent="0.3">
      <c r="A523" s="1">
        <v>2001</v>
      </c>
      <c r="B523" s="1">
        <v>8</v>
      </c>
      <c r="C523" s="6">
        <v>2001.625</v>
      </c>
      <c r="D523" s="6">
        <f>co2data[[#This Row],[DecDate]]^2</f>
        <v>4006502.640625</v>
      </c>
      <c r="E523" s="2">
        <f>DATE(co2data[[#This Row],[Year]],co2data[[#This Row],[Month]],15)</f>
        <v>37118</v>
      </c>
      <c r="F523" s="1">
        <v>369.61</v>
      </c>
      <c r="G523" s="1">
        <f>LN(lco2data[[#This Row],[Co2]])</f>
        <v>5.9124483956785712</v>
      </c>
      <c r="H523" s="4">
        <f>$S$37+$S$38*lco2data[[#This Row],[DecDate]]</f>
        <v>5.9231964446063667</v>
      </c>
      <c r="I523" s="4">
        <f>$S$17+$S$18*lco2data[[#This Row],[DecDate]]+$S$19*lco2data[[#This Row],[DecDate2]]</f>
        <v>5.9192658359165051</v>
      </c>
      <c r="J523" s="4">
        <f>lco2data[[#This Row],[Log Co2]]-lco2data[[#This Row],[Quadratic Trend]]</f>
        <v>-6.8174402379339583E-3</v>
      </c>
      <c r="K523" s="4">
        <f t="shared" si="8"/>
        <v>-1.864299295588213E-3</v>
      </c>
      <c r="L523" s="4">
        <f>lco2data[[#This Row],[Detrended]]-lco2data[[#This Row],[Cycle]]</f>
        <v>-4.9531409423457448E-3</v>
      </c>
      <c r="M523" s="4">
        <f>AVERAGEIF(lco2data[Month],lco2data[Month],lco2data[High Frequency])</f>
        <v>-4.2841947074596992E-3</v>
      </c>
      <c r="N523" s="4">
        <f>lco2data[[#This Row],[S0]]-AVERAGE($M$2:$M$13)</f>
        <v>-4.2824836742029852E-3</v>
      </c>
      <c r="O523" s="4">
        <f>lco2data[[#This Row],[Log Co2]]-lco2data[[#This Row],[Seasonal]]</f>
        <v>5.916730879352774</v>
      </c>
    </row>
    <row r="524" spans="1:15" x14ac:dyDescent="0.3">
      <c r="A524" s="1">
        <v>2001</v>
      </c>
      <c r="B524" s="1">
        <v>9</v>
      </c>
      <c r="C524" s="6">
        <v>2001.7083333333335</v>
      </c>
      <c r="D524" s="6">
        <f>co2data[[#This Row],[DecDate]]^2</f>
        <v>4006836.2517361119</v>
      </c>
      <c r="E524" s="2">
        <f>DATE(co2data[[#This Row],[Year]],co2data[[#This Row],[Month]],15)</f>
        <v>37149</v>
      </c>
      <c r="F524" s="1">
        <v>368.18</v>
      </c>
      <c r="G524" s="1">
        <f>LN(lco2data[[#This Row],[Co2]])</f>
        <v>5.9085719490184161</v>
      </c>
      <c r="H524" s="4">
        <f>$S$37+$S$38*lco2data[[#This Row],[DecDate]]</f>
        <v>5.9235615489981406</v>
      </c>
      <c r="I524" s="4">
        <f>$S$17+$S$18*lco2data[[#This Row],[DecDate]]+$S$19*lco2data[[#This Row],[DecDate2]]</f>
        <v>5.9196879546766894</v>
      </c>
      <c r="J524" s="4">
        <f>lco2data[[#This Row],[Log Co2]]-lco2data[[#This Row],[Quadratic Trend]]</f>
        <v>-1.1116005658273309E-2</v>
      </c>
      <c r="K524" s="4">
        <f t="shared" si="8"/>
        <v>-1.7478934503407993E-3</v>
      </c>
      <c r="L524" s="4">
        <f>lco2data[[#This Row],[Detrended]]-lco2data[[#This Row],[Cycle]]</f>
        <v>-9.3681122079325094E-3</v>
      </c>
      <c r="M524" s="4">
        <f>AVERAGEIF(lco2data[Month],lco2data[Month],lco2data[High Frequency])</f>
        <v>-9.2552748452772796E-3</v>
      </c>
      <c r="N524" s="4">
        <f>lco2data[[#This Row],[S0]]-AVERAGE($M$2:$M$13)</f>
        <v>-9.2535638120205665E-3</v>
      </c>
      <c r="O524" s="4">
        <f>lco2data[[#This Row],[Log Co2]]-lco2data[[#This Row],[Seasonal]]</f>
        <v>5.9178255128304365</v>
      </c>
    </row>
    <row r="525" spans="1:15" x14ac:dyDescent="0.3">
      <c r="A525" s="1">
        <v>2001</v>
      </c>
      <c r="B525" s="1">
        <v>10</v>
      </c>
      <c r="C525" s="6">
        <v>2001.7916666666667</v>
      </c>
      <c r="D525" s="6">
        <f>co2data[[#This Row],[DecDate]]^2</f>
        <v>4007169.8767361115</v>
      </c>
      <c r="E525" s="2">
        <f>DATE(co2data[[#This Row],[Year]],co2data[[#This Row],[Month]],15)</f>
        <v>37179</v>
      </c>
      <c r="F525" s="1">
        <v>368.45</v>
      </c>
      <c r="G525" s="1">
        <f>LN(lco2data[[#This Row],[Co2]])</f>
        <v>5.9093050172130086</v>
      </c>
      <c r="H525" s="4">
        <f>$S$37+$S$38*lco2data[[#This Row],[DecDate]]</f>
        <v>5.9239266533899126</v>
      </c>
      <c r="I525" s="4">
        <f>$S$17+$S$18*lco2data[[#This Row],[DecDate]]+$S$19*lco2data[[#This Row],[DecDate2]]</f>
        <v>5.9201104424618904</v>
      </c>
      <c r="J525" s="4">
        <f>lco2data[[#This Row],[Log Co2]]-lco2data[[#This Row],[Quadratic Trend]]</f>
        <v>-1.0805425248881839E-2</v>
      </c>
      <c r="K525" s="4">
        <f t="shared" si="8"/>
        <v>-1.6372845290754539E-3</v>
      </c>
      <c r="L525" s="4">
        <f>lco2data[[#This Row],[Detrended]]-lco2data[[#This Row],[Cycle]]</f>
        <v>-9.1681407198063846E-3</v>
      </c>
      <c r="M525" s="4">
        <f>AVERAGEIF(lco2data[Month],lco2data[Month],lco2data[High Frequency])</f>
        <v>-9.7900795346398048E-3</v>
      </c>
      <c r="N525" s="4">
        <f>lco2data[[#This Row],[S0]]-AVERAGE($M$2:$M$13)</f>
        <v>-9.7883685013830917E-3</v>
      </c>
      <c r="O525" s="4">
        <f>lco2data[[#This Row],[Log Co2]]-lco2data[[#This Row],[Seasonal]]</f>
        <v>5.9190933857143913</v>
      </c>
    </row>
    <row r="526" spans="1:15" x14ac:dyDescent="0.3">
      <c r="A526" s="1">
        <v>2001</v>
      </c>
      <c r="B526" s="1">
        <v>11</v>
      </c>
      <c r="C526" s="6">
        <v>2001.875</v>
      </c>
      <c r="D526" s="6">
        <f>co2data[[#This Row],[DecDate]]^2</f>
        <v>4007503.515625</v>
      </c>
      <c r="E526" s="2">
        <f>DATE(co2data[[#This Row],[Year]],co2data[[#This Row],[Month]],15)</f>
        <v>37210</v>
      </c>
      <c r="F526" s="1">
        <v>369.76</v>
      </c>
      <c r="G526" s="1">
        <f>LN(lco2data[[#This Row],[Co2]])</f>
        <v>5.9128541465260707</v>
      </c>
      <c r="H526" s="4">
        <f>$S$37+$S$38*lco2data[[#This Row],[DecDate]]</f>
        <v>5.9242917577816847</v>
      </c>
      <c r="I526" s="4">
        <f>$S$17+$S$18*lco2data[[#This Row],[DecDate]]+$S$19*lco2data[[#This Row],[DecDate2]]</f>
        <v>5.9205332992721367</v>
      </c>
      <c r="J526" s="4">
        <f>lco2data[[#This Row],[Log Co2]]-lco2data[[#This Row],[Quadratic Trend]]</f>
        <v>-7.6791527460660092E-3</v>
      </c>
      <c r="K526" s="4">
        <f t="shared" si="8"/>
        <v>-1.5693139058819373E-3</v>
      </c>
      <c r="L526" s="4">
        <f>lco2data[[#This Row],[Detrended]]-lco2data[[#This Row],[Cycle]]</f>
        <v>-6.1098388401840719E-3</v>
      </c>
      <c r="M526" s="4">
        <f>AVERAGEIF(lco2data[Month],lco2data[Month],lco2data[High Frequency])</f>
        <v>-6.4734271169104929E-3</v>
      </c>
      <c r="N526" s="4">
        <f>lco2data[[#This Row],[S0]]-AVERAGE($M$2:$M$13)</f>
        <v>-6.471716083653779E-3</v>
      </c>
      <c r="O526" s="4">
        <f>lco2data[[#This Row],[Log Co2]]-lco2data[[#This Row],[Seasonal]]</f>
        <v>5.9193258626097247</v>
      </c>
    </row>
    <row r="527" spans="1:15" x14ac:dyDescent="0.3">
      <c r="A527" s="1">
        <v>2001</v>
      </c>
      <c r="B527" s="1">
        <v>12</v>
      </c>
      <c r="C527" s="6">
        <v>2001.9583333333335</v>
      </c>
      <c r="D527" s="6">
        <f>co2data[[#This Row],[DecDate]]^2</f>
        <v>4007837.1684027785</v>
      </c>
      <c r="E527" s="2">
        <f>DATE(co2data[[#This Row],[Year]],co2data[[#This Row],[Month]],15)</f>
        <v>37240</v>
      </c>
      <c r="F527" s="1">
        <v>371.24</v>
      </c>
      <c r="G527" s="1">
        <f>LN(lco2data[[#This Row],[Co2]])</f>
        <v>5.9168487537271917</v>
      </c>
      <c r="H527" s="4">
        <f>$S$37+$S$38*lco2data[[#This Row],[DecDate]]</f>
        <v>5.9246568621734585</v>
      </c>
      <c r="I527" s="4">
        <f>$S$17+$S$18*lco2data[[#This Row],[DecDate]]+$S$19*lco2data[[#This Row],[DecDate2]]</f>
        <v>5.9209565251074139</v>
      </c>
      <c r="J527" s="4">
        <f>lco2data[[#This Row],[Log Co2]]-lco2data[[#This Row],[Quadratic Trend]]</f>
        <v>-4.1077713802222249E-3</v>
      </c>
      <c r="K527" s="4">
        <f t="shared" si="8"/>
        <v>-1.6496870752588867E-3</v>
      </c>
      <c r="L527" s="4">
        <f>lco2data[[#This Row],[Detrended]]-lco2data[[#This Row],[Cycle]]</f>
        <v>-2.4580843049633381E-3</v>
      </c>
      <c r="M527" s="4">
        <f>AVERAGEIF(lco2data[Month],lco2data[Month],lco2data[High Frequency])</f>
        <v>-2.9999829855875035E-3</v>
      </c>
      <c r="N527" s="4">
        <f>lco2data[[#This Row],[S0]]-AVERAGE($M$2:$M$13)</f>
        <v>-2.9982719523307896E-3</v>
      </c>
      <c r="O527" s="4">
        <f>lco2data[[#This Row],[Log Co2]]-lco2data[[#This Row],[Seasonal]]</f>
        <v>5.9198470256795224</v>
      </c>
    </row>
    <row r="528" spans="1:15" x14ac:dyDescent="0.3">
      <c r="A528" s="1">
        <v>2002</v>
      </c>
      <c r="B528" s="1">
        <v>1</v>
      </c>
      <c r="C528" s="6">
        <v>2002.0416666666667</v>
      </c>
      <c r="D528" s="6">
        <f>co2data[[#This Row],[DecDate]]^2</f>
        <v>4008170.835069445</v>
      </c>
      <c r="E528" s="2">
        <f>DATE(co2data[[#This Row],[Year]],co2data[[#This Row],[Month]],15)</f>
        <v>37271</v>
      </c>
      <c r="F528" s="1">
        <v>372.53</v>
      </c>
      <c r="G528" s="1">
        <f>LN(lco2data[[#This Row],[Co2]])</f>
        <v>5.9203175714894432</v>
      </c>
      <c r="H528" s="4">
        <f>$S$37+$S$38*lco2data[[#This Row],[DecDate]]</f>
        <v>5.9250219665652306</v>
      </c>
      <c r="I528" s="4">
        <f>$S$17+$S$18*lco2data[[#This Row],[DecDate]]+$S$19*lco2data[[#This Row],[DecDate2]]</f>
        <v>5.9213801199677363</v>
      </c>
      <c r="J528" s="4">
        <f>lco2data[[#This Row],[Log Co2]]-lco2data[[#This Row],[Quadratic Trend]]</f>
        <v>-1.0625484782931238E-3</v>
      </c>
      <c r="K528" s="4">
        <f t="shared" si="8"/>
        <v>-1.9106298648376642E-3</v>
      </c>
      <c r="L528" s="4">
        <f>lco2data[[#This Row],[Detrended]]-lco2data[[#This Row],[Cycle]]</f>
        <v>8.4808138654454039E-4</v>
      </c>
      <c r="M528" s="4">
        <f>AVERAGEIF(lco2data[Month],lco2data[Month],lco2data[High Frequency])</f>
        <v>8.874201147523954E-6</v>
      </c>
      <c r="N528" s="4">
        <f>lco2data[[#This Row],[S0]]-AVERAGE($M$2:$M$13)</f>
        <v>1.0585234404237831E-5</v>
      </c>
      <c r="O528" s="4">
        <f>lco2data[[#This Row],[Log Co2]]-lco2data[[#This Row],[Seasonal]]</f>
        <v>5.9203069862550386</v>
      </c>
    </row>
    <row r="529" spans="1:15" x14ac:dyDescent="0.3">
      <c r="A529" s="1">
        <v>2002</v>
      </c>
      <c r="B529" s="1">
        <v>2</v>
      </c>
      <c r="C529" s="6">
        <v>2002.125</v>
      </c>
      <c r="D529" s="6">
        <f>co2data[[#This Row],[DecDate]]^2</f>
        <v>4008504.515625</v>
      </c>
      <c r="E529" s="2">
        <f>DATE(co2data[[#This Row],[Year]],co2data[[#This Row],[Month]],15)</f>
        <v>37302</v>
      </c>
      <c r="F529" s="1">
        <v>373.2</v>
      </c>
      <c r="G529" s="1">
        <f>LN(lco2data[[#This Row],[Co2]])</f>
        <v>5.9221144689731888</v>
      </c>
      <c r="H529" s="4">
        <f>$S$37+$S$38*lco2data[[#This Row],[DecDate]]</f>
        <v>5.9253870709570027</v>
      </c>
      <c r="I529" s="4">
        <f>$S$17+$S$18*lco2data[[#This Row],[DecDate]]+$S$19*lco2data[[#This Row],[DecDate2]]</f>
        <v>5.9218040838531039</v>
      </c>
      <c r="J529" s="4">
        <f>lco2data[[#This Row],[Log Co2]]-lco2data[[#This Row],[Quadratic Trend]]</f>
        <v>3.103851200849661E-4</v>
      </c>
      <c r="K529" s="4">
        <f t="shared" si="8"/>
        <v>-2.2642271768591291E-3</v>
      </c>
      <c r="L529" s="4">
        <f>lco2data[[#This Row],[Detrended]]-lco2data[[#This Row],[Cycle]]</f>
        <v>2.5746122969440952E-3</v>
      </c>
      <c r="M529" s="4">
        <f>AVERAGEIF(lco2data[Month],lco2data[Month],lco2data[High Frequency])</f>
        <v>2.2711043136650279E-3</v>
      </c>
      <c r="N529" s="4">
        <f>lco2data[[#This Row],[S0]]-AVERAGE($M$2:$M$13)</f>
        <v>2.2728153469217418E-3</v>
      </c>
      <c r="O529" s="4">
        <f>lco2data[[#This Row],[Log Co2]]-lco2data[[#This Row],[Seasonal]]</f>
        <v>5.9198416536262668</v>
      </c>
    </row>
    <row r="530" spans="1:15" x14ac:dyDescent="0.3">
      <c r="A530" s="1">
        <v>2002</v>
      </c>
      <c r="B530" s="1">
        <v>3</v>
      </c>
      <c r="C530" s="6">
        <v>2002.2083333333335</v>
      </c>
      <c r="D530" s="6">
        <f>co2data[[#This Row],[DecDate]]^2</f>
        <v>4008838.210069445</v>
      </c>
      <c r="E530" s="2">
        <f>DATE(co2data[[#This Row],[Year]],co2data[[#This Row],[Month]],15)</f>
        <v>37330</v>
      </c>
      <c r="F530" s="1">
        <v>374.12</v>
      </c>
      <c r="G530" s="1">
        <f>LN(lco2data[[#This Row],[Co2]])</f>
        <v>5.9245766015663506</v>
      </c>
      <c r="H530" s="4">
        <f>$S$37+$S$38*lco2data[[#This Row],[DecDate]]</f>
        <v>5.9257521753487747</v>
      </c>
      <c r="I530" s="4">
        <f>$S$17+$S$18*lco2data[[#This Row],[DecDate]]+$S$19*lco2data[[#This Row],[DecDate2]]</f>
        <v>5.9222284167634882</v>
      </c>
      <c r="J530" s="4">
        <f>lco2data[[#This Row],[Log Co2]]-lco2data[[#This Row],[Quadratic Trend]]</f>
        <v>2.3481848028623631E-3</v>
      </c>
      <c r="K530" s="4">
        <f t="shared" si="8"/>
        <v>-2.4516689072984041E-3</v>
      </c>
      <c r="L530" s="4">
        <f>lco2data[[#This Row],[Detrended]]-lco2data[[#This Row],[Cycle]]</f>
        <v>4.7998537101607668E-3</v>
      </c>
      <c r="M530" s="4">
        <f>AVERAGEIF(lco2data[Month],lco2data[Month],lco2data[High Frequency])</f>
        <v>4.7909439645069168E-3</v>
      </c>
      <c r="N530" s="4">
        <f>lco2data[[#This Row],[S0]]-AVERAGE($M$2:$M$13)</f>
        <v>4.7926549977636308E-3</v>
      </c>
      <c r="O530" s="4">
        <f>lco2data[[#This Row],[Log Co2]]-lco2data[[#This Row],[Seasonal]]</f>
        <v>5.9197839465685869</v>
      </c>
    </row>
    <row r="531" spans="1:15" x14ac:dyDescent="0.3">
      <c r="A531" s="1">
        <v>2002</v>
      </c>
      <c r="B531" s="1">
        <v>4</v>
      </c>
      <c r="C531" s="6">
        <v>2002.2916666666667</v>
      </c>
      <c r="D531" s="6">
        <f>co2data[[#This Row],[DecDate]]^2</f>
        <v>4009171.918402778</v>
      </c>
      <c r="E531" s="2">
        <f>DATE(co2data[[#This Row],[Year]],co2data[[#This Row],[Month]],15)</f>
        <v>37361</v>
      </c>
      <c r="F531" s="1">
        <v>375.02</v>
      </c>
      <c r="G531" s="1">
        <f>LN(lco2data[[#This Row],[Co2]])</f>
        <v>5.9269793578815726</v>
      </c>
      <c r="H531" s="4">
        <f>$S$37+$S$38*lco2data[[#This Row],[DecDate]]</f>
        <v>5.9261172797405468</v>
      </c>
      <c r="I531" s="4">
        <f>$S$17+$S$18*lco2data[[#This Row],[DecDate]]+$S$19*lco2data[[#This Row],[DecDate2]]</f>
        <v>5.922653118698932</v>
      </c>
      <c r="J531" s="4">
        <f>lco2data[[#This Row],[Log Co2]]-lco2data[[#This Row],[Quadratic Trend]]</f>
        <v>4.3262391826406343E-3</v>
      </c>
      <c r="K531" s="4">
        <f t="shared" si="8"/>
        <v>-2.3827985828129583E-3</v>
      </c>
      <c r="L531" s="4">
        <f>lco2data[[#This Row],[Detrended]]-lco2data[[#This Row],[Cycle]]</f>
        <v>6.7090377654535922E-3</v>
      </c>
      <c r="M531" s="4">
        <f>AVERAGEIF(lco2data[Month],lco2data[Month],lco2data[High Frequency])</f>
        <v>8.0050138505764184E-3</v>
      </c>
      <c r="N531" s="4">
        <f>lco2data[[#This Row],[S0]]-AVERAGE($M$2:$M$13)</f>
        <v>8.0067248838331315E-3</v>
      </c>
      <c r="O531" s="4">
        <f>lco2data[[#This Row],[Log Co2]]-lco2data[[#This Row],[Seasonal]]</f>
        <v>5.9189726329977397</v>
      </c>
    </row>
    <row r="532" spans="1:15" x14ac:dyDescent="0.3">
      <c r="A532" s="1">
        <v>2002</v>
      </c>
      <c r="B532" s="1">
        <v>5</v>
      </c>
      <c r="C532" s="6">
        <v>2002.375</v>
      </c>
      <c r="D532" s="6">
        <f>co2data[[#This Row],[DecDate]]^2</f>
        <v>4009505.640625</v>
      </c>
      <c r="E532" s="2">
        <f>DATE(co2data[[#This Row],[Year]],co2data[[#This Row],[Month]],15)</f>
        <v>37391</v>
      </c>
      <c r="F532" s="1">
        <v>375.76</v>
      </c>
      <c r="G532" s="1">
        <f>LN(lco2data[[#This Row],[Co2]])</f>
        <v>5.9289506417187399</v>
      </c>
      <c r="H532" s="4">
        <f>$S$37+$S$38*lco2data[[#This Row],[DecDate]]</f>
        <v>5.9264823841323189</v>
      </c>
      <c r="I532" s="4">
        <f>$S$17+$S$18*lco2data[[#This Row],[DecDate]]+$S$19*lco2data[[#This Row],[DecDate2]]</f>
        <v>5.9230781896594067</v>
      </c>
      <c r="J532" s="4">
        <f>lco2data[[#This Row],[Log Co2]]-lco2data[[#This Row],[Quadratic Trend]]</f>
        <v>5.8724520593331775E-3</v>
      </c>
      <c r="K532" s="4">
        <f t="shared" si="8"/>
        <v>-2.0185884393528752E-3</v>
      </c>
      <c r="L532" s="4">
        <f>lco2data[[#This Row],[Detrended]]-lco2data[[#This Row],[Cycle]]</f>
        <v>7.8910404986860527E-3</v>
      </c>
      <c r="M532" s="4">
        <f>AVERAGEIF(lco2data[Month],lco2data[Month],lco2data[High Frequency])</f>
        <v>8.9785579737426228E-3</v>
      </c>
      <c r="N532" s="4">
        <f>lco2data[[#This Row],[S0]]-AVERAGE($M$2:$M$13)</f>
        <v>8.9802690069993359E-3</v>
      </c>
      <c r="O532" s="4">
        <f>lco2data[[#This Row],[Log Co2]]-lco2data[[#This Row],[Seasonal]]</f>
        <v>5.9199703727117408</v>
      </c>
    </row>
    <row r="533" spans="1:15" x14ac:dyDescent="0.3">
      <c r="A533" s="1">
        <v>2002</v>
      </c>
      <c r="B533" s="1">
        <v>6</v>
      </c>
      <c r="C533" s="6">
        <v>2002.4583333333335</v>
      </c>
      <c r="D533" s="6">
        <f>co2data[[#This Row],[DecDate]]^2</f>
        <v>4009839.3767361119</v>
      </c>
      <c r="E533" s="2">
        <f>DATE(co2data[[#This Row],[Year]],co2data[[#This Row],[Month]],15)</f>
        <v>37422</v>
      </c>
      <c r="F533" s="1">
        <v>375.52</v>
      </c>
      <c r="G533" s="1">
        <f>LN(lco2data[[#This Row],[Co2]])</f>
        <v>5.9283117321027134</v>
      </c>
      <c r="H533" s="4">
        <f>$S$37+$S$38*lco2data[[#This Row],[DecDate]]</f>
        <v>5.9268474885240927</v>
      </c>
      <c r="I533" s="4">
        <f>$S$17+$S$18*lco2data[[#This Row],[DecDate]]+$S$19*lco2data[[#This Row],[DecDate2]]</f>
        <v>5.9235036296449266</v>
      </c>
      <c r="J533" s="4">
        <f>lco2data[[#This Row],[Log Co2]]-lco2data[[#This Row],[Quadratic Trend]]</f>
        <v>4.8081024577868448E-3</v>
      </c>
      <c r="K533" s="4">
        <f t="shared" si="8"/>
        <v>-1.6101825892013912E-3</v>
      </c>
      <c r="L533" s="4">
        <f>lco2data[[#This Row],[Detrended]]-lco2data[[#This Row],[Cycle]]</f>
        <v>6.4182850469882355E-3</v>
      </c>
      <c r="M533" s="4">
        <f>AVERAGEIF(lco2data[Month],lco2data[Month],lco2data[High Frequency])</f>
        <v>6.745219975955884E-3</v>
      </c>
      <c r="N533" s="4">
        <f>lco2data[[#This Row],[S0]]-AVERAGE($M$2:$M$13)</f>
        <v>6.746931009212598E-3</v>
      </c>
      <c r="O533" s="4">
        <f>lco2data[[#This Row],[Log Co2]]-lco2data[[#This Row],[Seasonal]]</f>
        <v>5.9215648010935009</v>
      </c>
    </row>
    <row r="534" spans="1:15" x14ac:dyDescent="0.3">
      <c r="A534" s="1">
        <v>2002</v>
      </c>
      <c r="B534" s="1">
        <v>7</v>
      </c>
      <c r="C534" s="6">
        <v>2002.5416666666667</v>
      </c>
      <c r="D534" s="6">
        <f>co2data[[#This Row],[DecDate]]^2</f>
        <v>4010173.1267361115</v>
      </c>
      <c r="E534" s="2">
        <f>DATE(co2data[[#This Row],[Year]],co2data[[#This Row],[Month]],15)</f>
        <v>37452</v>
      </c>
      <c r="F534" s="1">
        <v>374.01</v>
      </c>
      <c r="G534" s="1">
        <f>LN(lco2data[[#This Row],[Co2]])</f>
        <v>5.924282535024993</v>
      </c>
      <c r="H534" s="4">
        <f>$S$37+$S$38*lco2data[[#This Row],[DecDate]]</f>
        <v>5.9272125929158648</v>
      </c>
      <c r="I534" s="4">
        <f>$S$17+$S$18*lco2data[[#This Row],[DecDate]]+$S$19*lco2data[[#This Row],[DecDate2]]</f>
        <v>5.9239294386554775</v>
      </c>
      <c r="J534" s="4">
        <f>lco2data[[#This Row],[Log Co2]]-lco2data[[#This Row],[Quadratic Trend]]</f>
        <v>3.5309636951552648E-4</v>
      </c>
      <c r="K534" s="4">
        <f t="shared" si="8"/>
        <v>-1.2854361357274623E-3</v>
      </c>
      <c r="L534" s="4">
        <f>lco2data[[#This Row],[Detrended]]-lco2data[[#This Row],[Cycle]]</f>
        <v>1.6385325052429888E-3</v>
      </c>
      <c r="M534" s="4">
        <f>AVERAGEIF(lco2data[Month],lco2data[Month],lco2data[High Frequency])</f>
        <v>1.982712511199824E-3</v>
      </c>
      <c r="N534" s="4">
        <f>lco2data[[#This Row],[S0]]-AVERAGE($M$2:$M$13)</f>
        <v>1.9844235444565379E-3</v>
      </c>
      <c r="O534" s="4">
        <f>lco2data[[#This Row],[Log Co2]]-lco2data[[#This Row],[Seasonal]]</f>
        <v>5.9222981114805364</v>
      </c>
    </row>
    <row r="535" spans="1:15" x14ac:dyDescent="0.3">
      <c r="A535" s="1">
        <v>2002</v>
      </c>
      <c r="B535" s="1">
        <v>8</v>
      </c>
      <c r="C535" s="6">
        <v>2002.625</v>
      </c>
      <c r="D535" s="6">
        <f>co2data[[#This Row],[DecDate]]^2</f>
        <v>4010506.890625</v>
      </c>
      <c r="E535" s="2">
        <f>DATE(co2data[[#This Row],[Year]],co2data[[#This Row],[Month]],15)</f>
        <v>37483</v>
      </c>
      <c r="F535" s="1">
        <v>371.85</v>
      </c>
      <c r="G535" s="1">
        <f>LN(lco2data[[#This Row],[Co2]])</f>
        <v>5.9184905471493092</v>
      </c>
      <c r="H535" s="4">
        <f>$S$37+$S$38*lco2data[[#This Row],[DecDate]]</f>
        <v>5.9275776973076368</v>
      </c>
      <c r="I535" s="4">
        <f>$S$17+$S$18*lco2data[[#This Row],[DecDate]]+$S$19*lco2data[[#This Row],[DecDate2]]</f>
        <v>5.9243556166910309</v>
      </c>
      <c r="J535" s="4">
        <f>lco2data[[#This Row],[Log Co2]]-lco2data[[#This Row],[Quadratic Trend]]</f>
        <v>-5.8650695417217236E-3</v>
      </c>
      <c r="K535" s="4">
        <f t="shared" si="8"/>
        <v>-1.0721013677017328E-3</v>
      </c>
      <c r="L535" s="4">
        <f>lco2data[[#This Row],[Detrended]]-lco2data[[#This Row],[Cycle]]</f>
        <v>-4.792968174019991E-3</v>
      </c>
      <c r="M535" s="4">
        <f>AVERAGEIF(lco2data[Month],lco2data[Month],lco2data[High Frequency])</f>
        <v>-4.2841947074596992E-3</v>
      </c>
      <c r="N535" s="4">
        <f>lco2data[[#This Row],[S0]]-AVERAGE($M$2:$M$13)</f>
        <v>-4.2824836742029852E-3</v>
      </c>
      <c r="O535" s="4">
        <f>lco2data[[#This Row],[Log Co2]]-lco2data[[#This Row],[Seasonal]]</f>
        <v>5.922773030823512</v>
      </c>
    </row>
    <row r="536" spans="1:15" x14ac:dyDescent="0.3">
      <c r="A536" s="1">
        <v>2002</v>
      </c>
      <c r="B536" s="1">
        <v>9</v>
      </c>
      <c r="C536" s="6">
        <v>2002.7083333333335</v>
      </c>
      <c r="D536" s="6">
        <f>co2data[[#This Row],[DecDate]]^2</f>
        <v>4010840.6684027785</v>
      </c>
      <c r="E536" s="2">
        <f>DATE(co2data[[#This Row],[Year]],co2data[[#This Row],[Month]],15)</f>
        <v>37514</v>
      </c>
      <c r="F536" s="1">
        <v>370.75</v>
      </c>
      <c r="G536" s="1">
        <f>LN(lco2data[[#This Row],[Co2]])</f>
        <v>5.9155279810180419</v>
      </c>
      <c r="H536" s="4">
        <f>$S$37+$S$38*lco2data[[#This Row],[DecDate]]</f>
        <v>5.9279428016994107</v>
      </c>
      <c r="I536" s="4">
        <f>$S$17+$S$18*lco2data[[#This Row],[DecDate]]+$S$19*lco2data[[#This Row],[DecDate2]]</f>
        <v>5.9247821637516864</v>
      </c>
      <c r="J536" s="4">
        <f>lco2data[[#This Row],[Log Co2]]-lco2data[[#This Row],[Quadratic Trend]]</f>
        <v>-9.2541827336445337E-3</v>
      </c>
      <c r="K536" s="4">
        <f t="shared" si="8"/>
        <v>-8.3166632656179909E-4</v>
      </c>
      <c r="L536" s="4">
        <f>lco2data[[#This Row],[Detrended]]-lco2data[[#This Row],[Cycle]]</f>
        <v>-8.4225164070827353E-3</v>
      </c>
      <c r="M536" s="4">
        <f>AVERAGEIF(lco2data[Month],lco2data[Month],lco2data[High Frequency])</f>
        <v>-9.2552748452772796E-3</v>
      </c>
      <c r="N536" s="4">
        <f>lco2data[[#This Row],[S0]]-AVERAGE($M$2:$M$13)</f>
        <v>-9.2535638120205665E-3</v>
      </c>
      <c r="O536" s="4">
        <f>lco2data[[#This Row],[Log Co2]]-lco2data[[#This Row],[Seasonal]]</f>
        <v>5.9247815448300623</v>
      </c>
    </row>
    <row r="537" spans="1:15" x14ac:dyDescent="0.3">
      <c r="A537" s="1">
        <v>2002</v>
      </c>
      <c r="B537" s="1">
        <v>10</v>
      </c>
      <c r="C537" s="6">
        <v>2002.7916666666667</v>
      </c>
      <c r="D537" s="6">
        <f>co2data[[#This Row],[DecDate]]^2</f>
        <v>4011174.460069445</v>
      </c>
      <c r="E537" s="2">
        <f>DATE(co2data[[#This Row],[Year]],co2data[[#This Row],[Month]],15)</f>
        <v>37544</v>
      </c>
      <c r="F537" s="1">
        <v>370.55</v>
      </c>
      <c r="G537" s="1">
        <f>LN(lco2data[[#This Row],[Co2]])</f>
        <v>5.9149883883973677</v>
      </c>
      <c r="H537" s="4">
        <f>$S$37+$S$38*lco2data[[#This Row],[DecDate]]</f>
        <v>5.9283079060911827</v>
      </c>
      <c r="I537" s="4">
        <f>$S$17+$S$18*lco2data[[#This Row],[DecDate]]+$S$19*lco2data[[#This Row],[DecDate2]]</f>
        <v>5.9252090798373303</v>
      </c>
      <c r="J537" s="4">
        <f>lco2data[[#This Row],[Log Co2]]-lco2data[[#This Row],[Quadratic Trend]]</f>
        <v>-1.0220691439962515E-2</v>
      </c>
      <c r="K537" s="4">
        <f t="shared" si="8"/>
        <v>-5.1988601873542706E-4</v>
      </c>
      <c r="L537" s="4">
        <f>lco2data[[#This Row],[Detrended]]-lco2data[[#This Row],[Cycle]]</f>
        <v>-9.7008054212270878E-3</v>
      </c>
      <c r="M537" s="4">
        <f>AVERAGEIF(lco2data[Month],lco2data[Month],lco2data[High Frequency])</f>
        <v>-9.7900795346398048E-3</v>
      </c>
      <c r="N537" s="4">
        <f>lco2data[[#This Row],[S0]]-AVERAGE($M$2:$M$13)</f>
        <v>-9.7883685013830917E-3</v>
      </c>
      <c r="O537" s="4">
        <f>lco2data[[#This Row],[Log Co2]]-lco2data[[#This Row],[Seasonal]]</f>
        <v>5.9247767568987504</v>
      </c>
    </row>
    <row r="538" spans="1:15" x14ac:dyDescent="0.3">
      <c r="A538" s="1">
        <v>2002</v>
      </c>
      <c r="B538" s="1">
        <v>11</v>
      </c>
      <c r="C538" s="6">
        <v>2002.875</v>
      </c>
      <c r="D538" s="6">
        <f>co2data[[#This Row],[DecDate]]^2</f>
        <v>4011508.265625</v>
      </c>
      <c r="E538" s="2">
        <f>DATE(co2data[[#This Row],[Year]],co2data[[#This Row],[Month]],15)</f>
        <v>37575</v>
      </c>
      <c r="F538" s="1">
        <v>372.25</v>
      </c>
      <c r="G538" s="1">
        <f>LN(lco2data[[#This Row],[Co2]])</f>
        <v>5.9195656715641185</v>
      </c>
      <c r="H538" s="4">
        <f>$S$37+$S$38*lco2data[[#This Row],[DecDate]]</f>
        <v>5.9286730104829548</v>
      </c>
      <c r="I538" s="4">
        <f>$S$17+$S$18*lco2data[[#This Row],[DecDate]]+$S$19*lco2data[[#This Row],[DecDate2]]</f>
        <v>5.9256363649480193</v>
      </c>
      <c r="J538" s="4">
        <f>lco2data[[#This Row],[Log Co2]]-lco2data[[#This Row],[Quadratic Trend]]</f>
        <v>-6.0706933839007604E-3</v>
      </c>
      <c r="K538" s="4">
        <f t="shared" si="8"/>
        <v>-2.1633413761726125E-4</v>
      </c>
      <c r="L538" s="4">
        <f>lco2data[[#This Row],[Detrended]]-lco2data[[#This Row],[Cycle]]</f>
        <v>-5.8543592462834988E-3</v>
      </c>
      <c r="M538" s="4">
        <f>AVERAGEIF(lco2data[Month],lco2data[Month],lco2data[High Frequency])</f>
        <v>-6.4734271169104929E-3</v>
      </c>
      <c r="N538" s="4">
        <f>lco2data[[#This Row],[S0]]-AVERAGE($M$2:$M$13)</f>
        <v>-6.471716083653779E-3</v>
      </c>
      <c r="O538" s="4">
        <f>lco2data[[#This Row],[Log Co2]]-lco2data[[#This Row],[Seasonal]]</f>
        <v>5.9260373876477725</v>
      </c>
    </row>
    <row r="539" spans="1:15" x14ac:dyDescent="0.3">
      <c r="A539" s="1">
        <v>2002</v>
      </c>
      <c r="B539" s="1">
        <v>12</v>
      </c>
      <c r="C539" s="6">
        <v>2002.9583333333335</v>
      </c>
      <c r="D539" s="6">
        <f>co2data[[#This Row],[DecDate]]^2</f>
        <v>4011842.085069445</v>
      </c>
      <c r="E539" s="2">
        <f>DATE(co2data[[#This Row],[Year]],co2data[[#This Row],[Month]],15)</f>
        <v>37605</v>
      </c>
      <c r="F539" s="1">
        <v>373.79</v>
      </c>
      <c r="G539" s="1">
        <f>LN(lco2data[[#This Row],[Co2]])</f>
        <v>5.923694142389671</v>
      </c>
      <c r="H539" s="4">
        <f>$S$37+$S$38*lco2data[[#This Row],[DecDate]]</f>
        <v>5.9290381148747269</v>
      </c>
      <c r="I539" s="4">
        <f>$S$17+$S$18*lco2data[[#This Row],[DecDate]]+$S$19*lco2data[[#This Row],[DecDate2]]</f>
        <v>5.9260640190837677</v>
      </c>
      <c r="J539" s="4">
        <f>lco2data[[#This Row],[Log Co2]]-lco2data[[#This Row],[Quadratic Trend]]</f>
        <v>-2.3698766940967175E-3</v>
      </c>
      <c r="K539" s="4">
        <f t="shared" si="8"/>
        <v>-1.2983285577449467E-4</v>
      </c>
      <c r="L539" s="4">
        <f>lco2data[[#This Row],[Detrended]]-lco2data[[#This Row],[Cycle]]</f>
        <v>-2.240043838322223E-3</v>
      </c>
      <c r="M539" s="4">
        <f>AVERAGEIF(lco2data[Month],lco2data[Month],lco2data[High Frequency])</f>
        <v>-2.9999829855875035E-3</v>
      </c>
      <c r="N539" s="4">
        <f>lco2data[[#This Row],[S0]]-AVERAGE($M$2:$M$13)</f>
        <v>-2.9982719523307896E-3</v>
      </c>
      <c r="O539" s="4">
        <f>lco2data[[#This Row],[Log Co2]]-lco2data[[#This Row],[Seasonal]]</f>
        <v>5.9266924143420017</v>
      </c>
    </row>
    <row r="540" spans="1:15" x14ac:dyDescent="0.3">
      <c r="A540" s="1">
        <v>2003</v>
      </c>
      <c r="B540" s="1">
        <v>1</v>
      </c>
      <c r="C540" s="6">
        <v>2003.0416666666667</v>
      </c>
      <c r="D540" s="6">
        <f>co2data[[#This Row],[DecDate]]^2</f>
        <v>4012175.918402778</v>
      </c>
      <c r="E540" s="2">
        <f>DATE(co2data[[#This Row],[Year]],co2data[[#This Row],[Month]],15)</f>
        <v>37636</v>
      </c>
      <c r="F540" s="1">
        <v>374.88</v>
      </c>
      <c r="G540" s="1">
        <f>LN(lco2data[[#This Row],[Co2]])</f>
        <v>5.9266059747594859</v>
      </c>
      <c r="H540" s="4">
        <f>$S$37+$S$38*lco2data[[#This Row],[DecDate]]</f>
        <v>5.9294032192664989</v>
      </c>
      <c r="I540" s="4">
        <f>$S$17+$S$18*lco2data[[#This Row],[DecDate]]+$S$19*lco2data[[#This Row],[DecDate2]]</f>
        <v>5.9264920422445471</v>
      </c>
      <c r="J540" s="4">
        <f>lco2data[[#This Row],[Log Co2]]-lco2data[[#This Row],[Quadratic Trend]]</f>
        <v>1.1393251493885259E-4</v>
      </c>
      <c r="K540" s="4">
        <f t="shared" si="8"/>
        <v>-3.1651889383767549E-4</v>
      </c>
      <c r="L540" s="4">
        <f>lco2data[[#This Row],[Detrended]]-lco2data[[#This Row],[Cycle]]</f>
        <v>4.3045140877652808E-4</v>
      </c>
      <c r="M540" s="4">
        <f>AVERAGEIF(lco2data[Month],lco2data[Month],lco2data[High Frequency])</f>
        <v>8.874201147523954E-6</v>
      </c>
      <c r="N540" s="4">
        <f>lco2data[[#This Row],[S0]]-AVERAGE($M$2:$M$13)</f>
        <v>1.0585234404237831E-5</v>
      </c>
      <c r="O540" s="4">
        <f>lco2data[[#This Row],[Log Co2]]-lco2data[[#This Row],[Seasonal]]</f>
        <v>5.9265953895250814</v>
      </c>
    </row>
    <row r="541" spans="1:15" x14ac:dyDescent="0.3">
      <c r="A541" s="1">
        <v>2003</v>
      </c>
      <c r="B541" s="1">
        <v>2</v>
      </c>
      <c r="C541" s="6">
        <v>2003.125</v>
      </c>
      <c r="D541" s="6">
        <f>co2data[[#This Row],[DecDate]]^2</f>
        <v>4012509.765625</v>
      </c>
      <c r="E541" s="2">
        <f>DATE(co2data[[#This Row],[Year]],co2data[[#This Row],[Month]],15)</f>
        <v>37667</v>
      </c>
      <c r="F541" s="1">
        <v>375.64</v>
      </c>
      <c r="G541" s="1">
        <f>LN(lco2data[[#This Row],[Co2]])</f>
        <v>5.928631237936413</v>
      </c>
      <c r="H541" s="4">
        <f>$S$37+$S$38*lco2data[[#This Row],[DecDate]]</f>
        <v>5.9297683236582728</v>
      </c>
      <c r="I541" s="4">
        <f>$S$17+$S$18*lco2data[[#This Row],[DecDate]]+$S$19*lco2data[[#This Row],[DecDate2]]</f>
        <v>5.9269204344303716</v>
      </c>
      <c r="J541" s="4">
        <f>lco2data[[#This Row],[Log Co2]]-lco2data[[#This Row],[Quadratic Trend]]</f>
        <v>1.7108035060413584E-3</v>
      </c>
      <c r="K541" s="4">
        <f t="shared" si="8"/>
        <v>-6.6885036056088315E-4</v>
      </c>
      <c r="L541" s="4">
        <f>lco2data[[#This Row],[Detrended]]-lco2data[[#This Row],[Cycle]]</f>
        <v>2.3796538666022416E-3</v>
      </c>
      <c r="M541" s="4">
        <f>AVERAGEIF(lco2data[Month],lco2data[Month],lco2data[High Frequency])</f>
        <v>2.2711043136650279E-3</v>
      </c>
      <c r="N541" s="4">
        <f>lco2data[[#This Row],[S0]]-AVERAGE($M$2:$M$13)</f>
        <v>2.2728153469217418E-3</v>
      </c>
      <c r="O541" s="4">
        <f>lco2data[[#This Row],[Log Co2]]-lco2data[[#This Row],[Seasonal]]</f>
        <v>5.926358422589491</v>
      </c>
    </row>
    <row r="542" spans="1:15" x14ac:dyDescent="0.3">
      <c r="A542" s="1">
        <v>2003</v>
      </c>
      <c r="B542" s="1">
        <v>3</v>
      </c>
      <c r="C542" s="6">
        <v>2003.2083333333335</v>
      </c>
      <c r="D542" s="6">
        <f>co2data[[#This Row],[DecDate]]^2</f>
        <v>4012843.6267361119</v>
      </c>
      <c r="E542" s="2">
        <f>DATE(co2data[[#This Row],[Year]],co2data[[#This Row],[Month]],15)</f>
        <v>37695</v>
      </c>
      <c r="F542" s="1">
        <v>376.45</v>
      </c>
      <c r="G542" s="1">
        <f>LN(lco2data[[#This Row],[Co2]])</f>
        <v>5.9307852362961313</v>
      </c>
      <c r="H542" s="4">
        <f>$S$37+$S$38*lco2data[[#This Row],[DecDate]]</f>
        <v>5.9301334280500448</v>
      </c>
      <c r="I542" s="4">
        <f>$S$17+$S$18*lco2data[[#This Row],[DecDate]]+$S$19*lco2data[[#This Row],[DecDate2]]</f>
        <v>5.9273491956412272</v>
      </c>
      <c r="J542" s="4">
        <f>lco2data[[#This Row],[Log Co2]]-lco2data[[#This Row],[Quadratic Trend]]</f>
        <v>3.4360406549041045E-3</v>
      </c>
      <c r="K542" s="4">
        <f t="shared" si="8"/>
        <v>-8.2503212982617451E-4</v>
      </c>
      <c r="L542" s="4">
        <f>lco2data[[#This Row],[Detrended]]-lco2data[[#This Row],[Cycle]]</f>
        <v>4.2610727847302793E-3</v>
      </c>
      <c r="M542" s="4">
        <f>AVERAGEIF(lco2data[Month],lco2data[Month],lco2data[High Frequency])</f>
        <v>4.7909439645069168E-3</v>
      </c>
      <c r="N542" s="4">
        <f>lco2data[[#This Row],[S0]]-AVERAGE($M$2:$M$13)</f>
        <v>4.7926549977636308E-3</v>
      </c>
      <c r="O542" s="4">
        <f>lco2data[[#This Row],[Log Co2]]-lco2data[[#This Row],[Seasonal]]</f>
        <v>5.9259925812983676</v>
      </c>
    </row>
    <row r="543" spans="1:15" x14ac:dyDescent="0.3">
      <c r="A543" s="1">
        <v>2003</v>
      </c>
      <c r="B543" s="1">
        <v>4</v>
      </c>
      <c r="C543" s="6">
        <v>2003.2916666666667</v>
      </c>
      <c r="D543" s="6">
        <f>co2data[[#This Row],[DecDate]]^2</f>
        <v>4013177.5017361115</v>
      </c>
      <c r="E543" s="2">
        <f>DATE(co2data[[#This Row],[Year]],co2data[[#This Row],[Month]],15)</f>
        <v>37726</v>
      </c>
      <c r="F543" s="1">
        <v>377.73</v>
      </c>
      <c r="G543" s="1">
        <f>LN(lco2data[[#This Row],[Co2]])</f>
        <v>5.9341796546817189</v>
      </c>
      <c r="H543" s="4">
        <f>$S$37+$S$38*lco2data[[#This Row],[DecDate]]</f>
        <v>5.9304985324418169</v>
      </c>
      <c r="I543" s="4">
        <f>$S$17+$S$18*lco2data[[#This Row],[DecDate]]+$S$19*lco2data[[#This Row],[DecDate2]]</f>
        <v>5.9277783258771137</v>
      </c>
      <c r="J543" s="4">
        <f>lco2data[[#This Row],[Log Co2]]-lco2data[[#This Row],[Quadratic Trend]]</f>
        <v>6.4013288046051997E-3</v>
      </c>
      <c r="K543" s="4">
        <f t="shared" si="8"/>
        <v>-7.5781601499859733E-4</v>
      </c>
      <c r="L543" s="4">
        <f>lco2data[[#This Row],[Detrended]]-lco2data[[#This Row],[Cycle]]</f>
        <v>7.1591448196037973E-3</v>
      </c>
      <c r="M543" s="4">
        <f>AVERAGEIF(lco2data[Month],lco2data[Month],lco2data[High Frequency])</f>
        <v>8.0050138505764184E-3</v>
      </c>
      <c r="N543" s="4">
        <f>lco2data[[#This Row],[S0]]-AVERAGE($M$2:$M$13)</f>
        <v>8.0067248838331315E-3</v>
      </c>
      <c r="O543" s="4">
        <f>lco2data[[#This Row],[Log Co2]]-lco2data[[#This Row],[Seasonal]]</f>
        <v>5.926172929797886</v>
      </c>
    </row>
    <row r="544" spans="1:15" x14ac:dyDescent="0.3">
      <c r="A544" s="1">
        <v>2003</v>
      </c>
      <c r="B544" s="1">
        <v>5</v>
      </c>
      <c r="C544" s="6">
        <v>2003.375</v>
      </c>
      <c r="D544" s="6">
        <f>co2data[[#This Row],[DecDate]]^2</f>
        <v>4013511.390625</v>
      </c>
      <c r="E544" s="2">
        <f>DATE(co2data[[#This Row],[Year]],co2data[[#This Row],[Month]],15)</f>
        <v>37756</v>
      </c>
      <c r="F544" s="1">
        <v>378.6</v>
      </c>
      <c r="G544" s="1">
        <f>LN(lco2data[[#This Row],[Co2]])</f>
        <v>5.9364802387752222</v>
      </c>
      <c r="H544" s="4">
        <f>$S$37+$S$38*lco2data[[#This Row],[DecDate]]</f>
        <v>5.930863636833589</v>
      </c>
      <c r="I544" s="4">
        <f>$S$17+$S$18*lco2data[[#This Row],[DecDate]]+$S$19*lco2data[[#This Row],[DecDate2]]</f>
        <v>5.9282078251380455</v>
      </c>
      <c r="J544" s="4">
        <f>lco2data[[#This Row],[Log Co2]]-lco2data[[#This Row],[Quadratic Trend]]</f>
        <v>8.2724136371767898E-3</v>
      </c>
      <c r="K544" s="4">
        <f t="shared" si="8"/>
        <v>-3.3881068858071089E-4</v>
      </c>
      <c r="L544" s="4">
        <f>lco2data[[#This Row],[Detrended]]-lco2data[[#This Row],[Cycle]]</f>
        <v>8.6112243257575015E-3</v>
      </c>
      <c r="M544" s="4">
        <f>AVERAGEIF(lco2data[Month],lco2data[Month],lco2data[High Frequency])</f>
        <v>8.9785579737426228E-3</v>
      </c>
      <c r="N544" s="4">
        <f>lco2data[[#This Row],[S0]]-AVERAGE($M$2:$M$13)</f>
        <v>8.9802690069993359E-3</v>
      </c>
      <c r="O544" s="4">
        <f>lco2data[[#This Row],[Log Co2]]-lco2data[[#This Row],[Seasonal]]</f>
        <v>5.9274999697682231</v>
      </c>
    </row>
    <row r="545" spans="1:15" x14ac:dyDescent="0.3">
      <c r="A545" s="1">
        <v>2003</v>
      </c>
      <c r="B545" s="1">
        <v>6</v>
      </c>
      <c r="C545" s="6">
        <v>2003.4583333333335</v>
      </c>
      <c r="D545" s="6">
        <f>co2data[[#This Row],[DecDate]]^2</f>
        <v>4013845.2934027785</v>
      </c>
      <c r="E545" s="2">
        <f>DATE(co2data[[#This Row],[Year]],co2data[[#This Row],[Month]],15)</f>
        <v>37787</v>
      </c>
      <c r="F545" s="1">
        <v>378.28</v>
      </c>
      <c r="G545" s="1">
        <f>LN(lco2data[[#This Row],[Co2]])</f>
        <v>5.9356346621473115</v>
      </c>
      <c r="H545" s="4">
        <f>$S$37+$S$38*lco2data[[#This Row],[DecDate]]</f>
        <v>5.9312287412253628</v>
      </c>
      <c r="I545" s="4">
        <f>$S$17+$S$18*lco2data[[#This Row],[DecDate]]+$S$19*lco2data[[#This Row],[DecDate2]]</f>
        <v>5.9286376934240224</v>
      </c>
      <c r="J545" s="4">
        <f>lco2data[[#This Row],[Log Co2]]-lco2data[[#This Row],[Quadratic Trend]]</f>
        <v>6.9969687232891431E-3</v>
      </c>
      <c r="K545" s="4">
        <f t="shared" si="8"/>
        <v>3.1146601878836361E-7</v>
      </c>
      <c r="L545" s="4">
        <f>lco2data[[#This Row],[Detrended]]-lco2data[[#This Row],[Cycle]]</f>
        <v>6.9966572572703551E-3</v>
      </c>
      <c r="M545" s="4">
        <f>AVERAGEIF(lco2data[Month],lco2data[Month],lco2data[High Frequency])</f>
        <v>6.745219975955884E-3</v>
      </c>
      <c r="N545" s="4">
        <f>lco2data[[#This Row],[S0]]-AVERAGE($M$2:$M$13)</f>
        <v>6.746931009212598E-3</v>
      </c>
      <c r="O545" s="4">
        <f>lco2data[[#This Row],[Log Co2]]-lco2data[[#This Row],[Seasonal]]</f>
        <v>5.928887731138099</v>
      </c>
    </row>
    <row r="546" spans="1:15" x14ac:dyDescent="0.3">
      <c r="A546" s="1">
        <v>2003</v>
      </c>
      <c r="B546" s="1">
        <v>7</v>
      </c>
      <c r="C546" s="6">
        <v>2003.5416666666667</v>
      </c>
      <c r="D546" s="6">
        <f>co2data[[#This Row],[DecDate]]^2</f>
        <v>4014179.210069445</v>
      </c>
      <c r="E546" s="2">
        <f>DATE(co2data[[#This Row],[Year]],co2data[[#This Row],[Month]],15)</f>
        <v>37817</v>
      </c>
      <c r="F546" s="1">
        <v>376.7</v>
      </c>
      <c r="G546" s="1">
        <f>LN(lco2data[[#This Row],[Co2]])</f>
        <v>5.9314491146979957</v>
      </c>
      <c r="H546" s="4">
        <f>$S$37+$S$38*lco2data[[#This Row],[DecDate]]</f>
        <v>5.9315938456171349</v>
      </c>
      <c r="I546" s="4">
        <f>$S$17+$S$18*lco2data[[#This Row],[DecDate]]+$S$19*lco2data[[#This Row],[DecDate2]]</f>
        <v>5.9290679307350302</v>
      </c>
      <c r="J546" s="4">
        <f>lco2data[[#This Row],[Log Co2]]-lco2data[[#This Row],[Quadratic Trend]]</f>
        <v>2.3811839629654941E-3</v>
      </c>
      <c r="K546" s="4">
        <f t="shared" si="8"/>
        <v>2.2784685180518785E-4</v>
      </c>
      <c r="L546" s="4">
        <f>lco2data[[#This Row],[Detrended]]-lco2data[[#This Row],[Cycle]]</f>
        <v>2.1533371111603062E-3</v>
      </c>
      <c r="M546" s="4">
        <f>AVERAGEIF(lco2data[Month],lco2data[Month],lco2data[High Frequency])</f>
        <v>1.982712511199824E-3</v>
      </c>
      <c r="N546" s="4">
        <f>lco2data[[#This Row],[S0]]-AVERAGE($M$2:$M$13)</f>
        <v>1.9844235444565379E-3</v>
      </c>
      <c r="O546" s="4">
        <f>lco2data[[#This Row],[Log Co2]]-lco2data[[#This Row],[Seasonal]]</f>
        <v>5.9294646911535391</v>
      </c>
    </row>
    <row r="547" spans="1:15" x14ac:dyDescent="0.3">
      <c r="A547" s="1">
        <v>2003</v>
      </c>
      <c r="B547" s="1">
        <v>8</v>
      </c>
      <c r="C547" s="6">
        <v>2003.625</v>
      </c>
      <c r="D547" s="6">
        <f>co2data[[#This Row],[DecDate]]^2</f>
        <v>4014513.140625</v>
      </c>
      <c r="E547" s="2">
        <f>DATE(co2data[[#This Row],[Year]],co2data[[#This Row],[Month]],15)</f>
        <v>37848</v>
      </c>
      <c r="F547" s="1">
        <v>374.38</v>
      </c>
      <c r="G547" s="1">
        <f>LN(lco2data[[#This Row],[Co2]])</f>
        <v>5.9252713243731829</v>
      </c>
      <c r="H547" s="4">
        <f>$S$37+$S$38*lco2data[[#This Row],[DecDate]]</f>
        <v>5.9319589500089069</v>
      </c>
      <c r="I547" s="4">
        <f>$S$17+$S$18*lco2data[[#This Row],[DecDate]]+$S$19*lco2data[[#This Row],[DecDate2]]</f>
        <v>5.9294985370710691</v>
      </c>
      <c r="J547" s="4">
        <f>lco2data[[#This Row],[Log Co2]]-lco2data[[#This Row],[Quadratic Trend]]</f>
        <v>-4.2272126978861735E-3</v>
      </c>
      <c r="K547" s="4">
        <f t="shared" si="8"/>
        <v>4.0833638989486057E-4</v>
      </c>
      <c r="L547" s="4">
        <f>lco2data[[#This Row],[Detrended]]-lco2data[[#This Row],[Cycle]]</f>
        <v>-4.6355490877810343E-3</v>
      </c>
      <c r="M547" s="4">
        <f>AVERAGEIF(lco2data[Month],lco2data[Month],lco2data[High Frequency])</f>
        <v>-4.2841947074596992E-3</v>
      </c>
      <c r="N547" s="4">
        <f>lco2data[[#This Row],[S0]]-AVERAGE($M$2:$M$13)</f>
        <v>-4.2824836742029852E-3</v>
      </c>
      <c r="O547" s="4">
        <f>lco2data[[#This Row],[Log Co2]]-lco2data[[#This Row],[Seasonal]]</f>
        <v>5.9295538080473857</v>
      </c>
    </row>
    <row r="548" spans="1:15" x14ac:dyDescent="0.3">
      <c r="A548" s="1">
        <v>2003</v>
      </c>
      <c r="B548" s="1">
        <v>9</v>
      </c>
      <c r="C548" s="6">
        <v>2003.7083333333335</v>
      </c>
      <c r="D548" s="6">
        <f>co2data[[#This Row],[DecDate]]^2</f>
        <v>4014847.085069445</v>
      </c>
      <c r="E548" s="2">
        <f>DATE(co2data[[#This Row],[Year]],co2data[[#This Row],[Month]],15)</f>
        <v>37879</v>
      </c>
      <c r="F548" s="1">
        <v>373.17</v>
      </c>
      <c r="G548" s="1">
        <f>LN(lco2data[[#This Row],[Co2]])</f>
        <v>5.9220340798899826</v>
      </c>
      <c r="H548" s="4">
        <f>$S$37+$S$38*lco2data[[#This Row],[DecDate]]</f>
        <v>5.9323240544006808</v>
      </c>
      <c r="I548" s="4">
        <f>$S$17+$S$18*lco2data[[#This Row],[DecDate]]+$S$19*lco2data[[#This Row],[DecDate2]]</f>
        <v>5.9299295124321532</v>
      </c>
      <c r="J548" s="4">
        <f>lco2data[[#This Row],[Log Co2]]-lco2data[[#This Row],[Quadratic Trend]]</f>
        <v>-7.8954325421705107E-3</v>
      </c>
      <c r="K548" s="4">
        <f t="shared" si="8"/>
        <v>6.3799905336258376E-4</v>
      </c>
      <c r="L548" s="4">
        <f>lco2data[[#This Row],[Detrended]]-lco2data[[#This Row],[Cycle]]</f>
        <v>-8.5334315955330944E-3</v>
      </c>
      <c r="M548" s="4">
        <f>AVERAGEIF(lco2data[Month],lco2data[Month],lco2data[High Frequency])</f>
        <v>-9.2552748452772796E-3</v>
      </c>
      <c r="N548" s="4">
        <f>lco2data[[#This Row],[S0]]-AVERAGE($M$2:$M$13)</f>
        <v>-9.2535638120205665E-3</v>
      </c>
      <c r="O548" s="4">
        <f>lco2data[[#This Row],[Log Co2]]-lco2data[[#This Row],[Seasonal]]</f>
        <v>5.931287643702003</v>
      </c>
    </row>
    <row r="549" spans="1:15" x14ac:dyDescent="0.3">
      <c r="A549" s="1">
        <v>2003</v>
      </c>
      <c r="B549" s="1">
        <v>10</v>
      </c>
      <c r="C549" s="6">
        <v>2003.7916666666667</v>
      </c>
      <c r="D549" s="6">
        <f>co2data[[#This Row],[DecDate]]^2</f>
        <v>4015181.043402778</v>
      </c>
      <c r="E549" s="2">
        <f>DATE(co2data[[#This Row],[Year]],co2data[[#This Row],[Month]],15)</f>
        <v>37909</v>
      </c>
      <c r="F549" s="1">
        <v>373.15</v>
      </c>
      <c r="G549" s="1">
        <f>LN(lco2data[[#This Row],[Co2]])</f>
        <v>5.9219804835773964</v>
      </c>
      <c r="H549" s="4">
        <f>$S$37+$S$38*lco2data[[#This Row],[DecDate]]</f>
        <v>5.9326891587924528</v>
      </c>
      <c r="I549" s="4">
        <f>$S$17+$S$18*lco2data[[#This Row],[DecDate]]+$S$19*lco2data[[#This Row],[DecDate2]]</f>
        <v>5.9303608568182824</v>
      </c>
      <c r="J549" s="4">
        <f>lco2data[[#This Row],[Log Co2]]-lco2data[[#This Row],[Quadratic Trend]]</f>
        <v>-8.3803732408860299E-3</v>
      </c>
      <c r="K549" s="4">
        <f t="shared" si="8"/>
        <v>9.9947352471740913E-4</v>
      </c>
      <c r="L549" s="4">
        <f>lco2data[[#This Row],[Detrended]]-lco2data[[#This Row],[Cycle]]</f>
        <v>-9.379846765603439E-3</v>
      </c>
      <c r="M549" s="4">
        <f>AVERAGEIF(lco2data[Month],lco2data[Month],lco2data[High Frequency])</f>
        <v>-9.7900795346398048E-3</v>
      </c>
      <c r="N549" s="4">
        <f>lco2data[[#This Row],[S0]]-AVERAGE($M$2:$M$13)</f>
        <v>-9.7883685013830917E-3</v>
      </c>
      <c r="O549" s="4">
        <f>lco2data[[#This Row],[Log Co2]]-lco2data[[#This Row],[Seasonal]]</f>
        <v>5.931768852078779</v>
      </c>
    </row>
    <row r="550" spans="1:15" x14ac:dyDescent="0.3">
      <c r="A550" s="1">
        <v>2003</v>
      </c>
      <c r="B550" s="1">
        <v>11</v>
      </c>
      <c r="C550" s="6">
        <v>2003.875</v>
      </c>
      <c r="D550" s="6">
        <f>co2data[[#This Row],[DecDate]]^2</f>
        <v>4015515.015625</v>
      </c>
      <c r="E550" s="2">
        <f>DATE(co2data[[#This Row],[Year]],co2data[[#This Row],[Month]],15)</f>
        <v>37940</v>
      </c>
      <c r="F550" s="1">
        <v>374.66</v>
      </c>
      <c r="G550" s="1">
        <f>LN(lco2data[[#This Row],[Co2]])</f>
        <v>5.9260189480329126</v>
      </c>
      <c r="H550" s="4">
        <f>$S$37+$S$38*lco2data[[#This Row],[DecDate]]</f>
        <v>5.9330542631842249</v>
      </c>
      <c r="I550" s="4">
        <f>$S$17+$S$18*lco2data[[#This Row],[DecDate]]+$S$19*lco2data[[#This Row],[DecDate2]]</f>
        <v>5.9307925702294426</v>
      </c>
      <c r="J550" s="4">
        <f>lco2data[[#This Row],[Log Co2]]-lco2data[[#This Row],[Quadratic Trend]]</f>
        <v>-4.7736221965299919E-3</v>
      </c>
      <c r="K550" s="4">
        <f t="shared" si="8"/>
        <v>1.1540560679554035E-3</v>
      </c>
      <c r="L550" s="4">
        <f>lco2data[[#This Row],[Detrended]]-lco2data[[#This Row],[Cycle]]</f>
        <v>-5.9276782644853959E-3</v>
      </c>
      <c r="M550" s="4">
        <f>AVERAGEIF(lco2data[Month],lco2data[Month],lco2data[High Frequency])</f>
        <v>-6.4734271169104929E-3</v>
      </c>
      <c r="N550" s="4">
        <f>lco2data[[#This Row],[S0]]-AVERAGE($M$2:$M$13)</f>
        <v>-6.471716083653779E-3</v>
      </c>
      <c r="O550" s="4">
        <f>lco2data[[#This Row],[Log Co2]]-lco2data[[#This Row],[Seasonal]]</f>
        <v>5.9324906641165667</v>
      </c>
    </row>
    <row r="551" spans="1:15" x14ac:dyDescent="0.3">
      <c r="A551" s="1">
        <v>2003</v>
      </c>
      <c r="B551" s="1">
        <v>12</v>
      </c>
      <c r="C551" s="6">
        <v>2003.9583333333335</v>
      </c>
      <c r="D551" s="6">
        <f>co2data[[#This Row],[DecDate]]^2</f>
        <v>4015849.0017361119</v>
      </c>
      <c r="E551" s="2">
        <f>DATE(co2data[[#This Row],[Year]],co2data[[#This Row],[Month]],15)</f>
        <v>37970</v>
      </c>
      <c r="F551" s="1">
        <v>375.99</v>
      </c>
      <c r="G551" s="1">
        <f>LN(lco2data[[#This Row],[Co2]])</f>
        <v>5.9295625472915408</v>
      </c>
      <c r="H551" s="4">
        <f>$S$37+$S$38*lco2data[[#This Row],[DecDate]]</f>
        <v>5.933419367575997</v>
      </c>
      <c r="I551" s="4">
        <f>$S$17+$S$18*lco2data[[#This Row],[DecDate]]+$S$19*lco2data[[#This Row],[DecDate2]]</f>
        <v>5.931224652665648</v>
      </c>
      <c r="J551" s="4">
        <f>lco2data[[#This Row],[Log Co2]]-lco2data[[#This Row],[Quadratic Trend]]</f>
        <v>-1.66210537410727E-3</v>
      </c>
      <c r="K551" s="4">
        <f t="shared" si="8"/>
        <v>9.431191343901665E-4</v>
      </c>
      <c r="L551" s="4">
        <f>lco2data[[#This Row],[Detrended]]-lco2data[[#This Row],[Cycle]]</f>
        <v>-2.6052245084974366E-3</v>
      </c>
      <c r="M551" s="4">
        <f>AVERAGEIF(lco2data[Month],lco2data[Month],lco2data[High Frequency])</f>
        <v>-2.9999829855875035E-3</v>
      </c>
      <c r="N551" s="4">
        <f>lco2data[[#This Row],[S0]]-AVERAGE($M$2:$M$13)</f>
        <v>-2.9982719523307896E-3</v>
      </c>
      <c r="O551" s="4">
        <f>lco2data[[#This Row],[Log Co2]]-lco2data[[#This Row],[Seasonal]]</f>
        <v>5.9325608192438715</v>
      </c>
    </row>
    <row r="552" spans="1:15" x14ac:dyDescent="0.3">
      <c r="A552" s="1">
        <v>2004</v>
      </c>
      <c r="B552" s="1">
        <v>1</v>
      </c>
      <c r="C552" s="6">
        <v>2004.0416666666667</v>
      </c>
      <c r="D552" s="6">
        <f>co2data[[#This Row],[DecDate]]^2</f>
        <v>4016183.0017361115</v>
      </c>
      <c r="E552" s="2">
        <f>DATE(co2data[[#This Row],[Year]],co2data[[#This Row],[Month]],15)</f>
        <v>38001</v>
      </c>
      <c r="F552" s="1">
        <v>377</v>
      </c>
      <c r="G552" s="1">
        <f>LN(lco2data[[#This Row],[Co2]])</f>
        <v>5.9322451874480109</v>
      </c>
      <c r="H552" s="4">
        <f>$S$37+$S$38*lco2data[[#This Row],[DecDate]]</f>
        <v>5.933784471967769</v>
      </c>
      <c r="I552" s="4">
        <f>$S$17+$S$18*lco2data[[#This Row],[DecDate]]+$S$19*lco2data[[#This Row],[DecDate2]]</f>
        <v>5.9316571041268844</v>
      </c>
      <c r="J552" s="4">
        <f>lco2data[[#This Row],[Log Co2]]-lco2data[[#This Row],[Quadratic Trend]]</f>
        <v>5.8808332112647577E-4</v>
      </c>
      <c r="K552" s="4">
        <f t="shared" si="8"/>
        <v>3.4577791816898113E-4</v>
      </c>
      <c r="L552" s="4">
        <f>lco2data[[#This Row],[Detrended]]-lco2data[[#This Row],[Cycle]]</f>
        <v>2.4230540295749463E-4</v>
      </c>
      <c r="M552" s="4">
        <f>AVERAGEIF(lco2data[Month],lco2data[Month],lco2data[High Frequency])</f>
        <v>8.874201147523954E-6</v>
      </c>
      <c r="N552" s="4">
        <f>lco2data[[#This Row],[S0]]-AVERAGE($M$2:$M$13)</f>
        <v>1.0585234404237831E-5</v>
      </c>
      <c r="O552" s="4">
        <f>lco2data[[#This Row],[Log Co2]]-lco2data[[#This Row],[Seasonal]]</f>
        <v>5.9322346022136063</v>
      </c>
    </row>
    <row r="553" spans="1:15" x14ac:dyDescent="0.3">
      <c r="A553" s="1">
        <v>2004</v>
      </c>
      <c r="B553" s="1">
        <v>2</v>
      </c>
      <c r="C553" s="6">
        <v>2004.125</v>
      </c>
      <c r="D553" s="6">
        <f>co2data[[#This Row],[DecDate]]^2</f>
        <v>4016517.015625</v>
      </c>
      <c r="E553" s="2">
        <f>DATE(co2data[[#This Row],[Year]],co2data[[#This Row],[Month]],15)</f>
        <v>38032</v>
      </c>
      <c r="F553" s="1">
        <v>377.87</v>
      </c>
      <c r="G553" s="1">
        <f>LN(lco2data[[#This Row],[Co2]])</f>
        <v>5.9345502211232279</v>
      </c>
      <c r="H553" s="4">
        <f>$S$37+$S$38*lco2data[[#This Row],[DecDate]]</f>
        <v>5.9341495763595411</v>
      </c>
      <c r="I553" s="4">
        <f>$S$17+$S$18*lco2data[[#This Row],[DecDate]]+$S$19*lco2data[[#This Row],[DecDate2]]</f>
        <v>5.9320899246131233</v>
      </c>
      <c r="J553" s="4">
        <f>lco2data[[#This Row],[Log Co2]]-lco2data[[#This Row],[Quadratic Trend]]</f>
        <v>2.4602965101045982E-3</v>
      </c>
      <c r="K553" s="4">
        <f t="shared" si="8"/>
        <v>-2.2807148480238264E-4</v>
      </c>
      <c r="L553" s="4">
        <f>lco2data[[#This Row],[Detrended]]-lco2data[[#This Row],[Cycle]]</f>
        <v>2.6883679949069807E-3</v>
      </c>
      <c r="M553" s="4">
        <f>AVERAGEIF(lco2data[Month],lco2data[Month],lco2data[High Frequency])</f>
        <v>2.2711043136650279E-3</v>
      </c>
      <c r="N553" s="4">
        <f>lco2data[[#This Row],[S0]]-AVERAGE($M$2:$M$13)</f>
        <v>2.2728153469217418E-3</v>
      </c>
      <c r="O553" s="4">
        <f>lco2data[[#This Row],[Log Co2]]-lco2data[[#This Row],[Seasonal]]</f>
        <v>5.9322774057763059</v>
      </c>
    </row>
    <row r="554" spans="1:15" x14ac:dyDescent="0.3">
      <c r="A554" s="1">
        <v>2004</v>
      </c>
      <c r="B554" s="1">
        <v>3</v>
      </c>
      <c r="C554" s="6">
        <v>2004.2083333333335</v>
      </c>
      <c r="D554" s="6">
        <f>co2data[[#This Row],[DecDate]]^2</f>
        <v>4016851.0434027785</v>
      </c>
      <c r="E554" s="2">
        <f>DATE(co2data[[#This Row],[Year]],co2data[[#This Row],[Month]],15)</f>
        <v>38061</v>
      </c>
      <c r="F554" s="1">
        <v>378.88</v>
      </c>
      <c r="G554" s="1">
        <f>LN(lco2data[[#This Row],[Co2]])</f>
        <v>5.9372195322555861</v>
      </c>
      <c r="H554" s="4">
        <f>$S$37+$S$38*lco2data[[#This Row],[DecDate]]</f>
        <v>5.9345146807513149</v>
      </c>
      <c r="I554" s="4">
        <f>$S$17+$S$18*lco2data[[#This Row],[DecDate]]+$S$19*lco2data[[#This Row],[DecDate2]]</f>
        <v>5.9325231141244643</v>
      </c>
      <c r="J554" s="4">
        <f>lco2data[[#This Row],[Log Co2]]-lco2data[[#This Row],[Quadratic Trend]]</f>
        <v>4.6964181311217601E-3</v>
      </c>
      <c r="K554" s="4">
        <f t="shared" si="8"/>
        <v>-6.8797646330300325E-4</v>
      </c>
      <c r="L554" s="4">
        <f>lco2data[[#This Row],[Detrended]]-lco2data[[#This Row],[Cycle]]</f>
        <v>5.3843945944247636E-3</v>
      </c>
      <c r="M554" s="4">
        <f>AVERAGEIF(lco2data[Month],lco2data[Month],lco2data[High Frequency])</f>
        <v>4.7909439645069168E-3</v>
      </c>
      <c r="N554" s="4">
        <f>lco2data[[#This Row],[S0]]-AVERAGE($M$2:$M$13)</f>
        <v>4.7926549977636308E-3</v>
      </c>
      <c r="O554" s="4">
        <f>lco2data[[#This Row],[Log Co2]]-lco2data[[#This Row],[Seasonal]]</f>
        <v>5.9324268772578224</v>
      </c>
    </row>
    <row r="555" spans="1:15" x14ac:dyDescent="0.3">
      <c r="A555" s="1">
        <v>2004</v>
      </c>
      <c r="B555" s="1">
        <v>4</v>
      </c>
      <c r="C555" s="6">
        <v>2004.2916666666667</v>
      </c>
      <c r="D555" s="6">
        <f>co2data[[#This Row],[DecDate]]^2</f>
        <v>4017185.085069445</v>
      </c>
      <c r="E555" s="2">
        <f>DATE(co2data[[#This Row],[Year]],co2data[[#This Row],[Month]],15)</f>
        <v>38092</v>
      </c>
      <c r="F555" s="1">
        <v>380.35</v>
      </c>
      <c r="G555" s="1">
        <f>LN(lco2data[[#This Row],[Co2]])</f>
        <v>5.9410918814433105</v>
      </c>
      <c r="H555" s="4">
        <f>$S$37+$S$38*lco2data[[#This Row],[DecDate]]</f>
        <v>5.934879785143087</v>
      </c>
      <c r="I555" s="4">
        <f>$S$17+$S$18*lco2data[[#This Row],[DecDate]]+$S$19*lco2data[[#This Row],[DecDate2]]</f>
        <v>5.9329566726607936</v>
      </c>
      <c r="J555" s="4">
        <f>lco2data[[#This Row],[Log Co2]]-lco2data[[#This Row],[Quadratic Trend]]</f>
        <v>8.135208782516834E-3</v>
      </c>
      <c r="K555" s="4">
        <f t="shared" si="8"/>
        <v>-8.5608051626663041E-4</v>
      </c>
      <c r="L555" s="4">
        <f>lco2data[[#This Row],[Detrended]]-lco2data[[#This Row],[Cycle]]</f>
        <v>8.9912892987834645E-3</v>
      </c>
      <c r="M555" s="4">
        <f>AVERAGEIF(lco2data[Month],lco2data[Month],lco2data[High Frequency])</f>
        <v>8.0050138505764184E-3</v>
      </c>
      <c r="N555" s="4">
        <f>lco2data[[#This Row],[S0]]-AVERAGE($M$2:$M$13)</f>
        <v>8.0067248838331315E-3</v>
      </c>
      <c r="O555" s="4">
        <f>lco2data[[#This Row],[Log Co2]]-lco2data[[#This Row],[Seasonal]]</f>
        <v>5.9330851565594775</v>
      </c>
    </row>
    <row r="556" spans="1:15" x14ac:dyDescent="0.3">
      <c r="A556" s="1">
        <v>2004</v>
      </c>
      <c r="B556" s="1">
        <v>5</v>
      </c>
      <c r="C556" s="6">
        <v>2004.375</v>
      </c>
      <c r="D556" s="6">
        <f>co2data[[#This Row],[DecDate]]^2</f>
        <v>4017519.140625</v>
      </c>
      <c r="E556" s="2">
        <f>DATE(co2data[[#This Row],[Year]],co2data[[#This Row],[Month]],15)</f>
        <v>38122</v>
      </c>
      <c r="F556" s="1">
        <v>380.62</v>
      </c>
      <c r="G556" s="1">
        <f>LN(lco2data[[#This Row],[Co2]])</f>
        <v>5.9418015020888815</v>
      </c>
      <c r="H556" s="4">
        <f>$S$37+$S$38*lco2data[[#This Row],[DecDate]]</f>
        <v>5.9352448895348591</v>
      </c>
      <c r="I556" s="4">
        <f>$S$17+$S$18*lco2data[[#This Row],[DecDate]]+$S$19*lco2data[[#This Row],[DecDate2]]</f>
        <v>5.9333906002221823</v>
      </c>
      <c r="J556" s="4">
        <f>lco2data[[#This Row],[Log Co2]]-lco2data[[#This Row],[Quadratic Trend]]</f>
        <v>8.4109018666991275E-3</v>
      </c>
      <c r="K556" s="4">
        <f t="shared" si="8"/>
        <v>-6.7200029193398715E-4</v>
      </c>
      <c r="L556" s="4">
        <f>lco2data[[#This Row],[Detrended]]-lco2data[[#This Row],[Cycle]]</f>
        <v>9.0829021586331139E-3</v>
      </c>
      <c r="M556" s="4">
        <f>AVERAGEIF(lco2data[Month],lco2data[Month],lco2data[High Frequency])</f>
        <v>8.9785579737426228E-3</v>
      </c>
      <c r="N556" s="4">
        <f>lco2data[[#This Row],[S0]]-AVERAGE($M$2:$M$13)</f>
        <v>8.9802690069993359E-3</v>
      </c>
      <c r="O556" s="4">
        <f>lco2data[[#This Row],[Log Co2]]-lco2data[[#This Row],[Seasonal]]</f>
        <v>5.9328212330818824</v>
      </c>
    </row>
    <row r="557" spans="1:15" x14ac:dyDescent="0.3">
      <c r="A557" s="1">
        <v>2004</v>
      </c>
      <c r="B557" s="1">
        <v>6</v>
      </c>
      <c r="C557" s="6">
        <v>2004.4583333333335</v>
      </c>
      <c r="D557" s="6">
        <f>co2data[[#This Row],[DecDate]]^2</f>
        <v>4017853.210069445</v>
      </c>
      <c r="E557" s="2">
        <f>DATE(co2data[[#This Row],[Year]],co2data[[#This Row],[Month]],15)</f>
        <v>38153</v>
      </c>
      <c r="F557" s="1">
        <v>379.69</v>
      </c>
      <c r="G557" s="1">
        <f>LN(lco2data[[#This Row],[Co2]])</f>
        <v>5.9393551303094307</v>
      </c>
      <c r="H557" s="4">
        <f>$S$37+$S$38*lco2data[[#This Row],[DecDate]]</f>
        <v>5.9356099939266329</v>
      </c>
      <c r="I557" s="4">
        <f>$S$17+$S$18*lco2data[[#This Row],[DecDate]]+$S$19*lco2data[[#This Row],[DecDate2]]</f>
        <v>5.933824896808602</v>
      </c>
      <c r="J557" s="4">
        <f>lco2data[[#This Row],[Log Co2]]-lco2data[[#This Row],[Quadratic Trend]]</f>
        <v>5.5302335008287073E-3</v>
      </c>
      <c r="K557" s="4">
        <f t="shared" si="8"/>
        <v>-5.2336531131897269E-4</v>
      </c>
      <c r="L557" s="4">
        <f>lco2data[[#This Row],[Detrended]]-lco2data[[#This Row],[Cycle]]</f>
        <v>6.0535988121476801E-3</v>
      </c>
      <c r="M557" s="4">
        <f>AVERAGEIF(lco2data[Month],lco2data[Month],lco2data[High Frequency])</f>
        <v>6.745219975955884E-3</v>
      </c>
      <c r="N557" s="4">
        <f>lco2data[[#This Row],[S0]]-AVERAGE($M$2:$M$13)</f>
        <v>6.746931009212598E-3</v>
      </c>
      <c r="O557" s="4">
        <f>lco2data[[#This Row],[Log Co2]]-lco2data[[#This Row],[Seasonal]]</f>
        <v>5.9326081993002182</v>
      </c>
    </row>
    <row r="558" spans="1:15" x14ac:dyDescent="0.3">
      <c r="A558" s="1">
        <v>2004</v>
      </c>
      <c r="B558" s="1">
        <v>7</v>
      </c>
      <c r="C558" s="6">
        <v>2004.5416666666667</v>
      </c>
      <c r="D558" s="6">
        <f>co2data[[#This Row],[DecDate]]^2</f>
        <v>4018187.293402778</v>
      </c>
      <c r="E558" s="2">
        <f>DATE(co2data[[#This Row],[Year]],co2data[[#This Row],[Month]],15)</f>
        <v>38183</v>
      </c>
      <c r="F558" s="1">
        <v>377.47</v>
      </c>
      <c r="G558" s="1">
        <f>LN(lco2data[[#This Row],[Co2]])</f>
        <v>5.9334910953324806</v>
      </c>
      <c r="H558" s="4">
        <f>$S$37+$S$38*lco2data[[#This Row],[DecDate]]</f>
        <v>5.935975098318405</v>
      </c>
      <c r="I558" s="4">
        <f>$S$17+$S$18*lco2data[[#This Row],[DecDate]]+$S$19*lco2data[[#This Row],[DecDate2]]</f>
        <v>5.9342595624200669</v>
      </c>
      <c r="J558" s="4">
        <f>lco2data[[#This Row],[Log Co2]]-lco2data[[#This Row],[Quadratic Trend]]</f>
        <v>-7.6846708758626647E-4</v>
      </c>
      <c r="K558" s="4">
        <f t="shared" si="8"/>
        <v>-4.543509470625104E-4</v>
      </c>
      <c r="L558" s="4">
        <f>lco2data[[#This Row],[Detrended]]-lco2data[[#This Row],[Cycle]]</f>
        <v>-3.1411614052375607E-4</v>
      </c>
      <c r="M558" s="4">
        <f>AVERAGEIF(lco2data[Month],lco2data[Month],lco2data[High Frequency])</f>
        <v>1.982712511199824E-3</v>
      </c>
      <c r="N558" s="4">
        <f>lco2data[[#This Row],[S0]]-AVERAGE($M$2:$M$13)</f>
        <v>1.9844235444565379E-3</v>
      </c>
      <c r="O558" s="4">
        <f>lco2data[[#This Row],[Log Co2]]-lco2data[[#This Row],[Seasonal]]</f>
        <v>5.931506671788024</v>
      </c>
    </row>
    <row r="559" spans="1:15" x14ac:dyDescent="0.3">
      <c r="A559" s="1">
        <v>2004</v>
      </c>
      <c r="B559" s="1">
        <v>8</v>
      </c>
      <c r="C559" s="6">
        <v>2004.625</v>
      </c>
      <c r="D559" s="6">
        <f>co2data[[#This Row],[DecDate]]^2</f>
        <v>4018521.390625</v>
      </c>
      <c r="E559" s="2">
        <f>DATE(co2data[[#This Row],[Year]],co2data[[#This Row],[Month]],15)</f>
        <v>38214</v>
      </c>
      <c r="F559" s="1">
        <v>376.01</v>
      </c>
      <c r="G559" s="1">
        <f>LN(lco2data[[#This Row],[Co2]])</f>
        <v>5.9296157387809147</v>
      </c>
      <c r="H559" s="4">
        <f>$S$37+$S$38*lco2data[[#This Row],[DecDate]]</f>
        <v>5.936340202710177</v>
      </c>
      <c r="I559" s="4">
        <f>$S$17+$S$18*lco2data[[#This Row],[DecDate]]+$S$19*lco2data[[#This Row],[DecDate2]]</f>
        <v>5.934694597056577</v>
      </c>
      <c r="J559" s="4">
        <f>lco2data[[#This Row],[Log Co2]]-lco2data[[#This Row],[Quadratic Trend]]</f>
        <v>-5.0788582756622347E-3</v>
      </c>
      <c r="K559" s="4">
        <f t="shared" si="8"/>
        <v>-3.3436355178220533E-4</v>
      </c>
      <c r="L559" s="4">
        <f>lco2data[[#This Row],[Detrended]]-lco2data[[#This Row],[Cycle]]</f>
        <v>-4.744494723880029E-3</v>
      </c>
      <c r="M559" s="4">
        <f>AVERAGEIF(lco2data[Month],lco2data[Month],lco2data[High Frequency])</f>
        <v>-4.2841947074596992E-3</v>
      </c>
      <c r="N559" s="4">
        <f>lco2data[[#This Row],[S0]]-AVERAGE($M$2:$M$13)</f>
        <v>-4.2824836742029852E-3</v>
      </c>
      <c r="O559" s="4">
        <f>lco2data[[#This Row],[Log Co2]]-lco2data[[#This Row],[Seasonal]]</f>
        <v>5.9338982224551176</v>
      </c>
    </row>
    <row r="560" spans="1:15" x14ac:dyDescent="0.3">
      <c r="A560" s="1">
        <v>2004</v>
      </c>
      <c r="B560" s="1">
        <v>9</v>
      </c>
      <c r="C560" s="6">
        <v>2004.7083333333335</v>
      </c>
      <c r="D560" s="6">
        <f>co2data[[#This Row],[DecDate]]^2</f>
        <v>4018855.5017361119</v>
      </c>
      <c r="E560" s="2">
        <f>DATE(co2data[[#This Row],[Year]],co2data[[#This Row],[Month]],15)</f>
        <v>38245</v>
      </c>
      <c r="F560" s="1">
        <v>374.25</v>
      </c>
      <c r="G560" s="1">
        <f>LN(lco2data[[#This Row],[Co2]])</f>
        <v>5.924924023299738</v>
      </c>
      <c r="H560" s="4">
        <f>$S$37+$S$38*lco2data[[#This Row],[DecDate]]</f>
        <v>5.9367053071019491</v>
      </c>
      <c r="I560" s="4">
        <f>$S$17+$S$18*lco2data[[#This Row],[DecDate]]+$S$19*lco2data[[#This Row],[DecDate2]]</f>
        <v>5.9351300007181322</v>
      </c>
      <c r="J560" s="4">
        <f>lco2data[[#This Row],[Log Co2]]-lco2data[[#This Row],[Quadratic Trend]]</f>
        <v>-1.0205977418394241E-2</v>
      </c>
      <c r="K560" s="4">
        <f t="shared" si="8"/>
        <v>-1.8166743040504995E-4</v>
      </c>
      <c r="L560" s="4">
        <f>lco2data[[#This Row],[Detrended]]-lco2data[[#This Row],[Cycle]]</f>
        <v>-1.0024309987989191E-2</v>
      </c>
      <c r="M560" s="4">
        <f>AVERAGEIF(lco2data[Month],lco2data[Month],lco2data[High Frequency])</f>
        <v>-9.2552748452772796E-3</v>
      </c>
      <c r="N560" s="4">
        <f>lco2data[[#This Row],[S0]]-AVERAGE($M$2:$M$13)</f>
        <v>-9.2535638120205665E-3</v>
      </c>
      <c r="O560" s="4">
        <f>lco2data[[#This Row],[Log Co2]]-lco2data[[#This Row],[Seasonal]]</f>
        <v>5.9341775871117584</v>
      </c>
    </row>
    <row r="561" spans="1:15" x14ac:dyDescent="0.3">
      <c r="A561" s="1">
        <v>2004</v>
      </c>
      <c r="B561" s="1">
        <v>10</v>
      </c>
      <c r="C561" s="6">
        <v>2004.7916666666667</v>
      </c>
      <c r="D561" s="6">
        <f>co2data[[#This Row],[DecDate]]^2</f>
        <v>4019189.6267361115</v>
      </c>
      <c r="E561" s="2">
        <f>DATE(co2data[[#This Row],[Year]],co2data[[#This Row],[Month]],15)</f>
        <v>38275</v>
      </c>
      <c r="F561" s="1">
        <v>374.46</v>
      </c>
      <c r="G561" s="1">
        <f>LN(lco2data[[#This Row],[Co2]])</f>
        <v>5.9254849881740066</v>
      </c>
      <c r="H561" s="4">
        <f>$S$37+$S$38*lco2data[[#This Row],[DecDate]]</f>
        <v>5.9370704114937212</v>
      </c>
      <c r="I561" s="4">
        <f>$S$17+$S$18*lco2data[[#This Row],[DecDate]]+$S$19*lco2data[[#This Row],[DecDate2]]</f>
        <v>5.9355657734047043</v>
      </c>
      <c r="J561" s="4">
        <f>lco2data[[#This Row],[Log Co2]]-lco2data[[#This Row],[Quadratic Trend]]</f>
        <v>-1.0080785230697664E-2</v>
      </c>
      <c r="K561" s="4">
        <f t="shared" si="8"/>
        <v>7.1786855071100426E-5</v>
      </c>
      <c r="L561" s="4">
        <f>lco2data[[#This Row],[Detrended]]-lco2data[[#This Row],[Cycle]]</f>
        <v>-1.0152572085768764E-2</v>
      </c>
      <c r="M561" s="4">
        <f>AVERAGEIF(lco2data[Month],lco2data[Month],lco2data[High Frequency])</f>
        <v>-9.7900795346398048E-3</v>
      </c>
      <c r="N561" s="4">
        <f>lco2data[[#This Row],[S0]]-AVERAGE($M$2:$M$13)</f>
        <v>-9.7883685013830917E-3</v>
      </c>
      <c r="O561" s="4">
        <f>lco2data[[#This Row],[Log Co2]]-lco2data[[#This Row],[Seasonal]]</f>
        <v>5.9352733566753892</v>
      </c>
    </row>
    <row r="562" spans="1:15" x14ac:dyDescent="0.3">
      <c r="A562" s="1">
        <v>2004</v>
      </c>
      <c r="B562" s="1">
        <v>11</v>
      </c>
      <c r="C562" s="6">
        <v>2004.875</v>
      </c>
      <c r="D562" s="6">
        <f>co2data[[#This Row],[DecDate]]^2</f>
        <v>4019523.765625</v>
      </c>
      <c r="E562" s="2">
        <f>DATE(co2data[[#This Row],[Year]],co2data[[#This Row],[Month]],15)</f>
        <v>38306</v>
      </c>
      <c r="F562" s="1">
        <v>376.16</v>
      </c>
      <c r="G562" s="1">
        <f>LN(lco2data[[#This Row],[Co2]])</f>
        <v>5.9300145847917598</v>
      </c>
      <c r="H562" s="4">
        <f>$S$37+$S$38*lco2data[[#This Row],[DecDate]]</f>
        <v>5.9374355158854932</v>
      </c>
      <c r="I562" s="4">
        <f>$S$17+$S$18*lco2data[[#This Row],[DecDate]]+$S$19*lco2data[[#This Row],[DecDate2]]</f>
        <v>5.9360019151163215</v>
      </c>
      <c r="J562" s="4">
        <f>lco2data[[#This Row],[Log Co2]]-lco2data[[#This Row],[Quadratic Trend]]</f>
        <v>-5.9873303245616682E-3</v>
      </c>
      <c r="K562" s="4">
        <f t="shared" si="8"/>
        <v>5.9187014572081864E-5</v>
      </c>
      <c r="L562" s="4">
        <f>lco2data[[#This Row],[Detrended]]-lco2data[[#This Row],[Cycle]]</f>
        <v>-6.0465173391337501E-3</v>
      </c>
      <c r="M562" s="4">
        <f>AVERAGEIF(lco2data[Month],lco2data[Month],lco2data[High Frequency])</f>
        <v>-6.4734271169104929E-3</v>
      </c>
      <c r="N562" s="4">
        <f>lco2data[[#This Row],[S0]]-AVERAGE($M$2:$M$13)</f>
        <v>-6.471716083653779E-3</v>
      </c>
      <c r="O562" s="4">
        <f>lco2data[[#This Row],[Log Co2]]-lco2data[[#This Row],[Seasonal]]</f>
        <v>5.9364863008754138</v>
      </c>
    </row>
    <row r="563" spans="1:15" x14ac:dyDescent="0.3">
      <c r="A563" s="1">
        <v>2004</v>
      </c>
      <c r="B563" s="1">
        <v>12</v>
      </c>
      <c r="C563" s="6">
        <v>2004.9583333333335</v>
      </c>
      <c r="D563" s="6">
        <f>co2data[[#This Row],[DecDate]]^2</f>
        <v>4019857.9184027785</v>
      </c>
      <c r="E563" s="2">
        <f>DATE(co2data[[#This Row],[Year]],co2data[[#This Row],[Month]],15)</f>
        <v>38336</v>
      </c>
      <c r="F563" s="1">
        <v>377.51</v>
      </c>
      <c r="G563" s="1">
        <f>LN(lco2data[[#This Row],[Co2]])</f>
        <v>5.9335970584044491</v>
      </c>
      <c r="H563" s="4">
        <f>$S$37+$S$38*lco2data[[#This Row],[DecDate]]</f>
        <v>5.9378006202772671</v>
      </c>
      <c r="I563" s="4">
        <f>$S$17+$S$18*lco2data[[#This Row],[DecDate]]+$S$19*lco2data[[#This Row],[DecDate2]]</f>
        <v>5.9364384258529839</v>
      </c>
      <c r="J563" s="4">
        <f>lco2data[[#This Row],[Log Co2]]-lco2data[[#This Row],[Quadratic Trend]]</f>
        <v>-2.8413674485348039E-3</v>
      </c>
      <c r="K563" s="4">
        <f t="shared" si="8"/>
        <v>-5.6654976939458817E-5</v>
      </c>
      <c r="L563" s="4">
        <f>lco2data[[#This Row],[Detrended]]-lco2data[[#This Row],[Cycle]]</f>
        <v>-2.7847124715953452E-3</v>
      </c>
      <c r="M563" s="4">
        <f>AVERAGEIF(lco2data[Month],lco2data[Month],lco2data[High Frequency])</f>
        <v>-2.9999829855875035E-3</v>
      </c>
      <c r="N563" s="4">
        <f>lco2data[[#This Row],[S0]]-AVERAGE($M$2:$M$13)</f>
        <v>-2.9982719523307896E-3</v>
      </c>
      <c r="O563" s="4">
        <f>lco2data[[#This Row],[Log Co2]]-lco2data[[#This Row],[Seasonal]]</f>
        <v>5.9365953303567798</v>
      </c>
    </row>
    <row r="564" spans="1:15" x14ac:dyDescent="0.3">
      <c r="A564" s="1">
        <v>2005</v>
      </c>
      <c r="B564" s="1">
        <v>1</v>
      </c>
      <c r="C564" s="6">
        <v>2005.0416666666667</v>
      </c>
      <c r="D564" s="6">
        <f>co2data[[#This Row],[DecDate]]^2</f>
        <v>4020192.085069445</v>
      </c>
      <c r="E564" s="2">
        <f>DATE(co2data[[#This Row],[Year]],co2data[[#This Row],[Month]],15)</f>
        <v>38367</v>
      </c>
      <c r="F564" s="1">
        <v>378.46</v>
      </c>
      <c r="G564" s="1">
        <f>LN(lco2data[[#This Row],[Co2]])</f>
        <v>5.936110386975904</v>
      </c>
      <c r="H564" s="4">
        <f>$S$37+$S$38*lco2data[[#This Row],[DecDate]]</f>
        <v>5.9381657246690391</v>
      </c>
      <c r="I564" s="4">
        <f>$S$17+$S$18*lco2data[[#This Row],[DecDate]]+$S$19*lco2data[[#This Row],[DecDate2]]</f>
        <v>5.9368753056146772</v>
      </c>
      <c r="J564" s="4">
        <f>lco2data[[#This Row],[Log Co2]]-lco2data[[#This Row],[Quadratic Trend]]</f>
        <v>-7.6491863877325983E-4</v>
      </c>
      <c r="K564" s="4">
        <f t="shared" si="8"/>
        <v>-2.8110418723408079E-4</v>
      </c>
      <c r="L564" s="4">
        <f>lco2data[[#This Row],[Detrended]]-lco2data[[#This Row],[Cycle]]</f>
        <v>-4.8381445153917904E-4</v>
      </c>
      <c r="M564" s="4">
        <f>AVERAGEIF(lco2data[Month],lco2data[Month],lco2data[High Frequency])</f>
        <v>8.874201147523954E-6</v>
      </c>
      <c r="N564" s="4">
        <f>lco2data[[#This Row],[S0]]-AVERAGE($M$2:$M$13)</f>
        <v>1.0585234404237831E-5</v>
      </c>
      <c r="O564" s="4">
        <f>lco2data[[#This Row],[Log Co2]]-lco2data[[#This Row],[Seasonal]]</f>
        <v>5.9360998017414994</v>
      </c>
    </row>
    <row r="565" spans="1:15" x14ac:dyDescent="0.3">
      <c r="A565" s="1">
        <v>2005</v>
      </c>
      <c r="B565" s="1">
        <v>2</v>
      </c>
      <c r="C565" s="6">
        <v>2005.125</v>
      </c>
      <c r="D565" s="6">
        <f>co2data[[#This Row],[DecDate]]^2</f>
        <v>4020526.265625</v>
      </c>
      <c r="E565" s="2">
        <f>DATE(co2data[[#This Row],[Year]],co2data[[#This Row],[Month]],15)</f>
        <v>38398</v>
      </c>
      <c r="F565" s="1">
        <v>379.73</v>
      </c>
      <c r="G565" s="1">
        <f>LN(lco2data[[#This Row],[Co2]])</f>
        <v>5.9394604738611863</v>
      </c>
      <c r="H565" s="4">
        <f>$S$37+$S$38*lco2data[[#This Row],[DecDate]]</f>
        <v>5.9385308290608112</v>
      </c>
      <c r="I565" s="4">
        <f>$S$17+$S$18*lco2data[[#This Row],[DecDate]]+$S$19*lco2data[[#This Row],[DecDate2]]</f>
        <v>5.9373125544014158</v>
      </c>
      <c r="J565" s="4">
        <f>lco2data[[#This Row],[Log Co2]]-lco2data[[#This Row],[Quadratic Trend]]</f>
        <v>2.1479194597704421E-3</v>
      </c>
      <c r="K565" s="4">
        <f t="shared" si="8"/>
        <v>-4.5997924302376703E-4</v>
      </c>
      <c r="L565" s="4">
        <f>lco2data[[#This Row],[Detrended]]-lco2data[[#This Row],[Cycle]]</f>
        <v>2.6078987027942091E-3</v>
      </c>
      <c r="M565" s="4">
        <f>AVERAGEIF(lco2data[Month],lco2data[Month],lco2data[High Frequency])</f>
        <v>2.2711043136650279E-3</v>
      </c>
      <c r="N565" s="4">
        <f>lco2data[[#This Row],[S0]]-AVERAGE($M$2:$M$13)</f>
        <v>2.2728153469217418E-3</v>
      </c>
      <c r="O565" s="4">
        <f>lco2data[[#This Row],[Log Co2]]-lco2data[[#This Row],[Seasonal]]</f>
        <v>5.9371876585142642</v>
      </c>
    </row>
    <row r="566" spans="1:15" x14ac:dyDescent="0.3">
      <c r="A566" s="1">
        <v>2005</v>
      </c>
      <c r="B566" s="1">
        <v>3</v>
      </c>
      <c r="C566" s="6">
        <v>2005.2083333333335</v>
      </c>
      <c r="D566" s="6">
        <f>co2data[[#This Row],[DecDate]]^2</f>
        <v>4020860.460069445</v>
      </c>
      <c r="E566" s="2">
        <f>DATE(co2data[[#This Row],[Year]],co2data[[#This Row],[Month]],15)</f>
        <v>38426</v>
      </c>
      <c r="F566" s="1">
        <v>380.77</v>
      </c>
      <c r="G566" s="1">
        <f>LN(lco2data[[#This Row],[Co2]])</f>
        <v>5.9421955183011788</v>
      </c>
      <c r="H566" s="4">
        <f>$S$37+$S$38*lco2data[[#This Row],[DecDate]]</f>
        <v>5.938895933452585</v>
      </c>
      <c r="I566" s="4">
        <f>$S$17+$S$18*lco2data[[#This Row],[DecDate]]+$S$19*lco2data[[#This Row],[DecDate2]]</f>
        <v>5.9377501722131711</v>
      </c>
      <c r="J566" s="4">
        <f>lco2data[[#This Row],[Log Co2]]-lco2data[[#This Row],[Quadratic Trend]]</f>
        <v>4.4453460880076179E-3</v>
      </c>
      <c r="K566" s="4">
        <f t="shared" si="8"/>
        <v>-7.5656813809695715E-4</v>
      </c>
      <c r="L566" s="4">
        <f>lco2data[[#This Row],[Detrended]]-lco2data[[#This Row],[Cycle]]</f>
        <v>5.2019142261045754E-3</v>
      </c>
      <c r="M566" s="4">
        <f>AVERAGEIF(lco2data[Month],lco2data[Month],lco2data[High Frequency])</f>
        <v>4.7909439645069168E-3</v>
      </c>
      <c r="N566" s="4">
        <f>lco2data[[#This Row],[S0]]-AVERAGE($M$2:$M$13)</f>
        <v>4.7926549977636308E-3</v>
      </c>
      <c r="O566" s="4">
        <f>lco2data[[#This Row],[Log Co2]]-lco2data[[#This Row],[Seasonal]]</f>
        <v>5.937402863303415</v>
      </c>
    </row>
    <row r="567" spans="1:15" x14ac:dyDescent="0.3">
      <c r="A567" s="1">
        <v>2005</v>
      </c>
      <c r="B567" s="1">
        <v>4</v>
      </c>
      <c r="C567" s="6">
        <v>2005.2916666666667</v>
      </c>
      <c r="D567" s="6">
        <f>co2data[[#This Row],[DecDate]]^2</f>
        <v>4021194.668402778</v>
      </c>
      <c r="E567" s="2">
        <f>DATE(co2data[[#This Row],[Year]],co2data[[#This Row],[Month]],15)</f>
        <v>38457</v>
      </c>
      <c r="F567" s="1">
        <v>382.29</v>
      </c>
      <c r="G567" s="1">
        <f>LN(lco2data[[#This Row],[Co2]])</f>
        <v>5.9461794828922976</v>
      </c>
      <c r="H567" s="4">
        <f>$S$37+$S$38*lco2data[[#This Row],[DecDate]]</f>
        <v>5.9392610378443571</v>
      </c>
      <c r="I567" s="4">
        <f>$S$17+$S$18*lco2data[[#This Row],[DecDate]]+$S$19*lco2data[[#This Row],[DecDate2]]</f>
        <v>5.9381881590499859</v>
      </c>
      <c r="J567" s="4">
        <f>lco2data[[#This Row],[Log Co2]]-lco2data[[#This Row],[Quadratic Trend]]</f>
        <v>7.991323842311715E-3</v>
      </c>
      <c r="K567" s="4">
        <f t="shared" si="8"/>
        <v>-6.3138850195996695E-4</v>
      </c>
      <c r="L567" s="4">
        <f>lco2data[[#This Row],[Detrended]]-lco2data[[#This Row],[Cycle]]</f>
        <v>8.6227123442716817E-3</v>
      </c>
      <c r="M567" s="4">
        <f>AVERAGEIF(lco2data[Month],lco2data[Month],lco2data[High Frequency])</f>
        <v>8.0050138505764184E-3</v>
      </c>
      <c r="N567" s="4">
        <f>lco2data[[#This Row],[S0]]-AVERAGE($M$2:$M$13)</f>
        <v>8.0067248838331315E-3</v>
      </c>
      <c r="O567" s="4">
        <f>lco2data[[#This Row],[Log Co2]]-lco2data[[#This Row],[Seasonal]]</f>
        <v>5.9381727580084647</v>
      </c>
    </row>
    <row r="568" spans="1:15" x14ac:dyDescent="0.3">
      <c r="A568" s="1">
        <v>2005</v>
      </c>
      <c r="B568" s="1">
        <v>5</v>
      </c>
      <c r="C568" s="6">
        <v>2005.375</v>
      </c>
      <c r="D568" s="6">
        <f>co2data[[#This Row],[DecDate]]^2</f>
        <v>4021528.890625</v>
      </c>
      <c r="E568" s="2">
        <f>DATE(co2data[[#This Row],[Year]],co2data[[#This Row],[Month]],15)</f>
        <v>38487</v>
      </c>
      <c r="F568" s="1">
        <v>382.45</v>
      </c>
      <c r="G568" s="1">
        <f>LN(lco2data[[#This Row],[Co2]])</f>
        <v>5.9465979257678754</v>
      </c>
      <c r="H568" s="4">
        <f>$S$37+$S$38*lco2data[[#This Row],[DecDate]]</f>
        <v>5.9396261422361292</v>
      </c>
      <c r="I568" s="4">
        <f>$S$17+$S$18*lco2data[[#This Row],[DecDate]]+$S$19*lco2data[[#This Row],[DecDate2]]</f>
        <v>5.9386265149118458</v>
      </c>
      <c r="J568" s="4">
        <f>lco2data[[#This Row],[Log Co2]]-lco2data[[#This Row],[Quadratic Trend]]</f>
        <v>7.9714108560295927E-3</v>
      </c>
      <c r="K568" s="4">
        <f t="shared" si="8"/>
        <v>-2.7476705868846916E-4</v>
      </c>
      <c r="L568" s="4">
        <f>lco2data[[#This Row],[Detrended]]-lco2data[[#This Row],[Cycle]]</f>
        <v>8.2461779147180621E-3</v>
      </c>
      <c r="M568" s="4">
        <f>AVERAGEIF(lco2data[Month],lco2data[Month],lco2data[High Frequency])</f>
        <v>8.9785579737426228E-3</v>
      </c>
      <c r="N568" s="4">
        <f>lco2data[[#This Row],[S0]]-AVERAGE($M$2:$M$13)</f>
        <v>8.9802690069993359E-3</v>
      </c>
      <c r="O568" s="4">
        <f>lco2data[[#This Row],[Log Co2]]-lco2data[[#This Row],[Seasonal]]</f>
        <v>5.9376176567608763</v>
      </c>
    </row>
    <row r="569" spans="1:15" x14ac:dyDescent="0.3">
      <c r="A569" s="1">
        <v>2005</v>
      </c>
      <c r="B569" s="1">
        <v>6</v>
      </c>
      <c r="C569" s="6">
        <v>2005.4583333333335</v>
      </c>
      <c r="D569" s="6">
        <f>co2data[[#This Row],[DecDate]]^2</f>
        <v>4021863.1267361119</v>
      </c>
      <c r="E569" s="2">
        <f>DATE(co2data[[#This Row],[Year]],co2data[[#This Row],[Month]],15)</f>
        <v>38518</v>
      </c>
      <c r="F569" s="1">
        <v>382.21</v>
      </c>
      <c r="G569" s="1">
        <f>LN(lco2data[[#This Row],[Co2]])</f>
        <v>5.9459701957757716</v>
      </c>
      <c r="H569" s="4">
        <f>$S$37+$S$38*lco2data[[#This Row],[DecDate]]</f>
        <v>5.9399912466279012</v>
      </c>
      <c r="I569" s="4">
        <f>$S$17+$S$18*lco2data[[#This Row],[DecDate]]+$S$19*lco2data[[#This Row],[DecDate2]]</f>
        <v>5.9390652397987225</v>
      </c>
      <c r="J569" s="4">
        <f>lco2data[[#This Row],[Log Co2]]-lco2data[[#This Row],[Quadratic Trend]]</f>
        <v>6.9049559770490987E-3</v>
      </c>
      <c r="K569" s="4">
        <f t="shared" si="8"/>
        <v>9.0054187002039588E-5</v>
      </c>
      <c r="L569" s="4">
        <f>lco2data[[#This Row],[Detrended]]-lco2data[[#This Row],[Cycle]]</f>
        <v>6.814901790047059E-3</v>
      </c>
      <c r="M569" s="4">
        <f>AVERAGEIF(lco2data[Month],lco2data[Month],lco2data[High Frequency])</f>
        <v>6.745219975955884E-3</v>
      </c>
      <c r="N569" s="4">
        <f>lco2data[[#This Row],[S0]]-AVERAGE($M$2:$M$13)</f>
        <v>6.746931009212598E-3</v>
      </c>
      <c r="O569" s="4">
        <f>lco2data[[#This Row],[Log Co2]]-lco2data[[#This Row],[Seasonal]]</f>
        <v>5.939223264766559</v>
      </c>
    </row>
    <row r="570" spans="1:15" x14ac:dyDescent="0.3">
      <c r="A570" s="1">
        <v>2005</v>
      </c>
      <c r="B570" s="1">
        <v>7</v>
      </c>
      <c r="C570" s="6">
        <v>2005.5416666666667</v>
      </c>
      <c r="D570" s="6">
        <f>co2data[[#This Row],[DecDate]]^2</f>
        <v>4022197.3767361115</v>
      </c>
      <c r="E570" s="2">
        <f>DATE(co2data[[#This Row],[Year]],co2data[[#This Row],[Month]],15)</f>
        <v>38548</v>
      </c>
      <c r="F570" s="1">
        <v>380.74</v>
      </c>
      <c r="G570" s="1">
        <f>LN(lco2data[[#This Row],[Co2]])</f>
        <v>5.942116727477643</v>
      </c>
      <c r="H570" s="4">
        <f>$S$37+$S$38*lco2data[[#This Row],[DecDate]]</f>
        <v>5.9403563510196733</v>
      </c>
      <c r="I570" s="4">
        <f>$S$17+$S$18*lco2data[[#This Row],[DecDate]]+$S$19*lco2data[[#This Row],[DecDate2]]</f>
        <v>5.9395043337106443</v>
      </c>
      <c r="J570" s="4">
        <f>lco2data[[#This Row],[Log Co2]]-lco2data[[#This Row],[Quadratic Trend]]</f>
        <v>2.6123937669986219E-3</v>
      </c>
      <c r="K570" s="4">
        <f t="shared" si="8"/>
        <v>4.3551373677489598E-4</v>
      </c>
      <c r="L570" s="4">
        <f>lco2data[[#This Row],[Detrended]]-lco2data[[#This Row],[Cycle]]</f>
        <v>2.1768800302237258E-3</v>
      </c>
      <c r="M570" s="4">
        <f>AVERAGEIF(lco2data[Month],lco2data[Month],lco2data[High Frequency])</f>
        <v>1.982712511199824E-3</v>
      </c>
      <c r="N570" s="4">
        <f>lco2data[[#This Row],[S0]]-AVERAGE($M$2:$M$13)</f>
        <v>1.9844235444565379E-3</v>
      </c>
      <c r="O570" s="4">
        <f>lco2data[[#This Row],[Log Co2]]-lco2data[[#This Row],[Seasonal]]</f>
        <v>5.9401323039331864</v>
      </c>
    </row>
    <row r="571" spans="1:15" x14ac:dyDescent="0.3">
      <c r="A571" s="1">
        <v>2005</v>
      </c>
      <c r="B571" s="1">
        <v>8</v>
      </c>
      <c r="C571" s="6">
        <v>2005.625</v>
      </c>
      <c r="D571" s="6">
        <f>co2data[[#This Row],[DecDate]]^2</f>
        <v>4022531.640625</v>
      </c>
      <c r="E571" s="2">
        <f>DATE(co2data[[#This Row],[Year]],co2data[[#This Row],[Month]],15)</f>
        <v>38579</v>
      </c>
      <c r="F571" s="1">
        <v>378.74</v>
      </c>
      <c r="G571" s="1">
        <f>LN(lco2data[[#This Row],[Co2]])</f>
        <v>5.9368499538347592</v>
      </c>
      <c r="H571" s="4">
        <f>$S$37+$S$38*lco2data[[#This Row],[DecDate]]</f>
        <v>5.9407214554114454</v>
      </c>
      <c r="I571" s="4">
        <f>$S$17+$S$18*lco2data[[#This Row],[DecDate]]+$S$19*lco2data[[#This Row],[DecDate2]]</f>
        <v>5.9399437966476114</v>
      </c>
      <c r="J571" s="4">
        <f>lco2data[[#This Row],[Log Co2]]-lco2data[[#This Row],[Quadratic Trend]]</f>
        <v>-3.0938428128521878E-3</v>
      </c>
      <c r="K571" s="4">
        <f t="shared" si="8"/>
        <v>7.5047235182195825E-4</v>
      </c>
      <c r="L571" s="4">
        <f>lco2data[[#This Row],[Detrended]]-lco2data[[#This Row],[Cycle]]</f>
        <v>-3.8443151646741459E-3</v>
      </c>
      <c r="M571" s="4">
        <f>AVERAGEIF(lco2data[Month],lco2data[Month],lco2data[High Frequency])</f>
        <v>-4.2841947074596992E-3</v>
      </c>
      <c r="N571" s="4">
        <f>lco2data[[#This Row],[S0]]-AVERAGE($M$2:$M$13)</f>
        <v>-4.2824836742029852E-3</v>
      </c>
      <c r="O571" s="4">
        <f>lco2data[[#This Row],[Log Co2]]-lco2data[[#This Row],[Seasonal]]</f>
        <v>5.941132437508962</v>
      </c>
    </row>
    <row r="572" spans="1:15" x14ac:dyDescent="0.3">
      <c r="A572" s="1">
        <v>2005</v>
      </c>
      <c r="B572" s="1">
        <v>9</v>
      </c>
      <c r="C572" s="6">
        <v>2005.7083333333335</v>
      </c>
      <c r="D572" s="6">
        <f>co2data[[#This Row],[DecDate]]^2</f>
        <v>4022865.9184027785</v>
      </c>
      <c r="E572" s="2">
        <f>DATE(co2data[[#This Row],[Year]],co2data[[#This Row],[Month]],15)</f>
        <v>38610</v>
      </c>
      <c r="F572" s="1">
        <v>376.7</v>
      </c>
      <c r="G572" s="1">
        <f>LN(lco2data[[#This Row],[Co2]])</f>
        <v>5.9314491146979957</v>
      </c>
      <c r="H572" s="4">
        <f>$S$37+$S$38*lco2data[[#This Row],[DecDate]]</f>
        <v>5.9410865598032192</v>
      </c>
      <c r="I572" s="4">
        <f>$S$17+$S$18*lco2data[[#This Row],[DecDate]]+$S$19*lco2data[[#This Row],[DecDate2]]</f>
        <v>5.9403836286096094</v>
      </c>
      <c r="J572" s="4">
        <f>lco2data[[#This Row],[Log Co2]]-lco2data[[#This Row],[Quadratic Trend]]</f>
        <v>-8.9345139116137062E-3</v>
      </c>
      <c r="K572" s="4">
        <f t="shared" si="8"/>
        <v>9.0391155241395732E-4</v>
      </c>
      <c r="L572" s="4">
        <f>lco2data[[#This Row],[Detrended]]-lco2data[[#This Row],[Cycle]]</f>
        <v>-9.8384254640276631E-3</v>
      </c>
      <c r="M572" s="4">
        <f>AVERAGEIF(lco2data[Month],lco2data[Month],lco2data[High Frequency])</f>
        <v>-9.2552748452772796E-3</v>
      </c>
      <c r="N572" s="4">
        <f>lco2data[[#This Row],[S0]]-AVERAGE($M$2:$M$13)</f>
        <v>-9.2535638120205665E-3</v>
      </c>
      <c r="O572" s="4">
        <f>lco2data[[#This Row],[Log Co2]]-lco2data[[#This Row],[Seasonal]]</f>
        <v>5.9407026785100161</v>
      </c>
    </row>
    <row r="573" spans="1:15" x14ac:dyDescent="0.3">
      <c r="A573" s="1">
        <v>2005</v>
      </c>
      <c r="B573" s="1">
        <v>10</v>
      </c>
      <c r="C573" s="6">
        <v>2005.7916666666667</v>
      </c>
      <c r="D573" s="6">
        <f>co2data[[#This Row],[DecDate]]^2</f>
        <v>4023200.210069445</v>
      </c>
      <c r="E573" s="2">
        <f>DATE(co2data[[#This Row],[Year]],co2data[[#This Row],[Month]],15)</f>
        <v>38640</v>
      </c>
      <c r="F573" s="1">
        <v>377</v>
      </c>
      <c r="G573" s="1">
        <f>LN(lco2data[[#This Row],[Co2]])</f>
        <v>5.9322451874480109</v>
      </c>
      <c r="H573" s="4">
        <f>$S$37+$S$38*lco2data[[#This Row],[DecDate]]</f>
        <v>5.9414516641949913</v>
      </c>
      <c r="I573" s="4">
        <f>$S$17+$S$18*lco2data[[#This Row],[DecDate]]+$S$19*lco2data[[#This Row],[DecDate2]]</f>
        <v>5.9408238295966243</v>
      </c>
      <c r="J573" s="4">
        <f>lco2data[[#This Row],[Log Co2]]-lco2data[[#This Row],[Quadratic Trend]]</f>
        <v>-8.578642148613369E-3</v>
      </c>
      <c r="K573" s="4">
        <f t="shared" si="8"/>
        <v>1.2355809927239937E-3</v>
      </c>
      <c r="L573" s="4">
        <f>lco2data[[#This Row],[Detrended]]-lco2data[[#This Row],[Cycle]]</f>
        <v>-9.8142231413373623E-3</v>
      </c>
      <c r="M573" s="4">
        <f>AVERAGEIF(lco2data[Month],lco2data[Month],lco2data[High Frequency])</f>
        <v>-9.7900795346398048E-3</v>
      </c>
      <c r="N573" s="4">
        <f>lco2data[[#This Row],[S0]]-AVERAGE($M$2:$M$13)</f>
        <v>-9.7883685013830917E-3</v>
      </c>
      <c r="O573" s="4">
        <f>lco2data[[#This Row],[Log Co2]]-lco2data[[#This Row],[Seasonal]]</f>
        <v>5.9420335559493935</v>
      </c>
    </row>
    <row r="574" spans="1:15" x14ac:dyDescent="0.3">
      <c r="A574" s="1">
        <v>2005</v>
      </c>
      <c r="B574" s="1">
        <v>11</v>
      </c>
      <c r="C574" s="6">
        <v>2005.875</v>
      </c>
      <c r="D574" s="6">
        <f>co2data[[#This Row],[DecDate]]^2</f>
        <v>4023534.515625</v>
      </c>
      <c r="E574" s="2">
        <f>DATE(co2data[[#This Row],[Year]],co2data[[#This Row],[Month]],15)</f>
        <v>38671</v>
      </c>
      <c r="F574" s="1">
        <v>378.35</v>
      </c>
      <c r="G574" s="1">
        <f>LN(lco2data[[#This Row],[Co2]])</f>
        <v>5.9358196931405303</v>
      </c>
      <c r="H574" s="4">
        <f>$S$37+$S$38*lco2data[[#This Row],[DecDate]]</f>
        <v>5.9418167685867633</v>
      </c>
      <c r="I574" s="4">
        <f>$S$17+$S$18*lco2data[[#This Row],[DecDate]]+$S$19*lco2data[[#This Row],[DecDate2]]</f>
        <v>5.9412643996086985</v>
      </c>
      <c r="J574" s="4">
        <f>lco2data[[#This Row],[Log Co2]]-lco2data[[#This Row],[Quadratic Trend]]</f>
        <v>-5.4447064681681923E-3</v>
      </c>
      <c r="K574" s="4">
        <f t="shared" si="8"/>
        <v>1.3443779373903525E-3</v>
      </c>
      <c r="L574" s="4">
        <f>lco2data[[#This Row],[Detrended]]-lco2data[[#This Row],[Cycle]]</f>
        <v>-6.789084405558545E-3</v>
      </c>
      <c r="M574" s="4">
        <f>AVERAGEIF(lco2data[Month],lco2data[Month],lco2data[High Frequency])</f>
        <v>-6.4734271169104929E-3</v>
      </c>
      <c r="N574" s="4">
        <f>lco2data[[#This Row],[S0]]-AVERAGE($M$2:$M$13)</f>
        <v>-6.471716083653779E-3</v>
      </c>
      <c r="O574" s="4">
        <f>lco2data[[#This Row],[Log Co2]]-lco2data[[#This Row],[Seasonal]]</f>
        <v>5.9422914092241843</v>
      </c>
    </row>
    <row r="575" spans="1:15" x14ac:dyDescent="0.3">
      <c r="A575" s="1">
        <v>2005</v>
      </c>
      <c r="B575" s="1">
        <v>12</v>
      </c>
      <c r="C575" s="6">
        <v>2005.9583333333335</v>
      </c>
      <c r="D575" s="6">
        <f>co2data[[#This Row],[DecDate]]^2</f>
        <v>4023868.835069445</v>
      </c>
      <c r="E575" s="2">
        <f>DATE(co2data[[#This Row],[Year]],co2data[[#This Row],[Month]],15)</f>
        <v>38701</v>
      </c>
      <c r="F575" s="1">
        <v>380.11</v>
      </c>
      <c r="G575" s="1">
        <f>LN(lco2data[[#This Row],[Co2]])</f>
        <v>5.9404606845152186</v>
      </c>
      <c r="H575" s="4">
        <f>$S$37+$S$38*lco2data[[#This Row],[DecDate]]</f>
        <v>5.9421818729785372</v>
      </c>
      <c r="I575" s="4">
        <f>$S$17+$S$18*lco2data[[#This Row],[DecDate]]+$S$19*lco2data[[#This Row],[DecDate2]]</f>
        <v>5.9417053386458036</v>
      </c>
      <c r="J575" s="4">
        <f>lco2data[[#This Row],[Log Co2]]-lco2data[[#This Row],[Quadratic Trend]]</f>
        <v>-1.2446541305850545E-3</v>
      </c>
      <c r="K575" s="4">
        <f t="shared" si="8"/>
        <v>1.2245794138798271E-3</v>
      </c>
      <c r="L575" s="4">
        <f>lco2data[[#This Row],[Detrended]]-lco2data[[#This Row],[Cycle]]</f>
        <v>-2.4692335444648815E-3</v>
      </c>
      <c r="M575" s="4">
        <f>AVERAGEIF(lco2data[Month],lco2data[Month],lco2data[High Frequency])</f>
        <v>-2.9999829855875035E-3</v>
      </c>
      <c r="N575" s="4">
        <f>lco2data[[#This Row],[S0]]-AVERAGE($M$2:$M$13)</f>
        <v>-2.9982719523307896E-3</v>
      </c>
      <c r="O575" s="4">
        <f>lco2data[[#This Row],[Log Co2]]-lco2data[[#This Row],[Seasonal]]</f>
        <v>5.9434589564675493</v>
      </c>
    </row>
    <row r="576" spans="1:15" x14ac:dyDescent="0.3">
      <c r="A576" s="1">
        <v>2006</v>
      </c>
      <c r="B576" s="1">
        <v>1</v>
      </c>
      <c r="C576" s="6">
        <v>2006.0416666666667</v>
      </c>
      <c r="D576" s="6">
        <f>co2data[[#This Row],[DecDate]]^2</f>
        <v>4024203.168402778</v>
      </c>
      <c r="E576" s="2">
        <f>DATE(co2data[[#This Row],[Year]],co2data[[#This Row],[Month]],15)</f>
        <v>38732</v>
      </c>
      <c r="F576" s="1">
        <v>381.38</v>
      </c>
      <c r="G576" s="1">
        <f>LN(lco2data[[#This Row],[Co2]])</f>
        <v>5.9437962534064805</v>
      </c>
      <c r="H576" s="4">
        <f>$S$37+$S$38*lco2data[[#This Row],[DecDate]]</f>
        <v>5.9425469773703092</v>
      </c>
      <c r="I576" s="4">
        <f>$S$17+$S$18*lco2data[[#This Row],[DecDate]]+$S$19*lco2data[[#This Row],[DecDate2]]</f>
        <v>5.9421466467079682</v>
      </c>
      <c r="J576" s="4">
        <f>lco2data[[#This Row],[Log Co2]]-lco2data[[#This Row],[Quadratic Trend]]</f>
        <v>1.6496066985123292E-3</v>
      </c>
      <c r="K576" s="4">
        <f t="shared" si="8"/>
        <v>8.3356957165576953E-4</v>
      </c>
      <c r="L576" s="4">
        <f>lco2data[[#This Row],[Detrended]]-lco2data[[#This Row],[Cycle]]</f>
        <v>8.1603712685655969E-4</v>
      </c>
      <c r="M576" s="4">
        <f>AVERAGEIF(lco2data[Month],lco2data[Month],lco2data[High Frequency])</f>
        <v>8.874201147523954E-6</v>
      </c>
      <c r="N576" s="4">
        <f>lco2data[[#This Row],[S0]]-AVERAGE($M$2:$M$13)</f>
        <v>1.0585234404237831E-5</v>
      </c>
      <c r="O576" s="4">
        <f>lco2data[[#This Row],[Log Co2]]-lco2data[[#This Row],[Seasonal]]</f>
        <v>5.943785668172076</v>
      </c>
    </row>
    <row r="577" spans="1:15" x14ac:dyDescent="0.3">
      <c r="A577" s="1">
        <v>2006</v>
      </c>
      <c r="B577" s="1">
        <v>2</v>
      </c>
      <c r="C577" s="6">
        <v>2006.125</v>
      </c>
      <c r="D577" s="6">
        <f>co2data[[#This Row],[DecDate]]^2</f>
        <v>4024537.515625</v>
      </c>
      <c r="E577" s="2">
        <f>DATE(co2data[[#This Row],[Year]],co2data[[#This Row],[Month]],15)</f>
        <v>38763</v>
      </c>
      <c r="F577" s="1">
        <v>382.19</v>
      </c>
      <c r="G577" s="1">
        <f>LN(lco2data[[#This Row],[Co2]])</f>
        <v>5.9459178671520023</v>
      </c>
      <c r="H577" s="4">
        <f>$S$37+$S$38*lco2data[[#This Row],[DecDate]]</f>
        <v>5.9429120817620813</v>
      </c>
      <c r="I577" s="4">
        <f>$S$17+$S$18*lco2data[[#This Row],[DecDate]]+$S$19*lco2data[[#This Row],[DecDate2]]</f>
        <v>5.9425883237951638</v>
      </c>
      <c r="J577" s="4">
        <f>lco2data[[#This Row],[Log Co2]]-lco2data[[#This Row],[Quadratic Trend]]</f>
        <v>3.3295433568385491E-3</v>
      </c>
      <c r="K577" s="4">
        <f t="shared" si="8"/>
        <v>3.2519178953002926E-4</v>
      </c>
      <c r="L577" s="4">
        <f>lco2data[[#This Row],[Detrended]]-lco2data[[#This Row],[Cycle]]</f>
        <v>3.0043515673085198E-3</v>
      </c>
      <c r="M577" s="4">
        <f>AVERAGEIF(lco2data[Month],lco2data[Month],lco2data[High Frequency])</f>
        <v>2.2711043136650279E-3</v>
      </c>
      <c r="N577" s="4">
        <f>lco2data[[#This Row],[S0]]-AVERAGE($M$2:$M$13)</f>
        <v>2.2728153469217418E-3</v>
      </c>
      <c r="O577" s="4">
        <f>lco2data[[#This Row],[Log Co2]]-lco2data[[#This Row],[Seasonal]]</f>
        <v>5.9436450518050803</v>
      </c>
    </row>
    <row r="578" spans="1:15" x14ac:dyDescent="0.3">
      <c r="A578" s="1">
        <v>2006</v>
      </c>
      <c r="B578" s="1">
        <v>3</v>
      </c>
      <c r="C578" s="6">
        <v>2006.2083333333335</v>
      </c>
      <c r="D578" s="6">
        <f>co2data[[#This Row],[DecDate]]^2</f>
        <v>4024871.8767361119</v>
      </c>
      <c r="E578" s="2">
        <f>DATE(co2data[[#This Row],[Year]],co2data[[#This Row],[Month]],15)</f>
        <v>38791</v>
      </c>
      <c r="F578" s="1">
        <v>382.67</v>
      </c>
      <c r="G578" s="1">
        <f>LN(lco2data[[#This Row],[Co2]])</f>
        <v>5.9471729989748567</v>
      </c>
      <c r="H578" s="4">
        <f>$S$37+$S$38*lco2data[[#This Row],[DecDate]]</f>
        <v>5.9432771861538534</v>
      </c>
      <c r="I578" s="4">
        <f>$S$17+$S$18*lco2data[[#This Row],[DecDate]]+$S$19*lco2data[[#This Row],[DecDate2]]</f>
        <v>5.9430303699073903</v>
      </c>
      <c r="J578" s="4">
        <f>lco2data[[#This Row],[Log Co2]]-lco2data[[#This Row],[Quadratic Trend]]</f>
        <v>4.1426290674664301E-3</v>
      </c>
      <c r="K578" s="4">
        <f t="shared" si="8"/>
        <v>-9.4516280956264277E-5</v>
      </c>
      <c r="L578" s="4">
        <f>lco2data[[#This Row],[Detrended]]-lco2data[[#This Row],[Cycle]]</f>
        <v>4.2371453484226947E-3</v>
      </c>
      <c r="M578" s="4">
        <f>AVERAGEIF(lco2data[Month],lco2data[Month],lco2data[High Frequency])</f>
        <v>4.7909439645069168E-3</v>
      </c>
      <c r="N578" s="4">
        <f>lco2data[[#This Row],[S0]]-AVERAGE($M$2:$M$13)</f>
        <v>4.7926549977636308E-3</v>
      </c>
      <c r="O578" s="4">
        <f>lco2data[[#This Row],[Log Co2]]-lco2data[[#This Row],[Seasonal]]</f>
        <v>5.942380343977093</v>
      </c>
    </row>
    <row r="579" spans="1:15" x14ac:dyDescent="0.3">
      <c r="A579" s="1">
        <v>2006</v>
      </c>
      <c r="B579" s="1">
        <v>4</v>
      </c>
      <c r="C579" s="6">
        <v>2006.2916666666667</v>
      </c>
      <c r="D579" s="6">
        <f>co2data[[#This Row],[DecDate]]^2</f>
        <v>4025206.2517361115</v>
      </c>
      <c r="E579" s="2">
        <f>DATE(co2data[[#This Row],[Year]],co2data[[#This Row],[Month]],15)</f>
        <v>38822</v>
      </c>
      <c r="F579" s="1">
        <v>384.61</v>
      </c>
      <c r="G579" s="1">
        <f>LN(lco2data[[#This Row],[Co2]])</f>
        <v>5.9522298338567001</v>
      </c>
      <c r="H579" s="4">
        <f>$S$37+$S$38*lco2data[[#This Row],[DecDate]]</f>
        <v>5.9436422905456272</v>
      </c>
      <c r="I579" s="4">
        <f>$S$17+$S$18*lco2data[[#This Row],[DecDate]]+$S$19*lco2data[[#This Row],[DecDate2]]</f>
        <v>5.943472785044662</v>
      </c>
      <c r="J579" s="4">
        <f>lco2data[[#This Row],[Log Co2]]-lco2data[[#This Row],[Quadratic Trend]]</f>
        <v>8.7570488120380929E-3</v>
      </c>
      <c r="K579" s="4">
        <f t="shared" si="8"/>
        <v>-4.2312996203651104E-5</v>
      </c>
      <c r="L579" s="4">
        <f>lco2data[[#This Row],[Detrended]]-lco2data[[#This Row],[Cycle]]</f>
        <v>8.7993618082417447E-3</v>
      </c>
      <c r="M579" s="4">
        <f>AVERAGEIF(lco2data[Month],lco2data[Month],lco2data[High Frequency])</f>
        <v>8.0050138505764184E-3</v>
      </c>
      <c r="N579" s="4">
        <f>lco2data[[#This Row],[S0]]-AVERAGE($M$2:$M$13)</f>
        <v>8.0067248838331315E-3</v>
      </c>
      <c r="O579" s="4">
        <f>lco2data[[#This Row],[Log Co2]]-lco2data[[#This Row],[Seasonal]]</f>
        <v>5.9442231089728672</v>
      </c>
    </row>
    <row r="580" spans="1:15" x14ac:dyDescent="0.3">
      <c r="A580" s="1">
        <v>2006</v>
      </c>
      <c r="B580" s="1">
        <v>5</v>
      </c>
      <c r="C580" s="6">
        <v>2006.375</v>
      </c>
      <c r="D580" s="6">
        <f>co2data[[#This Row],[DecDate]]^2</f>
        <v>4025540.640625</v>
      </c>
      <c r="E580" s="2">
        <f>DATE(co2data[[#This Row],[Year]],co2data[[#This Row],[Month]],15)</f>
        <v>38852</v>
      </c>
      <c r="F580" s="1">
        <v>385.03</v>
      </c>
      <c r="G580" s="1">
        <f>LN(lco2data[[#This Row],[Co2]])</f>
        <v>5.9533212533299391</v>
      </c>
      <c r="H580" s="4">
        <f>$S$37+$S$38*lco2data[[#This Row],[DecDate]]</f>
        <v>5.9440073949373993</v>
      </c>
      <c r="I580" s="4">
        <f>$S$17+$S$18*lco2data[[#This Row],[DecDate]]+$S$19*lco2data[[#This Row],[DecDate2]]</f>
        <v>5.9439155692069647</v>
      </c>
      <c r="J580" s="4">
        <f>lco2data[[#This Row],[Log Co2]]-lco2data[[#This Row],[Quadratic Trend]]</f>
        <v>9.4056841229743782E-3</v>
      </c>
      <c r="K580" s="4">
        <f t="shared" si="8"/>
        <v>1.5495855121611541E-4</v>
      </c>
      <c r="L580" s="4">
        <f>lco2data[[#This Row],[Detrended]]-lco2data[[#This Row],[Cycle]]</f>
        <v>9.2507255717582636E-3</v>
      </c>
      <c r="M580" s="4">
        <f>AVERAGEIF(lco2data[Month],lco2data[Month],lco2data[High Frequency])</f>
        <v>8.9785579737426228E-3</v>
      </c>
      <c r="N580" s="4">
        <f>lco2data[[#This Row],[S0]]-AVERAGE($M$2:$M$13)</f>
        <v>8.9802690069993359E-3</v>
      </c>
      <c r="O580" s="4">
        <f>lco2data[[#This Row],[Log Co2]]-lco2data[[#This Row],[Seasonal]]</f>
        <v>5.94434098432294</v>
      </c>
    </row>
    <row r="581" spans="1:15" x14ac:dyDescent="0.3">
      <c r="A581" s="1">
        <v>2006</v>
      </c>
      <c r="B581" s="1">
        <v>6</v>
      </c>
      <c r="C581" s="6">
        <v>2006.4583333333335</v>
      </c>
      <c r="D581" s="6">
        <f>co2data[[#This Row],[DecDate]]^2</f>
        <v>4025875.0434027785</v>
      </c>
      <c r="E581" s="2">
        <f>DATE(co2data[[#This Row],[Year]],co2data[[#This Row],[Month]],15)</f>
        <v>38883</v>
      </c>
      <c r="F581" s="1">
        <v>384.05</v>
      </c>
      <c r="G581" s="1">
        <f>LN(lco2data[[#This Row],[Co2]])</f>
        <v>5.9507727524446912</v>
      </c>
      <c r="H581" s="4">
        <f>$S$37+$S$38*lco2data[[#This Row],[DecDate]]</f>
        <v>5.9443724993291713</v>
      </c>
      <c r="I581" s="4">
        <f>$S$17+$S$18*lco2data[[#This Row],[DecDate]]+$S$19*lco2data[[#This Row],[DecDate2]]</f>
        <v>5.9443587223942984</v>
      </c>
      <c r="J581" s="4">
        <f>lco2data[[#This Row],[Log Co2]]-lco2data[[#This Row],[Quadratic Trend]]</f>
        <v>6.4140300503927605E-3</v>
      </c>
      <c r="K581" s="4">
        <f t="shared" si="8"/>
        <v>4.1408230433176001E-4</v>
      </c>
      <c r="L581" s="4">
        <f>lco2data[[#This Row],[Detrended]]-lco2data[[#This Row],[Cycle]]</f>
        <v>5.9999477460610006E-3</v>
      </c>
      <c r="M581" s="4">
        <f>AVERAGEIF(lco2data[Month],lco2data[Month],lco2data[High Frequency])</f>
        <v>6.745219975955884E-3</v>
      </c>
      <c r="N581" s="4">
        <f>lco2data[[#This Row],[S0]]-AVERAGE($M$2:$M$13)</f>
        <v>6.746931009212598E-3</v>
      </c>
      <c r="O581" s="4">
        <f>lco2data[[#This Row],[Log Co2]]-lco2data[[#This Row],[Seasonal]]</f>
        <v>5.9440258214354786</v>
      </c>
    </row>
    <row r="582" spans="1:15" x14ac:dyDescent="0.3">
      <c r="A582" s="1">
        <v>2006</v>
      </c>
      <c r="B582" s="1">
        <v>7</v>
      </c>
      <c r="C582" s="6">
        <v>2006.5416666666667</v>
      </c>
      <c r="D582" s="6">
        <f>co2data[[#This Row],[DecDate]]^2</f>
        <v>4026209.460069445</v>
      </c>
      <c r="E582" s="2">
        <f>DATE(co2data[[#This Row],[Year]],co2data[[#This Row],[Month]],15)</f>
        <v>38913</v>
      </c>
      <c r="F582" s="1">
        <v>382.46</v>
      </c>
      <c r="G582" s="1">
        <f>LN(lco2data[[#This Row],[Co2]])</f>
        <v>5.9466240726348278</v>
      </c>
      <c r="H582" s="4">
        <f>$S$37+$S$38*lco2data[[#This Row],[DecDate]]</f>
        <v>5.9447376037209434</v>
      </c>
      <c r="I582" s="4">
        <f>$S$17+$S$18*lco2data[[#This Row],[DecDate]]+$S$19*lco2data[[#This Row],[DecDate2]]</f>
        <v>5.9448022446066915</v>
      </c>
      <c r="J582" s="4">
        <f>lco2data[[#This Row],[Log Co2]]-lco2data[[#This Row],[Quadratic Trend]]</f>
        <v>1.8218280281363519E-3</v>
      </c>
      <c r="K582" s="4">
        <f t="shared" si="8"/>
        <v>5.3110294944776096E-4</v>
      </c>
      <c r="L582" s="4">
        <f>lco2data[[#This Row],[Detrended]]-lco2data[[#This Row],[Cycle]]</f>
        <v>1.290725078688591E-3</v>
      </c>
      <c r="M582" s="4">
        <f>AVERAGEIF(lco2data[Month],lco2data[Month],lco2data[High Frequency])</f>
        <v>1.982712511199824E-3</v>
      </c>
      <c r="N582" s="4">
        <f>lco2data[[#This Row],[S0]]-AVERAGE($M$2:$M$13)</f>
        <v>1.9844235444565379E-3</v>
      </c>
      <c r="O582" s="4">
        <f>lco2data[[#This Row],[Log Co2]]-lco2data[[#This Row],[Seasonal]]</f>
        <v>5.9446396490903712</v>
      </c>
    </row>
    <row r="583" spans="1:15" x14ac:dyDescent="0.3">
      <c r="A583" s="1">
        <v>2006</v>
      </c>
      <c r="B583" s="1">
        <v>8</v>
      </c>
      <c r="C583" s="6">
        <v>2006.625</v>
      </c>
      <c r="D583" s="6">
        <f>co2data[[#This Row],[DecDate]]^2</f>
        <v>4026543.890625</v>
      </c>
      <c r="E583" s="2">
        <f>DATE(co2data[[#This Row],[Year]],co2data[[#This Row],[Month]],15)</f>
        <v>38944</v>
      </c>
      <c r="F583" s="1">
        <v>380.41</v>
      </c>
      <c r="G583" s="1">
        <f>LN(lco2data[[#This Row],[Co2]])</f>
        <v>5.9412496184434795</v>
      </c>
      <c r="H583" s="4">
        <f>$S$37+$S$38*lco2data[[#This Row],[DecDate]]</f>
        <v>5.9451027081127155</v>
      </c>
      <c r="I583" s="4">
        <f>$S$17+$S$18*lco2data[[#This Row],[DecDate]]+$S$19*lco2data[[#This Row],[DecDate2]]</f>
        <v>5.9452461358441155</v>
      </c>
      <c r="J583" s="4">
        <f>lco2data[[#This Row],[Log Co2]]-lco2data[[#This Row],[Quadratic Trend]]</f>
        <v>-3.9965174006360016E-3</v>
      </c>
      <c r="K583" s="4">
        <f t="shared" si="8"/>
        <v>5.9381545050938797E-4</v>
      </c>
      <c r="L583" s="4">
        <f>lco2data[[#This Row],[Detrended]]-lco2data[[#This Row],[Cycle]]</f>
        <v>-4.5903328511453893E-3</v>
      </c>
      <c r="M583" s="4">
        <f>AVERAGEIF(lco2data[Month],lco2data[Month],lco2data[High Frequency])</f>
        <v>-4.2841947074596992E-3</v>
      </c>
      <c r="N583" s="4">
        <f>lco2data[[#This Row],[S0]]-AVERAGE($M$2:$M$13)</f>
        <v>-4.2824836742029852E-3</v>
      </c>
      <c r="O583" s="4">
        <f>lco2data[[#This Row],[Log Co2]]-lco2data[[#This Row],[Seasonal]]</f>
        <v>5.9455321021176823</v>
      </c>
    </row>
    <row r="584" spans="1:15" x14ac:dyDescent="0.3">
      <c r="A584" s="1">
        <v>2006</v>
      </c>
      <c r="B584" s="1">
        <v>9</v>
      </c>
      <c r="C584" s="6">
        <v>2006.7083333333335</v>
      </c>
      <c r="D584" s="6">
        <f>co2data[[#This Row],[DecDate]]^2</f>
        <v>4026878.335069445</v>
      </c>
      <c r="E584" s="2">
        <f>DATE(co2data[[#This Row],[Year]],co2data[[#This Row],[Month]],15)</f>
        <v>38975</v>
      </c>
      <c r="F584" s="1">
        <v>378.85</v>
      </c>
      <c r="G584" s="1">
        <f>LN(lco2data[[#This Row],[Co2]])</f>
        <v>5.9371403483773824</v>
      </c>
      <c r="H584" s="4">
        <f>$S$37+$S$38*lco2data[[#This Row],[DecDate]]</f>
        <v>5.9454678125044893</v>
      </c>
      <c r="I584" s="4">
        <f>$S$17+$S$18*lco2data[[#This Row],[DecDate]]+$S$19*lco2data[[#This Row],[DecDate2]]</f>
        <v>5.9456903961065564</v>
      </c>
      <c r="J584" s="4">
        <f>lco2data[[#This Row],[Log Co2]]-lco2data[[#This Row],[Quadratic Trend]]</f>
        <v>-8.550047729174004E-3</v>
      </c>
      <c r="K584" s="4">
        <f t="shared" si="8"/>
        <v>6.2909077039249221E-4</v>
      </c>
      <c r="L584" s="4">
        <f>lco2data[[#This Row],[Detrended]]-lco2data[[#This Row],[Cycle]]</f>
        <v>-9.1791384995664957E-3</v>
      </c>
      <c r="M584" s="4">
        <f>AVERAGEIF(lco2data[Month],lco2data[Month],lco2data[High Frequency])</f>
        <v>-9.2552748452772796E-3</v>
      </c>
      <c r="N584" s="4">
        <f>lco2data[[#This Row],[S0]]-AVERAGE($M$2:$M$13)</f>
        <v>-9.2535638120205665E-3</v>
      </c>
      <c r="O584" s="4">
        <f>lco2data[[#This Row],[Log Co2]]-lco2data[[#This Row],[Seasonal]]</f>
        <v>5.9463939121894027</v>
      </c>
    </row>
    <row r="585" spans="1:15" x14ac:dyDescent="0.3">
      <c r="A585" s="1">
        <v>2006</v>
      </c>
      <c r="B585" s="1">
        <v>10</v>
      </c>
      <c r="C585" s="6">
        <v>2006.7916666666667</v>
      </c>
      <c r="D585" s="6">
        <f>co2data[[#This Row],[DecDate]]^2</f>
        <v>4027212.793402778</v>
      </c>
      <c r="E585" s="2">
        <f>DATE(co2data[[#This Row],[Year]],co2data[[#This Row],[Month]],15)</f>
        <v>39005</v>
      </c>
      <c r="F585" s="1">
        <v>379.13</v>
      </c>
      <c r="G585" s="1">
        <f>LN(lco2data[[#This Row],[Co2]])</f>
        <v>5.9378791541842268</v>
      </c>
      <c r="H585" s="4">
        <f>$S$37+$S$38*lco2data[[#This Row],[DecDate]]</f>
        <v>5.9458329168962614</v>
      </c>
      <c r="I585" s="4">
        <f>$S$17+$S$18*lco2data[[#This Row],[DecDate]]+$S$19*lco2data[[#This Row],[DecDate2]]</f>
        <v>5.9461350253940566</v>
      </c>
      <c r="J585" s="4">
        <f>lco2data[[#This Row],[Log Co2]]-lco2data[[#This Row],[Quadratic Trend]]</f>
        <v>-8.2558712098297349E-3</v>
      </c>
      <c r="K585" s="4">
        <f t="shared" ref="K585:K648" si="9">AVERAGE(J579:J591)</f>
        <v>9.5052833309929355E-4</v>
      </c>
      <c r="L585" s="4">
        <f>lco2data[[#This Row],[Detrended]]-lco2data[[#This Row],[Cycle]]</f>
        <v>-9.2063995429290287E-3</v>
      </c>
      <c r="M585" s="4">
        <f>AVERAGEIF(lco2data[Month],lco2data[Month],lco2data[High Frequency])</f>
        <v>-9.7900795346398048E-3</v>
      </c>
      <c r="N585" s="4">
        <f>lco2data[[#This Row],[S0]]-AVERAGE($M$2:$M$13)</f>
        <v>-9.7883685013830917E-3</v>
      </c>
      <c r="O585" s="4">
        <f>lco2data[[#This Row],[Log Co2]]-lco2data[[#This Row],[Seasonal]]</f>
        <v>5.9476675226856095</v>
      </c>
    </row>
    <row r="586" spans="1:15" x14ac:dyDescent="0.3">
      <c r="A586" s="1">
        <v>2006</v>
      </c>
      <c r="B586" s="1">
        <v>11</v>
      </c>
      <c r="C586" s="6">
        <v>2006.875</v>
      </c>
      <c r="D586" s="6">
        <f>co2data[[#This Row],[DecDate]]^2</f>
        <v>4027547.265625</v>
      </c>
      <c r="E586" s="2">
        <f>DATE(co2data[[#This Row],[Year]],co2data[[#This Row],[Month]],15)</f>
        <v>39036</v>
      </c>
      <c r="F586" s="1">
        <v>380.15</v>
      </c>
      <c r="G586" s="1">
        <f>LN(lco2data[[#This Row],[Co2]])</f>
        <v>5.9405659116744456</v>
      </c>
      <c r="H586" s="4">
        <f>$S$37+$S$38*lco2data[[#This Row],[DecDate]]</f>
        <v>5.9461980212880334</v>
      </c>
      <c r="I586" s="4">
        <f>$S$17+$S$18*lco2data[[#This Row],[DecDate]]+$S$19*lco2data[[#This Row],[DecDate2]]</f>
        <v>5.946580023706602</v>
      </c>
      <c r="J586" s="4">
        <f>lco2data[[#This Row],[Log Co2]]-lco2data[[#This Row],[Quadratic Trend]]</f>
        <v>-6.0141120321564046E-3</v>
      </c>
      <c r="K586" s="4">
        <f t="shared" si="9"/>
        <v>8.9455013208204434E-4</v>
      </c>
      <c r="L586" s="4">
        <f>lco2data[[#This Row],[Detrended]]-lco2data[[#This Row],[Cycle]]</f>
        <v>-6.9086621642384487E-3</v>
      </c>
      <c r="M586" s="4">
        <f>AVERAGEIF(lco2data[Month],lco2data[Month],lco2data[High Frequency])</f>
        <v>-6.4734271169104929E-3</v>
      </c>
      <c r="N586" s="4">
        <f>lco2data[[#This Row],[S0]]-AVERAGE($M$2:$M$13)</f>
        <v>-6.471716083653779E-3</v>
      </c>
      <c r="O586" s="4">
        <f>lco2data[[#This Row],[Log Co2]]-lco2data[[#This Row],[Seasonal]]</f>
        <v>5.9470376277580996</v>
      </c>
    </row>
    <row r="587" spans="1:15" x14ac:dyDescent="0.3">
      <c r="A587" s="1">
        <v>2006</v>
      </c>
      <c r="B587" s="1">
        <v>12</v>
      </c>
      <c r="C587" s="6">
        <v>2006.9583333333335</v>
      </c>
      <c r="D587" s="6">
        <f>co2data[[#This Row],[DecDate]]^2</f>
        <v>4027881.7517361119</v>
      </c>
      <c r="E587" s="2">
        <f>DATE(co2data[[#This Row],[Year]],co2data[[#This Row],[Month]],15)</f>
        <v>39066</v>
      </c>
      <c r="F587" s="1">
        <v>381.82</v>
      </c>
      <c r="G587" s="1">
        <f>LN(lco2data[[#This Row],[Co2]])</f>
        <v>5.9449492933665136</v>
      </c>
      <c r="H587" s="4">
        <f>$S$37+$S$38*lco2data[[#This Row],[DecDate]]</f>
        <v>5.9465631256798073</v>
      </c>
      <c r="I587" s="4">
        <f>$S$17+$S$18*lco2data[[#This Row],[DecDate]]+$S$19*lco2data[[#This Row],[DecDate2]]</f>
        <v>5.9470253910441784</v>
      </c>
      <c r="J587" s="4">
        <f>lco2data[[#This Row],[Log Co2]]-lco2data[[#This Row],[Quadratic Trend]]</f>
        <v>-2.0760976776648121E-3</v>
      </c>
      <c r="K587" s="4">
        <f t="shared" si="9"/>
        <v>6.6265586683929181E-4</v>
      </c>
      <c r="L587" s="4">
        <f>lco2data[[#This Row],[Detrended]]-lco2data[[#This Row],[Cycle]]</f>
        <v>-2.7387535445041042E-3</v>
      </c>
      <c r="M587" s="4">
        <f>AVERAGEIF(lco2data[Month],lco2data[Month],lco2data[High Frequency])</f>
        <v>-2.9999829855875035E-3</v>
      </c>
      <c r="N587" s="4">
        <f>lco2data[[#This Row],[S0]]-AVERAGE($M$2:$M$13)</f>
        <v>-2.9982719523307896E-3</v>
      </c>
      <c r="O587" s="4">
        <f>lco2data[[#This Row],[Log Co2]]-lco2data[[#This Row],[Seasonal]]</f>
        <v>5.9479475653188443</v>
      </c>
    </row>
    <row r="588" spans="1:15" x14ac:dyDescent="0.3">
      <c r="A588" s="1">
        <v>2007</v>
      </c>
      <c r="B588" s="1">
        <v>1</v>
      </c>
      <c r="C588" s="6">
        <v>2007.0416666666667</v>
      </c>
      <c r="D588" s="6">
        <f>co2data[[#This Row],[DecDate]]^2</f>
        <v>4028216.2517361115</v>
      </c>
      <c r="E588" s="2">
        <f>DATE(co2data[[#This Row],[Year]],co2data[[#This Row],[Month]],15)</f>
        <v>39097</v>
      </c>
      <c r="F588" s="1">
        <v>382.89</v>
      </c>
      <c r="G588" s="1">
        <f>LN(lco2data[[#This Row],[Co2]])</f>
        <v>5.9477477416627087</v>
      </c>
      <c r="H588" s="4">
        <f>$S$37+$S$38*lco2data[[#This Row],[DecDate]]</f>
        <v>5.9469282300715793</v>
      </c>
      <c r="I588" s="4">
        <f>$S$17+$S$18*lco2data[[#This Row],[DecDate]]+$S$19*lco2data[[#This Row],[DecDate2]]</f>
        <v>5.9474711274067857</v>
      </c>
      <c r="J588" s="4">
        <f>lco2data[[#This Row],[Log Co2]]-lco2data[[#This Row],[Quadratic Trend]]</f>
        <v>2.7661425592295785E-4</v>
      </c>
      <c r="K588" s="4">
        <f t="shared" si="9"/>
        <v>3.0699923507649686E-4</v>
      </c>
      <c r="L588" s="4">
        <f>lco2data[[#This Row],[Detrended]]-lco2data[[#This Row],[Cycle]]</f>
        <v>-3.038497915353901E-5</v>
      </c>
      <c r="M588" s="4">
        <f>AVERAGEIF(lco2data[Month],lco2data[Month],lco2data[High Frequency])</f>
        <v>8.874201147523954E-6</v>
      </c>
      <c r="N588" s="4">
        <f>lco2data[[#This Row],[S0]]-AVERAGE($M$2:$M$13)</f>
        <v>1.0585234404237831E-5</v>
      </c>
      <c r="O588" s="4">
        <f>lco2data[[#This Row],[Log Co2]]-lco2data[[#This Row],[Seasonal]]</f>
        <v>5.9477371564283041</v>
      </c>
    </row>
    <row r="589" spans="1:15" x14ac:dyDescent="0.3">
      <c r="A589" s="1">
        <v>2007</v>
      </c>
      <c r="B589" s="1">
        <v>2</v>
      </c>
      <c r="C589" s="6">
        <v>2007.125</v>
      </c>
      <c r="D589" s="6">
        <f>co2data[[#This Row],[DecDate]]^2</f>
        <v>4028550.765625</v>
      </c>
      <c r="E589" s="2">
        <f>DATE(co2data[[#This Row],[Year]],co2data[[#This Row],[Month]],15)</f>
        <v>39128</v>
      </c>
      <c r="F589" s="1">
        <v>383.9</v>
      </c>
      <c r="G589" s="1">
        <f>LN(lco2data[[#This Row],[Co2]])</f>
        <v>5.9503821020067518</v>
      </c>
      <c r="H589" s="4">
        <f>$S$37+$S$38*lco2data[[#This Row],[DecDate]]</f>
        <v>5.9472933344633514</v>
      </c>
      <c r="I589" s="4">
        <f>$S$17+$S$18*lco2data[[#This Row],[DecDate]]+$S$19*lco2data[[#This Row],[DecDate2]]</f>
        <v>5.9479172327944383</v>
      </c>
      <c r="J589" s="4">
        <f>lco2data[[#This Row],[Log Co2]]-lco2data[[#This Row],[Quadratic Trend]]</f>
        <v>2.4648692123134808E-3</v>
      </c>
      <c r="K589" s="4">
        <f t="shared" si="9"/>
        <v>-2.3369402806091481E-4</v>
      </c>
      <c r="L589" s="4">
        <f>lco2data[[#This Row],[Detrended]]-lco2data[[#This Row],[Cycle]]</f>
        <v>2.6985632403743955E-3</v>
      </c>
      <c r="M589" s="4">
        <f>AVERAGEIF(lco2data[Month],lco2data[Month],lco2data[High Frequency])</f>
        <v>2.2711043136650279E-3</v>
      </c>
      <c r="N589" s="4">
        <f>lco2data[[#This Row],[S0]]-AVERAGE($M$2:$M$13)</f>
        <v>2.2728153469217418E-3</v>
      </c>
      <c r="O589" s="4">
        <f>lco2data[[#This Row],[Log Co2]]-lco2data[[#This Row],[Seasonal]]</f>
        <v>5.9481092866598297</v>
      </c>
    </row>
    <row r="590" spans="1:15" x14ac:dyDescent="0.3">
      <c r="A590" s="1">
        <v>2007</v>
      </c>
      <c r="B590" s="1">
        <v>3</v>
      </c>
      <c r="C590" s="6">
        <v>2007.2083333333335</v>
      </c>
      <c r="D590" s="6">
        <f>co2data[[#This Row],[DecDate]]^2</f>
        <v>4028885.2934027785</v>
      </c>
      <c r="E590" s="2">
        <f>DATE(co2data[[#This Row],[Year]],co2data[[#This Row],[Month]],15)</f>
        <v>39156</v>
      </c>
      <c r="F590" s="1">
        <v>384.58</v>
      </c>
      <c r="G590" s="1">
        <f>LN(lco2data[[#This Row],[Co2]])</f>
        <v>5.9521518297224407</v>
      </c>
      <c r="H590" s="4">
        <f>$S$37+$S$38*lco2data[[#This Row],[DecDate]]</f>
        <v>5.9476584388551235</v>
      </c>
      <c r="I590" s="4">
        <f>$S$17+$S$18*lco2data[[#This Row],[DecDate]]+$S$19*lco2data[[#This Row],[DecDate2]]</f>
        <v>5.9483637072071218</v>
      </c>
      <c r="J590" s="4">
        <f>lco2data[[#This Row],[Log Co2]]-lco2data[[#This Row],[Quadratic Trend]]</f>
        <v>3.7881225153189035E-3</v>
      </c>
      <c r="K590" s="4">
        <f t="shared" si="9"/>
        <v>-5.6903272573993746E-4</v>
      </c>
      <c r="L590" s="4">
        <f>lco2data[[#This Row],[Detrended]]-lco2data[[#This Row],[Cycle]]</f>
        <v>4.357155241058841E-3</v>
      </c>
      <c r="M590" s="4">
        <f>AVERAGEIF(lco2data[Month],lco2data[Month],lco2data[High Frequency])</f>
        <v>4.7909439645069168E-3</v>
      </c>
      <c r="N590" s="4">
        <f>lco2data[[#This Row],[S0]]-AVERAGE($M$2:$M$13)</f>
        <v>4.7926549977636308E-3</v>
      </c>
      <c r="O590" s="4">
        <f>lco2data[[#This Row],[Log Co2]]-lco2data[[#This Row],[Seasonal]]</f>
        <v>5.947359174724677</v>
      </c>
    </row>
    <row r="591" spans="1:15" x14ac:dyDescent="0.3">
      <c r="A591" s="1">
        <v>2007</v>
      </c>
      <c r="B591" s="1">
        <v>4</v>
      </c>
      <c r="C591" s="6">
        <v>2007.2916666666667</v>
      </c>
      <c r="D591" s="6">
        <f>co2data[[#This Row],[DecDate]]^2</f>
        <v>4029219.835069445</v>
      </c>
      <c r="E591" s="2">
        <f>DATE(co2data[[#This Row],[Year]],co2data[[#This Row],[Month]],15)</f>
        <v>39187</v>
      </c>
      <c r="F591" s="1">
        <v>386.5</v>
      </c>
      <c r="G591" s="1">
        <f>LN(lco2data[[#This Row],[Co2]])</f>
        <v>5.957131868027477</v>
      </c>
      <c r="H591" s="4">
        <f>$S$37+$S$38*lco2data[[#This Row],[DecDate]]</f>
        <v>5.9480235432468955</v>
      </c>
      <c r="I591" s="4">
        <f>$S$17+$S$18*lco2data[[#This Row],[DecDate]]+$S$19*lco2data[[#This Row],[DecDate2]]</f>
        <v>5.9488105506448221</v>
      </c>
      <c r="J591" s="4">
        <f>lco2data[[#This Row],[Log Co2]]-lco2data[[#This Row],[Quadratic Trend]]</f>
        <v>8.321317382654847E-3</v>
      </c>
      <c r="K591" s="4">
        <f t="shared" si="9"/>
        <v>-5.563424873448442E-4</v>
      </c>
      <c r="L591" s="4">
        <f>lco2data[[#This Row],[Detrended]]-lco2data[[#This Row],[Cycle]]</f>
        <v>8.8776598699996916E-3</v>
      </c>
      <c r="M591" s="4">
        <f>AVERAGEIF(lco2data[Month],lco2data[Month],lco2data[High Frequency])</f>
        <v>8.0050138505764184E-3</v>
      </c>
      <c r="N591" s="4">
        <f>lco2data[[#This Row],[S0]]-AVERAGE($M$2:$M$13)</f>
        <v>8.0067248838331315E-3</v>
      </c>
      <c r="O591" s="4">
        <f>lco2data[[#This Row],[Log Co2]]-lco2data[[#This Row],[Seasonal]]</f>
        <v>5.949125143143644</v>
      </c>
    </row>
    <row r="592" spans="1:15" x14ac:dyDescent="0.3">
      <c r="A592" s="1">
        <v>2007</v>
      </c>
      <c r="B592" s="1">
        <v>5</v>
      </c>
      <c r="C592" s="6">
        <v>2007.375</v>
      </c>
      <c r="D592" s="6">
        <f>co2data[[#This Row],[DecDate]]^2</f>
        <v>4029554.390625</v>
      </c>
      <c r="E592" s="2">
        <f>DATE(co2data[[#This Row],[Year]],co2data[[#This Row],[Month]],15)</f>
        <v>39217</v>
      </c>
      <c r="F592" s="1">
        <v>386.56</v>
      </c>
      <c r="G592" s="1">
        <f>LN(lco2data[[#This Row],[Co2]])</f>
        <v>5.9572870953063957</v>
      </c>
      <c r="H592" s="4">
        <f>$S$37+$S$38*lco2data[[#This Row],[DecDate]]</f>
        <v>5.9483886476386676</v>
      </c>
      <c r="I592" s="4">
        <f>$S$17+$S$18*lco2data[[#This Row],[DecDate]]+$S$19*lco2data[[#This Row],[DecDate2]]</f>
        <v>5.9492577631075818</v>
      </c>
      <c r="J592" s="4">
        <f>lco2data[[#This Row],[Log Co2]]-lco2data[[#This Row],[Quadratic Trend]]</f>
        <v>8.0293321988138544E-3</v>
      </c>
      <c r="K592" s="4">
        <f t="shared" si="9"/>
        <v>-3.3288021290299132E-4</v>
      </c>
      <c r="L592" s="4">
        <f>lco2data[[#This Row],[Detrended]]-lco2data[[#This Row],[Cycle]]</f>
        <v>8.3622124117168455E-3</v>
      </c>
      <c r="M592" s="4">
        <f>AVERAGEIF(lco2data[Month],lco2data[Month],lco2data[High Frequency])</f>
        <v>8.9785579737426228E-3</v>
      </c>
      <c r="N592" s="4">
        <f>lco2data[[#This Row],[S0]]-AVERAGE($M$2:$M$13)</f>
        <v>8.9802690069993359E-3</v>
      </c>
      <c r="O592" s="4">
        <f>lco2data[[#This Row],[Log Co2]]-lco2data[[#This Row],[Seasonal]]</f>
        <v>5.9483068262993966</v>
      </c>
    </row>
    <row r="593" spans="1:15" x14ac:dyDescent="0.3">
      <c r="A593" s="1">
        <v>2007</v>
      </c>
      <c r="B593" s="1">
        <v>6</v>
      </c>
      <c r="C593" s="6">
        <v>2007.4583333333335</v>
      </c>
      <c r="D593" s="6">
        <f>co2data[[#This Row],[DecDate]]^2</f>
        <v>4029888.960069445</v>
      </c>
      <c r="E593" s="2">
        <f>DATE(co2data[[#This Row],[Year]],co2data[[#This Row],[Month]],15)</f>
        <v>39248</v>
      </c>
      <c r="F593" s="1">
        <v>386.1</v>
      </c>
      <c r="G593" s="1">
        <f>LN(lco2data[[#This Row],[Co2]])</f>
        <v>5.9560964032701911</v>
      </c>
      <c r="H593" s="4">
        <f>$S$37+$S$38*lco2data[[#This Row],[DecDate]]</f>
        <v>5.9487537520304414</v>
      </c>
      <c r="I593" s="4">
        <f>$S$17+$S$18*lco2data[[#This Row],[DecDate]]+$S$19*lco2data[[#This Row],[DecDate2]]</f>
        <v>5.9497053445953725</v>
      </c>
      <c r="J593" s="4">
        <f>lco2data[[#This Row],[Log Co2]]-lco2data[[#This Row],[Quadratic Trend]]</f>
        <v>6.3910586748185949E-3</v>
      </c>
      <c r="K593" s="4">
        <f t="shared" si="9"/>
        <v>-1.5352154386519053E-5</v>
      </c>
      <c r="L593" s="4">
        <f>lco2data[[#This Row],[Detrended]]-lco2data[[#This Row],[Cycle]]</f>
        <v>6.4064108292051138E-3</v>
      </c>
      <c r="M593" s="4">
        <f>AVERAGEIF(lco2data[Month],lco2data[Month],lco2data[High Frequency])</f>
        <v>6.745219975955884E-3</v>
      </c>
      <c r="N593" s="4">
        <f>lco2data[[#This Row],[S0]]-AVERAGE($M$2:$M$13)</f>
        <v>6.746931009212598E-3</v>
      </c>
      <c r="O593" s="4">
        <f>lco2data[[#This Row],[Log Co2]]-lco2data[[#This Row],[Seasonal]]</f>
        <v>5.9493494722609785</v>
      </c>
    </row>
    <row r="594" spans="1:15" x14ac:dyDescent="0.3">
      <c r="A594" s="1">
        <v>2007</v>
      </c>
      <c r="B594" s="1">
        <v>7</v>
      </c>
      <c r="C594" s="6">
        <v>2007.5416666666667</v>
      </c>
      <c r="D594" s="6">
        <f>co2data[[#This Row],[DecDate]]^2</f>
        <v>4030223.543402778</v>
      </c>
      <c r="E594" s="2">
        <f>DATE(co2data[[#This Row],[Year]],co2data[[#This Row],[Month]],15)</f>
        <v>39278</v>
      </c>
      <c r="F594" s="1">
        <v>384.5</v>
      </c>
      <c r="G594" s="1">
        <f>LN(lco2data[[#This Row],[Co2]])</f>
        <v>5.951943788945699</v>
      </c>
      <c r="H594" s="4">
        <f>$S$37+$S$38*lco2data[[#This Row],[DecDate]]</f>
        <v>5.9491188564222135</v>
      </c>
      <c r="I594" s="4">
        <f>$S$17+$S$18*lco2data[[#This Row],[DecDate]]+$S$19*lco2data[[#This Row],[DecDate2]]</f>
        <v>5.9501532951082226</v>
      </c>
      <c r="J594" s="4">
        <f>lco2data[[#This Row],[Log Co2]]-lco2data[[#This Row],[Quadratic Trend]]</f>
        <v>1.7904938374764257E-3</v>
      </c>
      <c r="K594" s="4">
        <f t="shared" si="9"/>
        <v>2.785264839726409E-4</v>
      </c>
      <c r="L594" s="4">
        <f>lco2data[[#This Row],[Detrended]]-lco2data[[#This Row],[Cycle]]</f>
        <v>1.5119673535037848E-3</v>
      </c>
      <c r="M594" s="4">
        <f>AVERAGEIF(lco2data[Month],lco2data[Month],lco2data[High Frequency])</f>
        <v>1.982712511199824E-3</v>
      </c>
      <c r="N594" s="4">
        <f>lco2data[[#This Row],[S0]]-AVERAGE($M$2:$M$13)</f>
        <v>1.9844235444565379E-3</v>
      </c>
      <c r="O594" s="4">
        <f>lco2data[[#This Row],[Log Co2]]-lco2data[[#This Row],[Seasonal]]</f>
        <v>5.9499593654012424</v>
      </c>
    </row>
    <row r="595" spans="1:15" x14ac:dyDescent="0.3">
      <c r="A595" s="1">
        <v>2007</v>
      </c>
      <c r="B595" s="1">
        <v>8</v>
      </c>
      <c r="C595" s="6">
        <v>2007.625</v>
      </c>
      <c r="D595" s="6">
        <f>co2data[[#This Row],[DecDate]]^2</f>
        <v>4030558.140625</v>
      </c>
      <c r="E595" s="2">
        <f>DATE(co2data[[#This Row],[Year]],co2data[[#This Row],[Month]],15)</f>
        <v>39309</v>
      </c>
      <c r="F595" s="1">
        <v>381.99</v>
      </c>
      <c r="G595" s="1">
        <f>LN(lco2data[[#This Row],[Co2]])</f>
        <v>5.9453944302534536</v>
      </c>
      <c r="H595" s="4">
        <f>$S$37+$S$38*lco2data[[#This Row],[DecDate]]</f>
        <v>5.9494839608139856</v>
      </c>
      <c r="I595" s="4">
        <f>$S$17+$S$18*lco2data[[#This Row],[DecDate]]+$S$19*lco2data[[#This Row],[DecDate2]]</f>
        <v>5.9506016146461036</v>
      </c>
      <c r="J595" s="4">
        <f>lco2data[[#This Row],[Log Co2]]-lco2data[[#This Row],[Quadratic Trend]]</f>
        <v>-5.2071843926499994E-3</v>
      </c>
      <c r="K595" s="4">
        <f t="shared" si="9"/>
        <v>4.1660677663817145E-4</v>
      </c>
      <c r="L595" s="4">
        <f>lco2data[[#This Row],[Detrended]]-lco2data[[#This Row],[Cycle]]</f>
        <v>-5.6237911692881707E-3</v>
      </c>
      <c r="M595" s="4">
        <f>AVERAGEIF(lco2data[Month],lco2data[Month],lco2data[High Frequency])</f>
        <v>-4.2841947074596992E-3</v>
      </c>
      <c r="N595" s="4">
        <f>lco2data[[#This Row],[S0]]-AVERAGE($M$2:$M$13)</f>
        <v>-4.2824836742029852E-3</v>
      </c>
      <c r="O595" s="4">
        <f>lco2data[[#This Row],[Log Co2]]-lco2data[[#This Row],[Seasonal]]</f>
        <v>5.9496769139276564</v>
      </c>
    </row>
    <row r="596" spans="1:15" x14ac:dyDescent="0.3">
      <c r="A596" s="1">
        <v>2007</v>
      </c>
      <c r="B596" s="1">
        <v>9</v>
      </c>
      <c r="C596" s="6">
        <v>2007.7083333333335</v>
      </c>
      <c r="D596" s="6">
        <f>co2data[[#This Row],[DecDate]]^2</f>
        <v>4030892.7517361119</v>
      </c>
      <c r="E596" s="2">
        <f>DATE(co2data[[#This Row],[Year]],co2data[[#This Row],[Month]],15)</f>
        <v>39340</v>
      </c>
      <c r="F596" s="1">
        <v>380.96</v>
      </c>
      <c r="G596" s="1">
        <f>LN(lco2data[[#This Row],[Co2]])</f>
        <v>5.9426943827385523</v>
      </c>
      <c r="H596" s="4">
        <f>$S$37+$S$38*lco2data[[#This Row],[DecDate]]</f>
        <v>5.9498490652057594</v>
      </c>
      <c r="I596" s="4">
        <f>$S$17+$S$18*lco2data[[#This Row],[DecDate]]+$S$19*lco2data[[#This Row],[DecDate2]]</f>
        <v>5.9510503032090156</v>
      </c>
      <c r="J596" s="4">
        <f>lco2data[[#This Row],[Log Co2]]-lco2data[[#This Row],[Quadratic Trend]]</f>
        <v>-8.3559204704632961E-3</v>
      </c>
      <c r="K596" s="4">
        <f t="shared" si="9"/>
        <v>3.9353241720769134E-4</v>
      </c>
      <c r="L596" s="4">
        <f>lco2data[[#This Row],[Detrended]]-lco2data[[#This Row],[Cycle]]</f>
        <v>-8.7494528876709866E-3</v>
      </c>
      <c r="M596" s="4">
        <f>AVERAGEIF(lco2data[Month],lco2data[Month],lco2data[High Frequency])</f>
        <v>-9.2552748452772796E-3</v>
      </c>
      <c r="N596" s="4">
        <f>lco2data[[#This Row],[S0]]-AVERAGE($M$2:$M$13)</f>
        <v>-9.2535638120205665E-3</v>
      </c>
      <c r="O596" s="4">
        <f>lco2data[[#This Row],[Log Co2]]-lco2data[[#This Row],[Seasonal]]</f>
        <v>5.9519479465505727</v>
      </c>
    </row>
    <row r="597" spans="1:15" x14ac:dyDescent="0.3">
      <c r="A597" s="1">
        <v>2007</v>
      </c>
      <c r="B597" s="1">
        <v>10</v>
      </c>
      <c r="C597" s="6">
        <v>2007.7916666666667</v>
      </c>
      <c r="D597" s="6">
        <f>co2data[[#This Row],[DecDate]]^2</f>
        <v>4031227.3767361115</v>
      </c>
      <c r="E597" s="2">
        <f>DATE(co2data[[#This Row],[Year]],co2data[[#This Row],[Month]],15)</f>
        <v>39370</v>
      </c>
      <c r="F597" s="1">
        <v>381.12</v>
      </c>
      <c r="G597" s="1">
        <f>LN(lco2data[[#This Row],[Co2]])</f>
        <v>5.943114286166935</v>
      </c>
      <c r="H597" s="4">
        <f>$S$37+$S$38*lco2data[[#This Row],[DecDate]]</f>
        <v>5.9502141695975315</v>
      </c>
      <c r="I597" s="4">
        <f>$S$17+$S$18*lco2data[[#This Row],[DecDate]]+$S$19*lco2data[[#This Row],[DecDate2]]</f>
        <v>5.9514993607969728</v>
      </c>
      <c r="J597" s="4">
        <f>lco2data[[#This Row],[Log Co2]]-lco2data[[#This Row],[Quadratic Trend]]</f>
        <v>-8.3850746300377921E-3</v>
      </c>
      <c r="K597" s="4">
        <f t="shared" si="9"/>
        <v>4.6873265946864795E-4</v>
      </c>
      <c r="L597" s="4">
        <f>lco2data[[#This Row],[Detrended]]-lco2data[[#This Row],[Cycle]]</f>
        <v>-8.8538072895064397E-3</v>
      </c>
      <c r="M597" s="4">
        <f>AVERAGEIF(lco2data[Month],lco2data[Month],lco2data[High Frequency])</f>
        <v>-9.7900795346398048E-3</v>
      </c>
      <c r="N597" s="4">
        <f>lco2data[[#This Row],[S0]]-AVERAGE($M$2:$M$13)</f>
        <v>-9.7883685013830917E-3</v>
      </c>
      <c r="O597" s="4">
        <f>lco2data[[#This Row],[Log Co2]]-lco2data[[#This Row],[Seasonal]]</f>
        <v>5.9529026546683177</v>
      </c>
    </row>
    <row r="598" spans="1:15" x14ac:dyDescent="0.3">
      <c r="A598" s="1">
        <v>2007</v>
      </c>
      <c r="B598" s="1">
        <v>11</v>
      </c>
      <c r="C598" s="6">
        <v>2007.875</v>
      </c>
      <c r="D598" s="6">
        <f>co2data[[#This Row],[DecDate]]^2</f>
        <v>4031562.015625</v>
      </c>
      <c r="E598" s="2">
        <f>DATE(co2data[[#This Row],[Year]],co2data[[#This Row],[Month]],15)</f>
        <v>39401</v>
      </c>
      <c r="F598" s="1">
        <v>382.45</v>
      </c>
      <c r="G598" s="1">
        <f>LN(lco2data[[#This Row],[Co2]])</f>
        <v>5.9465979257678754</v>
      </c>
      <c r="H598" s="4">
        <f>$S$37+$S$38*lco2data[[#This Row],[DecDate]]</f>
        <v>5.9505792739893035</v>
      </c>
      <c r="I598" s="4">
        <f>$S$17+$S$18*lco2data[[#This Row],[DecDate]]+$S$19*lco2data[[#This Row],[DecDate2]]</f>
        <v>5.951948787409961</v>
      </c>
      <c r="J598" s="4">
        <f>lco2data[[#This Row],[Log Co2]]-lco2data[[#This Row],[Quadratic Trend]]</f>
        <v>-5.350861642085647E-3</v>
      </c>
      <c r="K598" s="4">
        <f t="shared" si="9"/>
        <v>4.2424886056514368E-4</v>
      </c>
      <c r="L598" s="4">
        <f>lco2data[[#This Row],[Detrended]]-lco2data[[#This Row],[Cycle]]</f>
        <v>-5.7751105026507907E-3</v>
      </c>
      <c r="M598" s="4">
        <f>AVERAGEIF(lco2data[Month],lco2data[Month],lco2data[High Frequency])</f>
        <v>-6.4734271169104929E-3</v>
      </c>
      <c r="N598" s="4">
        <f>lco2data[[#This Row],[S0]]-AVERAGE($M$2:$M$13)</f>
        <v>-6.471716083653779E-3</v>
      </c>
      <c r="O598" s="4">
        <f>lco2data[[#This Row],[Log Co2]]-lco2data[[#This Row],[Seasonal]]</f>
        <v>5.9530696418515294</v>
      </c>
    </row>
    <row r="599" spans="1:15" x14ac:dyDescent="0.3">
      <c r="A599" s="1">
        <v>2007</v>
      </c>
      <c r="B599" s="1">
        <v>12</v>
      </c>
      <c r="C599" s="6">
        <v>2007.9583333333335</v>
      </c>
      <c r="D599" s="6">
        <f>co2data[[#This Row],[DecDate]]^2</f>
        <v>4031896.6684027785</v>
      </c>
      <c r="E599" s="2">
        <f>DATE(co2data[[#This Row],[Year]],co2data[[#This Row],[Month]],15)</f>
        <v>39431</v>
      </c>
      <c r="F599" s="1">
        <v>383.95</v>
      </c>
      <c r="G599" s="1">
        <f>LN(lco2data[[#This Row],[Co2]])</f>
        <v>5.9505123357765521</v>
      </c>
      <c r="H599" s="4">
        <f>$S$37+$S$38*lco2data[[#This Row],[DecDate]]</f>
        <v>5.9509443783810756</v>
      </c>
      <c r="I599" s="4">
        <f>$S$17+$S$18*lco2data[[#This Row],[DecDate]]+$S$19*lco2data[[#This Row],[DecDate2]]</f>
        <v>5.9523985830479944</v>
      </c>
      <c r="J599" s="4">
        <f>lco2data[[#This Row],[Log Co2]]-lco2data[[#This Row],[Quadratic Trend]]</f>
        <v>-1.8862472714422651E-3</v>
      </c>
      <c r="K599" s="4">
        <f t="shared" si="9"/>
        <v>2.1287600951277379E-4</v>
      </c>
      <c r="L599" s="4">
        <f>lco2data[[#This Row],[Detrended]]-lco2data[[#This Row],[Cycle]]</f>
        <v>-2.0991232809550388E-3</v>
      </c>
      <c r="M599" s="4">
        <f>AVERAGEIF(lco2data[Month],lco2data[Month],lco2data[High Frequency])</f>
        <v>-2.9999829855875035E-3</v>
      </c>
      <c r="N599" s="4">
        <f>lco2data[[#This Row],[S0]]-AVERAGE($M$2:$M$13)</f>
        <v>-2.9982719523307896E-3</v>
      </c>
      <c r="O599" s="4">
        <f>lco2data[[#This Row],[Log Co2]]-lco2data[[#This Row],[Seasonal]]</f>
        <v>5.9535106077288829</v>
      </c>
    </row>
    <row r="600" spans="1:15" x14ac:dyDescent="0.3">
      <c r="A600" s="1">
        <v>2008</v>
      </c>
      <c r="B600" s="1">
        <v>1</v>
      </c>
      <c r="C600" s="6">
        <v>2008.0416666666667</v>
      </c>
      <c r="D600" s="6">
        <f>co2data[[#This Row],[DecDate]]^2</f>
        <v>4032231.335069445</v>
      </c>
      <c r="E600" s="2">
        <f>DATE(co2data[[#This Row],[Year]],co2data[[#This Row],[Month]],15)</f>
        <v>39462</v>
      </c>
      <c r="F600" s="1">
        <v>385.52</v>
      </c>
      <c r="G600" s="1">
        <f>LN(lco2data[[#This Row],[Co2]])</f>
        <v>5.9545930723320772</v>
      </c>
      <c r="H600" s="4">
        <f>$S$37+$S$38*lco2data[[#This Row],[DecDate]]</f>
        <v>5.9513094827728477</v>
      </c>
      <c r="I600" s="4">
        <f>$S$17+$S$18*lco2data[[#This Row],[DecDate]]+$S$19*lco2data[[#This Row],[DecDate2]]</f>
        <v>5.952848747711073</v>
      </c>
      <c r="J600" s="4">
        <f>lco2data[[#This Row],[Log Co2]]-lco2data[[#This Row],[Quadratic Trend]]</f>
        <v>1.7443246210042673E-3</v>
      </c>
      <c r="K600" s="4">
        <f t="shared" si="9"/>
        <v>-1.8550603502594991E-4</v>
      </c>
      <c r="L600" s="4">
        <f>lco2data[[#This Row],[Detrended]]-lco2data[[#This Row],[Cycle]]</f>
        <v>1.9298306560302171E-3</v>
      </c>
      <c r="M600" s="4">
        <f>AVERAGEIF(lco2data[Month],lco2data[Month],lco2data[High Frequency])</f>
        <v>8.874201147523954E-6</v>
      </c>
      <c r="N600" s="4">
        <f>lco2data[[#This Row],[S0]]-AVERAGE($M$2:$M$13)</f>
        <v>1.0585234404237831E-5</v>
      </c>
      <c r="O600" s="4">
        <f>lco2data[[#This Row],[Log Co2]]-lco2data[[#This Row],[Seasonal]]</f>
        <v>5.9545824870976727</v>
      </c>
    </row>
    <row r="601" spans="1:15" x14ac:dyDescent="0.3">
      <c r="A601" s="1">
        <v>2008</v>
      </c>
      <c r="B601" s="1">
        <v>2</v>
      </c>
      <c r="C601" s="6">
        <v>2008.125</v>
      </c>
      <c r="D601" s="6">
        <f>co2data[[#This Row],[DecDate]]^2</f>
        <v>4032566.015625</v>
      </c>
      <c r="E601" s="2">
        <f>DATE(co2data[[#This Row],[Year]],co2data[[#This Row],[Month]],15)</f>
        <v>39493</v>
      </c>
      <c r="F601" s="1">
        <v>385.82</v>
      </c>
      <c r="G601" s="1">
        <f>LN(lco2data[[#This Row],[Co2]])</f>
        <v>5.9553709394597432</v>
      </c>
      <c r="H601" s="4">
        <f>$S$37+$S$38*lco2data[[#This Row],[DecDate]]</f>
        <v>5.9516745871646197</v>
      </c>
      <c r="I601" s="4">
        <f>$S$17+$S$18*lco2data[[#This Row],[DecDate]]+$S$19*lco2data[[#This Row],[DecDate2]]</f>
        <v>5.9532992813991683</v>
      </c>
      <c r="J601" s="4">
        <f>lco2data[[#This Row],[Log Co2]]-lco2data[[#This Row],[Quadratic Trend]]</f>
        <v>2.0716580605748547E-3</v>
      </c>
      <c r="K601" s="4">
        <f t="shared" si="9"/>
        <v>-7.1810809386418071E-4</v>
      </c>
      <c r="L601" s="4">
        <f>lco2data[[#This Row],[Detrended]]-lco2data[[#This Row],[Cycle]]</f>
        <v>2.7897661544390353E-3</v>
      </c>
      <c r="M601" s="4">
        <f>AVERAGEIF(lco2data[Month],lco2data[Month],lco2data[High Frequency])</f>
        <v>2.2711043136650279E-3</v>
      </c>
      <c r="N601" s="4">
        <f>lco2data[[#This Row],[S0]]-AVERAGE($M$2:$M$13)</f>
        <v>2.2728153469217418E-3</v>
      </c>
      <c r="O601" s="4">
        <f>lco2data[[#This Row],[Log Co2]]-lco2data[[#This Row],[Seasonal]]</f>
        <v>5.9530981241128211</v>
      </c>
    </row>
    <row r="602" spans="1:15" x14ac:dyDescent="0.3">
      <c r="A602" s="1">
        <v>2008</v>
      </c>
      <c r="B602" s="1">
        <v>3</v>
      </c>
      <c r="C602" s="6">
        <v>2008.2083333333335</v>
      </c>
      <c r="D602" s="6">
        <f>co2data[[#This Row],[DecDate]]^2</f>
        <v>4032900.710069445</v>
      </c>
      <c r="E602" s="2">
        <f>DATE(co2data[[#This Row],[Year]],co2data[[#This Row],[Month]],15)</f>
        <v>39522</v>
      </c>
      <c r="F602" s="1">
        <v>386.03</v>
      </c>
      <c r="G602" s="1">
        <f>LN(lco2data[[#This Row],[Co2]])</f>
        <v>5.9559150866520261</v>
      </c>
      <c r="H602" s="4">
        <f>$S$37+$S$38*lco2data[[#This Row],[DecDate]]</f>
        <v>5.9520396915563936</v>
      </c>
      <c r="I602" s="4">
        <f>$S$17+$S$18*lco2data[[#This Row],[DecDate]]+$S$19*lco2data[[#This Row],[DecDate2]]</f>
        <v>5.9537501841123088</v>
      </c>
      <c r="J602" s="4">
        <f>lco2data[[#This Row],[Log Co2]]-lco2data[[#This Row],[Quadratic Trend]]</f>
        <v>2.1649025397172394E-3</v>
      </c>
      <c r="K602" s="4">
        <f t="shared" si="9"/>
        <v>-9.2974754436347951E-4</v>
      </c>
      <c r="L602" s="4">
        <f>lco2data[[#This Row],[Detrended]]-lco2data[[#This Row],[Cycle]]</f>
        <v>3.094650084080719E-3</v>
      </c>
      <c r="M602" s="4">
        <f>AVERAGEIF(lco2data[Month],lco2data[Month],lco2data[High Frequency])</f>
        <v>4.7909439645069168E-3</v>
      </c>
      <c r="N602" s="4">
        <f>lco2data[[#This Row],[S0]]-AVERAGE($M$2:$M$13)</f>
        <v>4.7926549977636308E-3</v>
      </c>
      <c r="O602" s="4">
        <f>lco2data[[#This Row],[Log Co2]]-lco2data[[#This Row],[Seasonal]]</f>
        <v>5.9511224316542624</v>
      </c>
    </row>
    <row r="603" spans="1:15" x14ac:dyDescent="0.3">
      <c r="A603" s="1">
        <v>2008</v>
      </c>
      <c r="B603" s="1">
        <v>4</v>
      </c>
      <c r="C603" s="6">
        <v>2008.2916666666667</v>
      </c>
      <c r="D603" s="6">
        <f>co2data[[#This Row],[DecDate]]^2</f>
        <v>4033235.418402778</v>
      </c>
      <c r="E603" s="2">
        <f>DATE(co2data[[#This Row],[Year]],co2data[[#This Row],[Month]],15)</f>
        <v>39553</v>
      </c>
      <c r="F603" s="1">
        <v>387.21</v>
      </c>
      <c r="G603" s="1">
        <f>LN(lco2data[[#This Row],[Co2]])</f>
        <v>5.9589671815152059</v>
      </c>
      <c r="H603" s="4">
        <f>$S$37+$S$38*lco2data[[#This Row],[DecDate]]</f>
        <v>5.9524047959481656</v>
      </c>
      <c r="I603" s="4">
        <f>$S$17+$S$18*lco2data[[#This Row],[DecDate]]+$S$19*lco2data[[#This Row],[DecDate2]]</f>
        <v>5.9542014558504945</v>
      </c>
      <c r="J603" s="4">
        <f>lco2data[[#This Row],[Log Co2]]-lco2data[[#This Row],[Quadratic Trend]]</f>
        <v>4.76572566471134E-3</v>
      </c>
      <c r="K603" s="4">
        <f t="shared" si="9"/>
        <v>-9.7221186403500658E-4</v>
      </c>
      <c r="L603" s="4">
        <f>lco2data[[#This Row],[Detrended]]-lco2data[[#This Row],[Cycle]]</f>
        <v>5.7379375287463464E-3</v>
      </c>
      <c r="M603" s="4">
        <f>AVERAGEIF(lco2data[Month],lco2data[Month],lco2data[High Frequency])</f>
        <v>8.0050138505764184E-3</v>
      </c>
      <c r="N603" s="4">
        <f>lco2data[[#This Row],[S0]]-AVERAGE($M$2:$M$13)</f>
        <v>8.0067248838331315E-3</v>
      </c>
      <c r="O603" s="4">
        <f>lco2data[[#This Row],[Log Co2]]-lco2data[[#This Row],[Seasonal]]</f>
        <v>5.950960456631373</v>
      </c>
    </row>
    <row r="604" spans="1:15" x14ac:dyDescent="0.3">
      <c r="A604" s="1">
        <v>2008</v>
      </c>
      <c r="B604" s="1">
        <v>5</v>
      </c>
      <c r="C604" s="6">
        <v>2008.375</v>
      </c>
      <c r="D604" s="6">
        <f>co2data[[#This Row],[DecDate]]^2</f>
        <v>4033570.140625</v>
      </c>
      <c r="E604" s="2">
        <f>DATE(co2data[[#This Row],[Year]],co2data[[#This Row],[Month]],15)</f>
        <v>39583</v>
      </c>
      <c r="F604" s="1">
        <v>388.54</v>
      </c>
      <c r="G604" s="1">
        <f>LN(lco2data[[#This Row],[Co2]])</f>
        <v>5.9623961246106347</v>
      </c>
      <c r="H604" s="4">
        <f>$S$37+$S$38*lco2data[[#This Row],[DecDate]]</f>
        <v>5.9527699003399377</v>
      </c>
      <c r="I604" s="4">
        <f>$S$17+$S$18*lco2data[[#This Row],[DecDate]]+$S$19*lco2data[[#This Row],[DecDate2]]</f>
        <v>5.9546530966137254</v>
      </c>
      <c r="J604" s="4">
        <f>lco2data[[#This Row],[Log Co2]]-lco2data[[#This Row],[Quadratic Trend]]</f>
        <v>7.7430279969092908E-3</v>
      </c>
      <c r="K604" s="4">
        <f t="shared" si="9"/>
        <v>-8.0670372583657723E-4</v>
      </c>
      <c r="L604" s="4">
        <f>lco2data[[#This Row],[Detrended]]-lco2data[[#This Row],[Cycle]]</f>
        <v>8.549731722745868E-3</v>
      </c>
      <c r="M604" s="4">
        <f>AVERAGEIF(lco2data[Month],lco2data[Month],lco2data[High Frequency])</f>
        <v>8.9785579737426228E-3</v>
      </c>
      <c r="N604" s="4">
        <f>lco2data[[#This Row],[S0]]-AVERAGE($M$2:$M$13)</f>
        <v>8.9802690069993359E-3</v>
      </c>
      <c r="O604" s="4">
        <f>lco2data[[#This Row],[Log Co2]]-lco2data[[#This Row],[Seasonal]]</f>
        <v>5.9534158556036356</v>
      </c>
    </row>
    <row r="605" spans="1:15" x14ac:dyDescent="0.3">
      <c r="A605" s="1">
        <v>2008</v>
      </c>
      <c r="B605" s="1">
        <v>6</v>
      </c>
      <c r="C605" s="6">
        <v>2008.4583333333335</v>
      </c>
      <c r="D605" s="6">
        <f>co2data[[#This Row],[DecDate]]^2</f>
        <v>4033904.8767361119</v>
      </c>
      <c r="E605" s="2">
        <f>DATE(co2data[[#This Row],[Year]],co2data[[#This Row],[Month]],15)</f>
        <v>39614</v>
      </c>
      <c r="F605" s="1">
        <v>387.76</v>
      </c>
      <c r="G605" s="1">
        <f>LN(lco2data[[#This Row],[Co2]])</f>
        <v>5.9603865915371204</v>
      </c>
      <c r="H605" s="4">
        <f>$S$37+$S$38*lco2data[[#This Row],[DecDate]]</f>
        <v>5.9531350047317115</v>
      </c>
      <c r="I605" s="4">
        <f>$S$17+$S$18*lco2data[[#This Row],[DecDate]]+$S$19*lco2data[[#This Row],[DecDate2]]</f>
        <v>5.9551051064019873</v>
      </c>
      <c r="J605" s="4">
        <f>lco2data[[#This Row],[Log Co2]]-lco2data[[#This Row],[Quadratic Trend]]</f>
        <v>5.2814851351330461E-3</v>
      </c>
      <c r="K605" s="4">
        <f t="shared" si="9"/>
        <v>-6.3572142579466809E-4</v>
      </c>
      <c r="L605" s="4">
        <f>lco2data[[#This Row],[Detrended]]-lco2data[[#This Row],[Cycle]]</f>
        <v>5.9172065609277144E-3</v>
      </c>
      <c r="M605" s="4">
        <f>AVERAGEIF(lco2data[Month],lco2data[Month],lco2data[High Frequency])</f>
        <v>6.745219975955884E-3</v>
      </c>
      <c r="N605" s="4">
        <f>lco2data[[#This Row],[S0]]-AVERAGE($M$2:$M$13)</f>
        <v>6.746931009212598E-3</v>
      </c>
      <c r="O605" s="4">
        <f>lco2data[[#This Row],[Log Co2]]-lco2data[[#This Row],[Seasonal]]</f>
        <v>5.9536396605279078</v>
      </c>
    </row>
    <row r="606" spans="1:15" x14ac:dyDescent="0.3">
      <c r="A606" s="1">
        <v>2008</v>
      </c>
      <c r="B606" s="1">
        <v>7</v>
      </c>
      <c r="C606" s="6">
        <v>2008.5416666666667</v>
      </c>
      <c r="D606" s="6">
        <f>co2data[[#This Row],[DecDate]]^2</f>
        <v>4034239.6267361115</v>
      </c>
      <c r="E606" s="2">
        <f>DATE(co2data[[#This Row],[Year]],co2data[[#This Row],[Month]],15)</f>
        <v>39644</v>
      </c>
      <c r="F606" s="1">
        <v>386.36</v>
      </c>
      <c r="G606" s="1">
        <f>LN(lco2data[[#This Row],[Co2]])</f>
        <v>5.9567695773110954</v>
      </c>
      <c r="H606" s="4">
        <f>$S$37+$S$38*lco2data[[#This Row],[DecDate]]</f>
        <v>5.9535001091234836</v>
      </c>
      <c r="I606" s="4">
        <f>$S$17+$S$18*lco2data[[#This Row],[DecDate]]+$S$19*lco2data[[#This Row],[DecDate2]]</f>
        <v>5.9555574852152802</v>
      </c>
      <c r="J606" s="4">
        <f>lco2data[[#This Row],[Log Co2]]-lco2data[[#This Row],[Quadratic Trend]]</f>
        <v>1.2120920958151871E-3</v>
      </c>
      <c r="K606" s="4">
        <f t="shared" si="9"/>
        <v>-4.9138435649053434E-4</v>
      </c>
      <c r="L606" s="4">
        <f>lco2data[[#This Row],[Detrended]]-lco2data[[#This Row],[Cycle]]</f>
        <v>1.7034764523057213E-3</v>
      </c>
      <c r="M606" s="4">
        <f>AVERAGEIF(lco2data[Month],lco2data[Month],lco2data[High Frequency])</f>
        <v>1.982712511199824E-3</v>
      </c>
      <c r="N606" s="4">
        <f>lco2data[[#This Row],[S0]]-AVERAGE($M$2:$M$13)</f>
        <v>1.9844235444565379E-3</v>
      </c>
      <c r="O606" s="4">
        <f>lco2data[[#This Row],[Log Co2]]-lco2data[[#This Row],[Seasonal]]</f>
        <v>5.9547851537666388</v>
      </c>
    </row>
    <row r="607" spans="1:15" x14ac:dyDescent="0.3">
      <c r="A607" s="1">
        <v>2008</v>
      </c>
      <c r="B607" s="1">
        <v>8</v>
      </c>
      <c r="C607" s="6">
        <v>2008.625</v>
      </c>
      <c r="D607" s="6">
        <f>co2data[[#This Row],[DecDate]]^2</f>
        <v>4034574.390625</v>
      </c>
      <c r="E607" s="2">
        <f>DATE(co2data[[#This Row],[Year]],co2data[[#This Row],[Month]],15)</f>
        <v>39675</v>
      </c>
      <c r="F607" s="1">
        <v>384.09</v>
      </c>
      <c r="G607" s="1">
        <f>LN(lco2data[[#This Row],[Co2]])</f>
        <v>5.9508769001261976</v>
      </c>
      <c r="H607" s="4">
        <f>$S$37+$S$38*lco2data[[#This Row],[DecDate]]</f>
        <v>5.9538652135152557</v>
      </c>
      <c r="I607" s="4">
        <f>$S$17+$S$18*lco2data[[#This Row],[DecDate]]+$S$19*lco2data[[#This Row],[DecDate2]]</f>
        <v>5.9560102330536182</v>
      </c>
      <c r="J607" s="4">
        <f>lco2data[[#This Row],[Log Co2]]-lco2data[[#This Row],[Quadratic Trend]]</f>
        <v>-5.1333329274205752E-3</v>
      </c>
      <c r="K607" s="4">
        <f t="shared" si="9"/>
        <v>-5.5404279281485893E-4</v>
      </c>
      <c r="L607" s="4">
        <f>lco2data[[#This Row],[Detrended]]-lco2data[[#This Row],[Cycle]]</f>
        <v>-4.5792901346057161E-3</v>
      </c>
      <c r="M607" s="4">
        <f>AVERAGEIF(lco2data[Month],lco2data[Month],lco2data[High Frequency])</f>
        <v>-4.2841947074596992E-3</v>
      </c>
      <c r="N607" s="4">
        <f>lco2data[[#This Row],[S0]]-AVERAGE($M$2:$M$13)</f>
        <v>-4.2824836742029852E-3</v>
      </c>
      <c r="O607" s="4">
        <f>lco2data[[#This Row],[Log Co2]]-lco2data[[#This Row],[Seasonal]]</f>
        <v>5.9551593838004004</v>
      </c>
    </row>
    <row r="608" spans="1:15" x14ac:dyDescent="0.3">
      <c r="A608" s="1">
        <v>2008</v>
      </c>
      <c r="B608" s="1">
        <v>9</v>
      </c>
      <c r="C608" s="6">
        <v>2008.7083333333335</v>
      </c>
      <c r="D608" s="6">
        <f>co2data[[#This Row],[DecDate]]^2</f>
        <v>4034909.1684027785</v>
      </c>
      <c r="E608" s="2">
        <f>DATE(co2data[[#This Row],[Year]],co2data[[#This Row],[Month]],15)</f>
        <v>39706</v>
      </c>
      <c r="F608" s="1">
        <v>383.18</v>
      </c>
      <c r="G608" s="1">
        <f>LN(lco2data[[#This Row],[Co2]])</f>
        <v>5.9485048526678463</v>
      </c>
      <c r="H608" s="4">
        <f>$S$37+$S$38*lco2data[[#This Row],[DecDate]]</f>
        <v>5.9542303179070277</v>
      </c>
      <c r="I608" s="4">
        <f>$S$17+$S$18*lco2data[[#This Row],[DecDate]]+$S$19*lco2data[[#This Row],[DecDate2]]</f>
        <v>5.9564633499169872</v>
      </c>
      <c r="J608" s="4">
        <f>lco2data[[#This Row],[Log Co2]]-lco2data[[#This Row],[Quadratic Trend]]</f>
        <v>-7.9584972491408834E-3</v>
      </c>
      <c r="K608" s="4">
        <f t="shared" si="9"/>
        <v>-4.1134641520632276E-4</v>
      </c>
      <c r="L608" s="4">
        <f>lco2data[[#This Row],[Detrended]]-lco2data[[#This Row],[Cycle]]</f>
        <v>-7.547150833934561E-3</v>
      </c>
      <c r="M608" s="4">
        <f>AVERAGEIF(lco2data[Month],lco2data[Month],lco2data[High Frequency])</f>
        <v>-9.2552748452772796E-3</v>
      </c>
      <c r="N608" s="4">
        <f>lco2data[[#This Row],[S0]]-AVERAGE($M$2:$M$13)</f>
        <v>-9.2535638120205665E-3</v>
      </c>
      <c r="O608" s="4">
        <f>lco2data[[#This Row],[Log Co2]]-lco2data[[#This Row],[Seasonal]]</f>
        <v>5.9577584164798667</v>
      </c>
    </row>
    <row r="609" spans="1:15" x14ac:dyDescent="0.3">
      <c r="A609" s="1">
        <v>2008</v>
      </c>
      <c r="B609" s="1">
        <v>10</v>
      </c>
      <c r="C609" s="6">
        <v>2008.7916666666667</v>
      </c>
      <c r="D609" s="6">
        <f>co2data[[#This Row],[DecDate]]^2</f>
        <v>4035243.960069445</v>
      </c>
      <c r="E609" s="2">
        <f>DATE(co2data[[#This Row],[Year]],co2data[[#This Row],[Month]],15)</f>
        <v>39736</v>
      </c>
      <c r="F609" s="1">
        <v>382.99</v>
      </c>
      <c r="G609" s="1">
        <f>LN(lco2data[[#This Row],[Co2]])</f>
        <v>5.9480088791792083</v>
      </c>
      <c r="H609" s="4">
        <f>$S$37+$S$38*lco2data[[#This Row],[DecDate]]</f>
        <v>5.9545954222987998</v>
      </c>
      <c r="I609" s="4">
        <f>$S$17+$S$18*lco2data[[#This Row],[DecDate]]+$S$19*lco2data[[#This Row],[DecDate2]]</f>
        <v>5.9569168358054014</v>
      </c>
      <c r="J609" s="4">
        <f>lco2data[[#This Row],[Log Co2]]-lco2data[[#This Row],[Quadratic Trend]]</f>
        <v>-8.9079566261931475E-3</v>
      </c>
      <c r="K609" s="4">
        <f t="shared" si="9"/>
        <v>-1.665907555525528E-4</v>
      </c>
      <c r="L609" s="4">
        <f>lco2data[[#This Row],[Detrended]]-lco2data[[#This Row],[Cycle]]</f>
        <v>-8.7413658706405953E-3</v>
      </c>
      <c r="M609" s="4">
        <f>AVERAGEIF(lco2data[Month],lco2data[Month],lco2data[High Frequency])</f>
        <v>-9.7900795346398048E-3</v>
      </c>
      <c r="N609" s="4">
        <f>lco2data[[#This Row],[S0]]-AVERAGE($M$2:$M$13)</f>
        <v>-9.7883685013830917E-3</v>
      </c>
      <c r="O609" s="4">
        <f>lco2data[[#This Row],[Log Co2]]-lco2data[[#This Row],[Seasonal]]</f>
        <v>5.9577972476805909</v>
      </c>
    </row>
    <row r="610" spans="1:15" x14ac:dyDescent="0.3">
      <c r="A610" s="1">
        <v>2008</v>
      </c>
      <c r="B610" s="1">
        <v>11</v>
      </c>
      <c r="C610" s="6">
        <v>2008.875</v>
      </c>
      <c r="D610" s="6">
        <f>co2data[[#This Row],[DecDate]]^2</f>
        <v>4035578.765625</v>
      </c>
      <c r="E610" s="2">
        <f>DATE(co2data[[#This Row],[Year]],co2data[[#This Row],[Month]],15)</f>
        <v>39767</v>
      </c>
      <c r="F610" s="1">
        <v>384.19</v>
      </c>
      <c r="G610" s="1">
        <f>LN(lco2data[[#This Row],[Co2]])</f>
        <v>5.95113722188536</v>
      </c>
      <c r="H610" s="4">
        <f>$S$37+$S$38*lco2data[[#This Row],[DecDate]]</f>
        <v>5.9549605266905719</v>
      </c>
      <c r="I610" s="4">
        <f>$S$17+$S$18*lco2data[[#This Row],[DecDate]]+$S$19*lco2data[[#This Row],[DecDate2]]</f>
        <v>5.9573706907188182</v>
      </c>
      <c r="J610" s="4">
        <f>lco2data[[#This Row],[Log Co2]]-lco2data[[#This Row],[Quadratic Trend]]</f>
        <v>-6.2334688334582111E-3</v>
      </c>
      <c r="K610" s="4">
        <f t="shared" si="9"/>
        <v>-4.0563549648644847E-5</v>
      </c>
      <c r="L610" s="4">
        <f>lco2data[[#This Row],[Detrended]]-lco2data[[#This Row],[Cycle]]</f>
        <v>-6.1929052838095664E-3</v>
      </c>
      <c r="M610" s="4">
        <f>AVERAGEIF(lco2data[Month],lco2data[Month],lco2data[High Frequency])</f>
        <v>-6.4734271169104929E-3</v>
      </c>
      <c r="N610" s="4">
        <f>lco2data[[#This Row],[S0]]-AVERAGE($M$2:$M$13)</f>
        <v>-6.471716083653779E-3</v>
      </c>
      <c r="O610" s="4">
        <f>lco2data[[#This Row],[Log Co2]]-lco2data[[#This Row],[Seasonal]]</f>
        <v>5.957608937969014</v>
      </c>
    </row>
    <row r="611" spans="1:15" x14ac:dyDescent="0.3">
      <c r="A611" s="1">
        <v>2008</v>
      </c>
      <c r="B611" s="1">
        <v>12</v>
      </c>
      <c r="C611" s="6">
        <v>2008.9583333333335</v>
      </c>
      <c r="D611" s="6">
        <f>co2data[[#This Row],[DecDate]]^2</f>
        <v>4035913.585069445</v>
      </c>
      <c r="E611" s="2">
        <f>DATE(co2data[[#This Row],[Year]],co2data[[#This Row],[Month]],15)</f>
        <v>39797</v>
      </c>
      <c r="F611" s="1">
        <v>385.56</v>
      </c>
      <c r="G611" s="1">
        <f>LN(lco2data[[#This Row],[Co2]])</f>
        <v>5.9546968229157677</v>
      </c>
      <c r="H611" s="4">
        <f>$S$37+$S$38*lco2data[[#This Row],[DecDate]]</f>
        <v>5.9553256310823457</v>
      </c>
      <c r="I611" s="4">
        <f>$S$17+$S$18*lco2data[[#This Row],[DecDate]]+$S$19*lco2data[[#This Row],[DecDate2]]</f>
        <v>5.9578249146573086</v>
      </c>
      <c r="J611" s="4">
        <f>lco2data[[#This Row],[Log Co2]]-lco2data[[#This Row],[Quadratic Trend]]</f>
        <v>-3.1280917415408283E-3</v>
      </c>
      <c r="K611" s="4">
        <f t="shared" si="9"/>
        <v>-3.089112189099771E-4</v>
      </c>
      <c r="L611" s="4">
        <f>lco2data[[#This Row],[Detrended]]-lco2data[[#This Row],[Cycle]]</f>
        <v>-2.819180522630851E-3</v>
      </c>
      <c r="M611" s="4">
        <f>AVERAGEIF(lco2data[Month],lco2data[Month],lco2data[High Frequency])</f>
        <v>-2.9999829855875035E-3</v>
      </c>
      <c r="N611" s="4">
        <f>lco2data[[#This Row],[S0]]-AVERAGE($M$2:$M$13)</f>
        <v>-2.9982719523307896E-3</v>
      </c>
      <c r="O611" s="4">
        <f>lco2data[[#This Row],[Log Co2]]-lco2data[[#This Row],[Seasonal]]</f>
        <v>5.9576950948680985</v>
      </c>
    </row>
    <row r="612" spans="1:15" x14ac:dyDescent="0.3">
      <c r="A612" s="1">
        <v>2009</v>
      </c>
      <c r="B612" s="1">
        <v>1</v>
      </c>
      <c r="C612" s="6">
        <v>2009.0416666666667</v>
      </c>
      <c r="D612" s="6">
        <f>co2data[[#This Row],[DecDate]]^2</f>
        <v>4036248.418402778</v>
      </c>
      <c r="E612" s="2">
        <f>DATE(co2data[[#This Row],[Year]],co2data[[#This Row],[Month]],15)</f>
        <v>39828</v>
      </c>
      <c r="F612" s="1">
        <v>386.94</v>
      </c>
      <c r="G612" s="1">
        <f>LN(lco2data[[#This Row],[Co2]])</f>
        <v>5.9582696422503414</v>
      </c>
      <c r="H612" s="4">
        <f>$S$37+$S$38*lco2data[[#This Row],[DecDate]]</f>
        <v>5.9556907354741178</v>
      </c>
      <c r="I612" s="4">
        <f>$S$17+$S$18*lco2data[[#This Row],[DecDate]]+$S$19*lco2data[[#This Row],[DecDate2]]</f>
        <v>5.9582795076208299</v>
      </c>
      <c r="J612" s="4">
        <f>lco2data[[#This Row],[Log Co2]]-lco2data[[#This Row],[Quadratic Trend]]</f>
        <v>-9.865370488526537E-6</v>
      </c>
      <c r="K612" s="4">
        <f t="shared" si="9"/>
        <v>-7.0996074514412678E-4</v>
      </c>
      <c r="L612" s="4">
        <f>lco2data[[#This Row],[Detrended]]-lco2data[[#This Row],[Cycle]]</f>
        <v>7.0009537465560024E-4</v>
      </c>
      <c r="M612" s="4">
        <f>AVERAGEIF(lco2data[Month],lco2data[Month],lco2data[High Frequency])</f>
        <v>8.874201147523954E-6</v>
      </c>
      <c r="N612" s="4">
        <f>lco2data[[#This Row],[S0]]-AVERAGE($M$2:$M$13)</f>
        <v>1.0585234404237831E-5</v>
      </c>
      <c r="O612" s="4">
        <f>lco2data[[#This Row],[Log Co2]]-lco2data[[#This Row],[Seasonal]]</f>
        <v>5.9582590570159368</v>
      </c>
    </row>
    <row r="613" spans="1:15" x14ac:dyDescent="0.3">
      <c r="A613" s="1">
        <v>2009</v>
      </c>
      <c r="B613" s="1">
        <v>2</v>
      </c>
      <c r="C613" s="6">
        <v>2009.125</v>
      </c>
      <c r="D613" s="6">
        <f>co2data[[#This Row],[DecDate]]^2</f>
        <v>4036583.265625</v>
      </c>
      <c r="E613" s="2">
        <f>DATE(co2data[[#This Row],[Year]],co2data[[#This Row],[Month]],15)</f>
        <v>39859</v>
      </c>
      <c r="F613" s="1">
        <v>387.48</v>
      </c>
      <c r="G613" s="1">
        <f>LN(lco2data[[#This Row],[Co2]])</f>
        <v>5.9596642345581845</v>
      </c>
      <c r="H613" s="4">
        <f>$S$37+$S$38*lco2data[[#This Row],[DecDate]]</f>
        <v>5.9560558398658898</v>
      </c>
      <c r="I613" s="4">
        <f>$S$17+$S$18*lco2data[[#This Row],[DecDate]]+$S$19*lco2data[[#This Row],[DecDate2]]</f>
        <v>5.9587344696093965</v>
      </c>
      <c r="J613" s="4">
        <f>lco2data[[#This Row],[Log Co2]]-lco2data[[#This Row],[Quadratic Trend]]</f>
        <v>9.2976494878804772E-4</v>
      </c>
      <c r="K613" s="4">
        <f t="shared" si="9"/>
        <v>-1.214713068352789E-3</v>
      </c>
      <c r="L613" s="4">
        <f>lco2data[[#This Row],[Detrended]]-lco2data[[#This Row],[Cycle]]</f>
        <v>2.1444780171408365E-3</v>
      </c>
      <c r="M613" s="4">
        <f>AVERAGEIF(lco2data[Month],lco2data[Month],lco2data[High Frequency])</f>
        <v>2.2711043136650279E-3</v>
      </c>
      <c r="N613" s="4">
        <f>lco2data[[#This Row],[S0]]-AVERAGE($M$2:$M$13)</f>
        <v>2.2728153469217418E-3</v>
      </c>
      <c r="O613" s="4">
        <f>lco2data[[#This Row],[Log Co2]]-lco2data[[#This Row],[Seasonal]]</f>
        <v>5.9573914192112625</v>
      </c>
    </row>
    <row r="614" spans="1:15" x14ac:dyDescent="0.3">
      <c r="A614" s="1">
        <v>2009</v>
      </c>
      <c r="B614" s="1">
        <v>3</v>
      </c>
      <c r="C614" s="6">
        <v>2009.2083333333335</v>
      </c>
      <c r="D614" s="6">
        <f>co2data[[#This Row],[DecDate]]^2</f>
        <v>4036918.1267361119</v>
      </c>
      <c r="E614" s="2">
        <f>DATE(co2data[[#This Row],[Year]],co2data[[#This Row],[Month]],15)</f>
        <v>39887</v>
      </c>
      <c r="F614" s="1">
        <v>388.82</v>
      </c>
      <c r="G614" s="1">
        <f>LN(lco2data[[#This Row],[Co2]])</f>
        <v>5.963116511592494</v>
      </c>
      <c r="H614" s="4">
        <f>$S$37+$S$38*lco2data[[#This Row],[DecDate]]</f>
        <v>5.9564209442576637</v>
      </c>
      <c r="I614" s="4">
        <f>$S$17+$S$18*lco2data[[#This Row],[DecDate]]+$S$19*lco2data[[#This Row],[DecDate2]]</f>
        <v>5.9591898006230082</v>
      </c>
      <c r="J614" s="4">
        <f>lco2data[[#This Row],[Log Co2]]-lco2data[[#This Row],[Quadratic Trend]]</f>
        <v>3.9267109694858249E-3</v>
      </c>
      <c r="K614" s="4">
        <f t="shared" si="9"/>
        <v>-1.5399762856572825E-3</v>
      </c>
      <c r="L614" s="4">
        <f>lco2data[[#This Row],[Detrended]]-lco2data[[#This Row],[Cycle]]</f>
        <v>5.4666872551431076E-3</v>
      </c>
      <c r="M614" s="4">
        <f>AVERAGEIF(lco2data[Month],lco2data[Month],lco2data[High Frequency])</f>
        <v>4.7909439645069168E-3</v>
      </c>
      <c r="N614" s="4">
        <f>lco2data[[#This Row],[S0]]-AVERAGE($M$2:$M$13)</f>
        <v>4.7926549977636308E-3</v>
      </c>
      <c r="O614" s="4">
        <f>lco2data[[#This Row],[Log Co2]]-lco2data[[#This Row],[Seasonal]]</f>
        <v>5.9583238565947303</v>
      </c>
    </row>
    <row r="615" spans="1:15" x14ac:dyDescent="0.3">
      <c r="A615" s="1">
        <v>2009</v>
      </c>
      <c r="B615" s="1">
        <v>4</v>
      </c>
      <c r="C615" s="6">
        <v>2009.2916666666667</v>
      </c>
      <c r="D615" s="6">
        <f>co2data[[#This Row],[DecDate]]^2</f>
        <v>4037253.0017361115</v>
      </c>
      <c r="E615" s="2">
        <f>DATE(co2data[[#This Row],[Year]],co2data[[#This Row],[Month]],15)</f>
        <v>39918</v>
      </c>
      <c r="F615" s="1">
        <v>389.55</v>
      </c>
      <c r="G615" s="1">
        <f>LN(lco2data[[#This Row],[Co2]])</f>
        <v>5.9649922267768671</v>
      </c>
      <c r="H615" s="4">
        <f>$S$37+$S$38*lco2data[[#This Row],[DecDate]]</f>
        <v>5.9567860486494357</v>
      </c>
      <c r="I615" s="4">
        <f>$S$17+$S$18*lco2data[[#This Row],[DecDate]]+$S$19*lco2data[[#This Row],[DecDate2]]</f>
        <v>5.9596455006616509</v>
      </c>
      <c r="J615" s="4">
        <f>lco2data[[#This Row],[Log Co2]]-lco2data[[#This Row],[Quadratic Trend]]</f>
        <v>5.3467261152162493E-3</v>
      </c>
      <c r="K615" s="4">
        <f t="shared" si="9"/>
        <v>-1.7451482406406909E-3</v>
      </c>
      <c r="L615" s="4">
        <f>lco2data[[#This Row],[Detrended]]-lco2data[[#This Row],[Cycle]]</f>
        <v>7.09187435585694E-3</v>
      </c>
      <c r="M615" s="4">
        <f>AVERAGEIF(lco2data[Month],lco2data[Month],lco2data[High Frequency])</f>
        <v>8.0050138505764184E-3</v>
      </c>
      <c r="N615" s="4">
        <f>lco2data[[#This Row],[S0]]-AVERAGE($M$2:$M$13)</f>
        <v>8.0067248838331315E-3</v>
      </c>
      <c r="O615" s="4">
        <f>lco2data[[#This Row],[Log Co2]]-lco2data[[#This Row],[Seasonal]]</f>
        <v>5.9569855018930342</v>
      </c>
    </row>
    <row r="616" spans="1:15" x14ac:dyDescent="0.3">
      <c r="A616" s="1">
        <v>2009</v>
      </c>
      <c r="B616" s="1">
        <v>5</v>
      </c>
      <c r="C616" s="6">
        <v>2009.375</v>
      </c>
      <c r="D616" s="6">
        <f>co2data[[#This Row],[DecDate]]^2</f>
        <v>4037587.890625</v>
      </c>
      <c r="E616" s="2">
        <f>DATE(co2data[[#This Row],[Year]],co2data[[#This Row],[Month]],15)</f>
        <v>39948</v>
      </c>
      <c r="F616" s="1">
        <v>390.14</v>
      </c>
      <c r="G616" s="1">
        <f>LN(lco2data[[#This Row],[Co2]])</f>
        <v>5.9665056490667867</v>
      </c>
      <c r="H616" s="4">
        <f>$S$37+$S$38*lco2data[[#This Row],[DecDate]]</f>
        <v>5.9571511530412078</v>
      </c>
      <c r="I616" s="4">
        <f>$S$17+$S$18*lco2data[[#This Row],[DecDate]]+$S$19*lco2data[[#This Row],[DecDate2]]</f>
        <v>5.9601015697253246</v>
      </c>
      <c r="J616" s="4">
        <f>lco2data[[#This Row],[Log Co2]]-lco2data[[#This Row],[Quadratic Trend]]</f>
        <v>6.4040793414621433E-3</v>
      </c>
      <c r="K616" s="4">
        <f t="shared" si="9"/>
        <v>-1.5950401954827843E-3</v>
      </c>
      <c r="L616" s="4">
        <f>lco2data[[#This Row],[Detrended]]-lco2data[[#This Row],[Cycle]]</f>
        <v>7.9991195369449285E-3</v>
      </c>
      <c r="M616" s="4">
        <f>AVERAGEIF(lco2data[Month],lco2data[Month],lco2data[High Frequency])</f>
        <v>8.9785579737426228E-3</v>
      </c>
      <c r="N616" s="4">
        <f>lco2data[[#This Row],[S0]]-AVERAGE($M$2:$M$13)</f>
        <v>8.9802690069993359E-3</v>
      </c>
      <c r="O616" s="4">
        <f>lco2data[[#This Row],[Log Co2]]-lco2data[[#This Row],[Seasonal]]</f>
        <v>5.9575253800597876</v>
      </c>
    </row>
    <row r="617" spans="1:15" x14ac:dyDescent="0.3">
      <c r="A617" s="1">
        <v>2009</v>
      </c>
      <c r="B617" s="1">
        <v>6</v>
      </c>
      <c r="C617" s="6">
        <v>2009.4583333333335</v>
      </c>
      <c r="D617" s="6">
        <f>co2data[[#This Row],[DecDate]]^2</f>
        <v>4037922.7934027785</v>
      </c>
      <c r="E617" s="2">
        <f>DATE(co2data[[#This Row],[Year]],co2data[[#This Row],[Month]],15)</f>
        <v>39979</v>
      </c>
      <c r="F617" s="1">
        <v>389.48</v>
      </c>
      <c r="G617" s="1">
        <f>LN(lco2data[[#This Row],[Co2]])</f>
        <v>5.9648125161105554</v>
      </c>
      <c r="H617" s="4">
        <f>$S$37+$S$38*lco2data[[#This Row],[DecDate]]</f>
        <v>5.9575162574329799</v>
      </c>
      <c r="I617" s="4">
        <f>$S$17+$S$18*lco2data[[#This Row],[DecDate]]+$S$19*lco2data[[#This Row],[DecDate2]]</f>
        <v>5.9605580078140434</v>
      </c>
      <c r="J617" s="4">
        <f>lco2data[[#This Row],[Log Co2]]-lco2data[[#This Row],[Quadratic Trend]]</f>
        <v>4.2545082965119718E-3</v>
      </c>
      <c r="K617" s="4">
        <f t="shared" si="9"/>
        <v>-1.407466439502787E-3</v>
      </c>
      <c r="L617" s="4">
        <f>lco2data[[#This Row],[Detrended]]-lco2data[[#This Row],[Cycle]]</f>
        <v>5.6619747360147589E-3</v>
      </c>
      <c r="M617" s="4">
        <f>AVERAGEIF(lco2data[Month],lco2data[Month],lco2data[High Frequency])</f>
        <v>6.745219975955884E-3</v>
      </c>
      <c r="N617" s="4">
        <f>lco2data[[#This Row],[S0]]-AVERAGE($M$2:$M$13)</f>
        <v>6.746931009212598E-3</v>
      </c>
      <c r="O617" s="4">
        <f>lco2data[[#This Row],[Log Co2]]-lco2data[[#This Row],[Seasonal]]</f>
        <v>5.9580655851013429</v>
      </c>
    </row>
    <row r="618" spans="1:15" x14ac:dyDescent="0.3">
      <c r="A618" s="1">
        <v>2009</v>
      </c>
      <c r="B618" s="1">
        <v>7</v>
      </c>
      <c r="C618" s="6">
        <v>2009.5416666666667</v>
      </c>
      <c r="D618" s="6">
        <f>co2data[[#This Row],[DecDate]]^2</f>
        <v>4038257.710069445</v>
      </c>
      <c r="E618" s="2">
        <f>DATE(co2data[[#This Row],[Year]],co2data[[#This Row],[Month]],15)</f>
        <v>40009</v>
      </c>
      <c r="F618" s="1">
        <v>388.03</v>
      </c>
      <c r="G618" s="1">
        <f>LN(lco2data[[#This Row],[Co2]])</f>
        <v>5.9610826562218966</v>
      </c>
      <c r="H618" s="4">
        <f>$S$37+$S$38*lco2data[[#This Row],[DecDate]]</f>
        <v>5.9578813618247537</v>
      </c>
      <c r="I618" s="4">
        <f>$S$17+$S$18*lco2data[[#This Row],[DecDate]]+$S$19*lco2data[[#This Row],[DecDate2]]</f>
        <v>5.9610148149278075</v>
      </c>
      <c r="J618" s="4">
        <f>lco2data[[#This Row],[Log Co2]]-lco2data[[#This Row],[Quadratic Trend]]</f>
        <v>6.7841294089099335E-5</v>
      </c>
      <c r="K618" s="4">
        <f t="shared" si="9"/>
        <v>-1.2403493269199993E-3</v>
      </c>
      <c r="L618" s="4">
        <f>lco2data[[#This Row],[Detrended]]-lco2data[[#This Row],[Cycle]]</f>
        <v>1.3081906210090986E-3</v>
      </c>
      <c r="M618" s="4">
        <f>AVERAGEIF(lco2data[Month],lco2data[Month],lco2data[High Frequency])</f>
        <v>1.982712511199824E-3</v>
      </c>
      <c r="N618" s="4">
        <f>lco2data[[#This Row],[S0]]-AVERAGE($M$2:$M$13)</f>
        <v>1.9844235444565379E-3</v>
      </c>
      <c r="O618" s="4">
        <f>lco2data[[#This Row],[Log Co2]]-lco2data[[#This Row],[Seasonal]]</f>
        <v>5.95909823267744</v>
      </c>
    </row>
    <row r="619" spans="1:15" x14ac:dyDescent="0.3">
      <c r="A619" s="1">
        <v>2009</v>
      </c>
      <c r="B619" s="1">
        <v>8</v>
      </c>
      <c r="C619" s="6">
        <v>2009.625</v>
      </c>
      <c r="D619" s="6">
        <f>co2data[[#This Row],[DecDate]]^2</f>
        <v>4038592.640625</v>
      </c>
      <c r="E619" s="2">
        <f>DATE(co2data[[#This Row],[Year]],co2data[[#This Row],[Month]],15)</f>
        <v>40040</v>
      </c>
      <c r="F619" s="1">
        <v>386.11</v>
      </c>
      <c r="G619" s="1">
        <f>LN(lco2data[[#This Row],[Co2]])</f>
        <v>5.9561223029606909</v>
      </c>
      <c r="H619" s="4">
        <f>$S$37+$S$38*lco2data[[#This Row],[DecDate]]</f>
        <v>5.9582464662165258</v>
      </c>
      <c r="I619" s="4">
        <f>$S$17+$S$18*lco2data[[#This Row],[DecDate]]+$S$19*lco2data[[#This Row],[DecDate2]]</f>
        <v>5.9614719910665883</v>
      </c>
      <c r="J619" s="4">
        <f>lco2data[[#This Row],[Log Co2]]-lco2data[[#This Row],[Quadratic Trend]]</f>
        <v>-5.3496881058974211E-3</v>
      </c>
      <c r="K619" s="4">
        <f t="shared" si="9"/>
        <v>-1.0521573165866481E-3</v>
      </c>
      <c r="L619" s="4">
        <f>lco2data[[#This Row],[Detrended]]-lco2data[[#This Row],[Cycle]]</f>
        <v>-4.2975307893107729E-3</v>
      </c>
      <c r="M619" s="4">
        <f>AVERAGEIF(lco2data[Month],lco2data[Month],lco2data[High Frequency])</f>
        <v>-4.2841947074596992E-3</v>
      </c>
      <c r="N619" s="4">
        <f>lco2data[[#This Row],[S0]]-AVERAGE($M$2:$M$13)</f>
        <v>-4.2824836742029852E-3</v>
      </c>
      <c r="O619" s="4">
        <f>lco2data[[#This Row],[Log Co2]]-lco2data[[#This Row],[Seasonal]]</f>
        <v>5.9604047866348937</v>
      </c>
    </row>
    <row r="620" spans="1:15" x14ac:dyDescent="0.3">
      <c r="A620" s="1">
        <v>2009</v>
      </c>
      <c r="B620" s="1">
        <v>9</v>
      </c>
      <c r="C620" s="6">
        <v>2009.7083333333335</v>
      </c>
      <c r="D620" s="6">
        <f>co2data[[#This Row],[DecDate]]^2</f>
        <v>4038927.585069445</v>
      </c>
      <c r="E620" s="2">
        <f>DATE(co2data[[#This Row],[Year]],co2data[[#This Row],[Month]],15)</f>
        <v>40071</v>
      </c>
      <c r="F620" s="1">
        <v>384.74</v>
      </c>
      <c r="G620" s="1">
        <f>LN(lco2data[[#This Row],[Co2]])</f>
        <v>5.9525677814780353</v>
      </c>
      <c r="H620" s="4">
        <f>$S$37+$S$38*lco2data[[#This Row],[DecDate]]</f>
        <v>5.9586115706082978</v>
      </c>
      <c r="I620" s="4">
        <f>$S$17+$S$18*lco2data[[#This Row],[DecDate]]+$S$19*lco2data[[#This Row],[DecDate2]]</f>
        <v>5.9619295362304143</v>
      </c>
      <c r="J620" s="4">
        <f>lco2data[[#This Row],[Log Co2]]-lco2data[[#This Row],[Quadratic Trend]]</f>
        <v>-9.3617547523789924E-3</v>
      </c>
      <c r="K620" s="4">
        <f t="shared" si="9"/>
        <v>-7.8062451539569091E-4</v>
      </c>
      <c r="L620" s="4">
        <f>lco2data[[#This Row],[Detrended]]-lco2data[[#This Row],[Cycle]]</f>
        <v>-8.5811302369833021E-3</v>
      </c>
      <c r="M620" s="4">
        <f>AVERAGEIF(lco2data[Month],lco2data[Month],lco2data[High Frequency])</f>
        <v>-9.2552748452772796E-3</v>
      </c>
      <c r="N620" s="4">
        <f>lco2data[[#This Row],[S0]]-AVERAGE($M$2:$M$13)</f>
        <v>-9.2535638120205665E-3</v>
      </c>
      <c r="O620" s="4">
        <f>lco2data[[#This Row],[Log Co2]]-lco2data[[#This Row],[Seasonal]]</f>
        <v>5.9618213452900557</v>
      </c>
    </row>
    <row r="621" spans="1:15" x14ac:dyDescent="0.3">
      <c r="A621" s="1">
        <v>2009</v>
      </c>
      <c r="B621" s="1">
        <v>10</v>
      </c>
      <c r="C621" s="6">
        <v>2009.7916666666667</v>
      </c>
      <c r="D621" s="6">
        <f>co2data[[#This Row],[DecDate]]^2</f>
        <v>4039262.543402778</v>
      </c>
      <c r="E621" s="2">
        <f>DATE(co2data[[#This Row],[Year]],co2data[[#This Row],[Month]],15)</f>
        <v>40101</v>
      </c>
      <c r="F621" s="1">
        <v>384.43</v>
      </c>
      <c r="G621" s="1">
        <f>LN(lco2data[[#This Row],[Co2]])</f>
        <v>5.9517617177553603</v>
      </c>
      <c r="H621" s="4">
        <f>$S$37+$S$38*lco2data[[#This Row],[DecDate]]</f>
        <v>5.9589766750000699</v>
      </c>
      <c r="I621" s="4">
        <f>$S$17+$S$18*lco2data[[#This Row],[DecDate]]+$S$19*lco2data[[#This Row],[DecDate2]]</f>
        <v>5.9623874504192855</v>
      </c>
      <c r="J621" s="4">
        <f>lco2data[[#This Row],[Log Co2]]-lco2data[[#This Row],[Quadratic Trend]]</f>
        <v>-1.0625732663925191E-2</v>
      </c>
      <c r="K621" s="4">
        <f t="shared" si="9"/>
        <v>-5.217610420594509E-4</v>
      </c>
      <c r="L621" s="4">
        <f>lco2data[[#This Row],[Detrended]]-lco2data[[#This Row],[Cycle]]</f>
        <v>-1.0103971621865741E-2</v>
      </c>
      <c r="M621" s="4">
        <f>AVERAGEIF(lco2data[Month],lco2data[Month],lco2data[High Frequency])</f>
        <v>-9.7900795346398048E-3</v>
      </c>
      <c r="N621" s="4">
        <f>lco2data[[#This Row],[S0]]-AVERAGE($M$2:$M$13)</f>
        <v>-9.7883685013830917E-3</v>
      </c>
      <c r="O621" s="4">
        <f>lco2data[[#This Row],[Log Co2]]-lco2data[[#This Row],[Seasonal]]</f>
        <v>5.961550086256743</v>
      </c>
    </row>
    <row r="622" spans="1:15" x14ac:dyDescent="0.3">
      <c r="A622" s="1">
        <v>2009</v>
      </c>
      <c r="B622" s="1">
        <v>11</v>
      </c>
      <c r="C622" s="6">
        <v>2009.875</v>
      </c>
      <c r="D622" s="6">
        <f>co2data[[#This Row],[DecDate]]^2</f>
        <v>4039597.515625</v>
      </c>
      <c r="E622" s="2">
        <f>DATE(co2data[[#This Row],[Year]],co2data[[#This Row],[Month]],15)</f>
        <v>40132</v>
      </c>
      <c r="F622" s="1">
        <v>386.02</v>
      </c>
      <c r="G622" s="1">
        <f>LN(lco2data[[#This Row],[Co2]])</f>
        <v>5.9558891815940616</v>
      </c>
      <c r="H622" s="4">
        <f>$S$37+$S$38*lco2data[[#This Row],[DecDate]]</f>
        <v>5.959341779391842</v>
      </c>
      <c r="I622" s="4">
        <f>$S$17+$S$18*lco2data[[#This Row],[DecDate]]+$S$19*lco2data[[#This Row],[DecDate2]]</f>
        <v>5.9628457336332019</v>
      </c>
      <c r="J622" s="4">
        <f>lco2data[[#This Row],[Log Co2]]-lco2data[[#This Row],[Quadratic Trend]]</f>
        <v>-6.9565520391403624E-3</v>
      </c>
      <c r="K622" s="4">
        <f t="shared" si="9"/>
        <v>-3.0178386424228876E-4</v>
      </c>
      <c r="L622" s="4">
        <f>lco2data[[#This Row],[Detrended]]-lco2data[[#This Row],[Cycle]]</f>
        <v>-6.6547681748980736E-3</v>
      </c>
      <c r="M622" s="4">
        <f>AVERAGEIF(lco2data[Month],lco2data[Month],lco2data[High Frequency])</f>
        <v>-6.4734271169104929E-3</v>
      </c>
      <c r="N622" s="4">
        <f>lco2data[[#This Row],[S0]]-AVERAGE($M$2:$M$13)</f>
        <v>-6.471716083653779E-3</v>
      </c>
      <c r="O622" s="4">
        <f>lco2data[[#This Row],[Log Co2]]-lco2data[[#This Row],[Seasonal]]</f>
        <v>5.9623608976777156</v>
      </c>
    </row>
    <row r="623" spans="1:15" x14ac:dyDescent="0.3">
      <c r="A623" s="1">
        <v>2009</v>
      </c>
      <c r="B623" s="1">
        <v>12</v>
      </c>
      <c r="C623" s="6">
        <v>2009.9583333333335</v>
      </c>
      <c r="D623" s="6">
        <f>co2data[[#This Row],[DecDate]]^2</f>
        <v>4039932.5017361119</v>
      </c>
      <c r="E623" s="2">
        <f>DATE(co2data[[#This Row],[Year]],co2data[[#This Row],[Month]],15)</f>
        <v>40162</v>
      </c>
      <c r="F623" s="1">
        <v>387.42</v>
      </c>
      <c r="G623" s="1">
        <f>LN(lco2data[[#This Row],[Co2]])</f>
        <v>5.959509375866431</v>
      </c>
      <c r="H623" s="4">
        <f>$S$37+$S$38*lco2data[[#This Row],[DecDate]]</f>
        <v>5.9597068837836158</v>
      </c>
      <c r="I623" s="4">
        <f>$S$17+$S$18*lco2data[[#This Row],[DecDate]]+$S$19*lco2data[[#This Row],[DecDate2]]</f>
        <v>5.9633043858721493</v>
      </c>
      <c r="J623" s="4">
        <f>lco2data[[#This Row],[Log Co2]]-lco2data[[#This Row],[Quadratic Trend]]</f>
        <v>-3.7950100057182468E-3</v>
      </c>
      <c r="K623" s="4">
        <f t="shared" si="9"/>
        <v>-3.6514605765866837E-4</v>
      </c>
      <c r="L623" s="4">
        <f>lco2data[[#This Row],[Detrended]]-lco2data[[#This Row],[Cycle]]</f>
        <v>-3.4298639480595783E-3</v>
      </c>
      <c r="M623" s="4">
        <f>AVERAGEIF(lco2data[Month],lco2data[Month],lco2data[High Frequency])</f>
        <v>-2.9999829855875035E-3</v>
      </c>
      <c r="N623" s="4">
        <f>lco2data[[#This Row],[S0]]-AVERAGE($M$2:$M$13)</f>
        <v>-2.9982719523307896E-3</v>
      </c>
      <c r="O623" s="4">
        <f>lco2data[[#This Row],[Log Co2]]-lco2data[[#This Row],[Seasonal]]</f>
        <v>5.9625076478187617</v>
      </c>
    </row>
    <row r="624" spans="1:15" x14ac:dyDescent="0.3">
      <c r="A624" s="1">
        <v>2010</v>
      </c>
      <c r="B624" s="1">
        <v>1</v>
      </c>
      <c r="C624" s="6">
        <v>2010.0416666666667</v>
      </c>
      <c r="D624" s="6">
        <f>co2data[[#This Row],[DecDate]]^2</f>
        <v>4040267.5017361115</v>
      </c>
      <c r="E624" s="2">
        <f>DATE(co2data[[#This Row],[Year]],co2data[[#This Row],[Month]],15)</f>
        <v>40193</v>
      </c>
      <c r="F624" s="1">
        <v>388.7</v>
      </c>
      <c r="G624" s="1">
        <f>LN(lco2data[[#This Row],[Co2]])</f>
        <v>5.9628078378581773</v>
      </c>
      <c r="H624" s="4">
        <f>$S$37+$S$38*lco2data[[#This Row],[DecDate]]</f>
        <v>5.9600719881753879</v>
      </c>
      <c r="I624" s="4">
        <f>$S$17+$S$18*lco2data[[#This Row],[DecDate]]+$S$19*lco2data[[#This Row],[DecDate2]]</f>
        <v>5.9637634071361418</v>
      </c>
      <c r="J624" s="4">
        <f>lco2data[[#This Row],[Log Co2]]-lco2data[[#This Row],[Quadratic Trend]]</f>
        <v>-9.5556927796458524E-4</v>
      </c>
      <c r="K624" s="4">
        <f t="shared" si="9"/>
        <v>-6.8209716176023032E-4</v>
      </c>
      <c r="L624" s="4">
        <f>lco2data[[#This Row],[Detrended]]-lco2data[[#This Row],[Cycle]]</f>
        <v>-2.7347211620435492E-4</v>
      </c>
      <c r="M624" s="4">
        <f>AVERAGEIF(lco2data[Month],lco2data[Month],lco2data[High Frequency])</f>
        <v>8.874201147523954E-6</v>
      </c>
      <c r="N624" s="4">
        <f>lco2data[[#This Row],[S0]]-AVERAGE($M$2:$M$13)</f>
        <v>1.0585234404237831E-5</v>
      </c>
      <c r="O624" s="4">
        <f>lco2data[[#This Row],[Log Co2]]-lco2data[[#This Row],[Seasonal]]</f>
        <v>5.9627972526237727</v>
      </c>
    </row>
    <row r="625" spans="1:15" x14ac:dyDescent="0.3">
      <c r="A625" s="1">
        <v>2010</v>
      </c>
      <c r="B625" s="1">
        <v>2</v>
      </c>
      <c r="C625" s="6">
        <v>2010.125</v>
      </c>
      <c r="D625" s="6">
        <f>co2data[[#This Row],[DecDate]]^2</f>
        <v>4040602.515625</v>
      </c>
      <c r="E625" s="2">
        <f>DATE(co2data[[#This Row],[Year]],co2data[[#This Row],[Month]],15)</f>
        <v>40224</v>
      </c>
      <c r="F625" s="1">
        <v>390.2</v>
      </c>
      <c r="G625" s="1">
        <f>LN(lco2data[[#This Row],[Co2]])</f>
        <v>5.9666594281890104</v>
      </c>
      <c r="H625" s="4">
        <f>$S$37+$S$38*lco2data[[#This Row],[DecDate]]</f>
        <v>5.9604370925671599</v>
      </c>
      <c r="I625" s="4">
        <f>$S$17+$S$18*lco2data[[#This Row],[DecDate]]+$S$19*lco2data[[#This Row],[DecDate2]]</f>
        <v>5.9642227974251654</v>
      </c>
      <c r="J625" s="4">
        <f>lco2data[[#This Row],[Log Co2]]-lco2data[[#This Row],[Quadratic Trend]]</f>
        <v>2.436630763845038E-3</v>
      </c>
      <c r="K625" s="4">
        <f t="shared" si="9"/>
        <v>-1.0780767858758777E-3</v>
      </c>
      <c r="L625" s="4">
        <f>lco2data[[#This Row],[Detrended]]-lco2data[[#This Row],[Cycle]]</f>
        <v>3.5147075497209157E-3</v>
      </c>
      <c r="M625" s="4">
        <f>AVERAGEIF(lco2data[Month],lco2data[Month],lco2data[High Frequency])</f>
        <v>2.2711043136650279E-3</v>
      </c>
      <c r="N625" s="4">
        <f>lco2data[[#This Row],[S0]]-AVERAGE($M$2:$M$13)</f>
        <v>2.2728153469217418E-3</v>
      </c>
      <c r="O625" s="4">
        <f>lco2data[[#This Row],[Log Co2]]-lco2data[[#This Row],[Seasonal]]</f>
        <v>5.9643866128420884</v>
      </c>
    </row>
    <row r="626" spans="1:15" x14ac:dyDescent="0.3">
      <c r="A626" s="1">
        <v>2010</v>
      </c>
      <c r="B626" s="1">
        <v>3</v>
      </c>
      <c r="C626" s="6">
        <v>2010.2083333333335</v>
      </c>
      <c r="D626" s="6">
        <f>co2data[[#This Row],[DecDate]]^2</f>
        <v>4040937.5434027785</v>
      </c>
      <c r="E626" s="2">
        <f>DATE(co2data[[#This Row],[Year]],co2data[[#This Row],[Month]],15)</f>
        <v>40252</v>
      </c>
      <c r="F626" s="1">
        <v>391.17</v>
      </c>
      <c r="G626" s="1">
        <f>LN(lco2data[[#This Row],[Co2]])</f>
        <v>5.9691422481034904</v>
      </c>
      <c r="H626" s="4">
        <f>$S$37+$S$38*lco2data[[#This Row],[DecDate]]</f>
        <v>5.9608021969589338</v>
      </c>
      <c r="I626" s="4">
        <f>$S$17+$S$18*lco2data[[#This Row],[DecDate]]+$S$19*lco2data[[#This Row],[DecDate2]]</f>
        <v>5.9646825567392199</v>
      </c>
      <c r="J626" s="4">
        <f>lco2data[[#This Row],[Log Co2]]-lco2data[[#This Row],[Quadratic Trend]]</f>
        <v>4.4596913642704905E-3</v>
      </c>
      <c r="K626" s="4">
        <f t="shared" si="9"/>
        <v>-1.3905500972610613E-3</v>
      </c>
      <c r="L626" s="4">
        <f>lco2data[[#This Row],[Detrended]]-lco2data[[#This Row],[Cycle]]</f>
        <v>5.8502414615315516E-3</v>
      </c>
      <c r="M626" s="4">
        <f>AVERAGEIF(lco2data[Month],lco2data[Month],lco2data[High Frequency])</f>
        <v>4.7909439645069168E-3</v>
      </c>
      <c r="N626" s="4">
        <f>lco2data[[#This Row],[S0]]-AVERAGE($M$2:$M$13)</f>
        <v>4.7926549977636308E-3</v>
      </c>
      <c r="O626" s="4">
        <f>lco2data[[#This Row],[Log Co2]]-lco2data[[#This Row],[Seasonal]]</f>
        <v>5.9643495931057267</v>
      </c>
    </row>
    <row r="627" spans="1:15" x14ac:dyDescent="0.3">
      <c r="A627" s="1">
        <v>2010</v>
      </c>
      <c r="B627" s="1">
        <v>4</v>
      </c>
      <c r="C627" s="6">
        <v>2010.2916666666667</v>
      </c>
      <c r="D627" s="6">
        <f>co2data[[#This Row],[DecDate]]^2</f>
        <v>4041272.585069445</v>
      </c>
      <c r="E627" s="2">
        <f>DATE(co2data[[#This Row],[Year]],co2data[[#This Row],[Month]],15)</f>
        <v>40283</v>
      </c>
      <c r="F627" s="1">
        <v>392.46</v>
      </c>
      <c r="G627" s="1">
        <f>LN(lco2data[[#This Row],[Co2]])</f>
        <v>5.9724346212011765</v>
      </c>
      <c r="H627" s="4">
        <f>$S$37+$S$38*lco2data[[#This Row],[DecDate]]</f>
        <v>5.9611673013507058</v>
      </c>
      <c r="I627" s="4">
        <f>$S$17+$S$18*lco2data[[#This Row],[DecDate]]+$S$19*lco2data[[#This Row],[DecDate2]]</f>
        <v>5.9651426850783196</v>
      </c>
      <c r="J627" s="4">
        <f>lco2data[[#This Row],[Log Co2]]-lco2data[[#This Row],[Quadratic Trend]]</f>
        <v>7.2919361228569457E-3</v>
      </c>
      <c r="K627" s="4">
        <f t="shared" si="9"/>
        <v>-1.3524573306789023E-3</v>
      </c>
      <c r="L627" s="4">
        <f>lco2data[[#This Row],[Detrended]]-lco2data[[#This Row],[Cycle]]</f>
        <v>8.644393453535848E-3</v>
      </c>
      <c r="M627" s="4">
        <f>AVERAGEIF(lco2data[Month],lco2data[Month],lco2data[High Frequency])</f>
        <v>8.0050138505764184E-3</v>
      </c>
      <c r="N627" s="4">
        <f>lco2data[[#This Row],[S0]]-AVERAGE($M$2:$M$13)</f>
        <v>8.0067248838331315E-3</v>
      </c>
      <c r="O627" s="4">
        <f>lco2data[[#This Row],[Log Co2]]-lco2data[[#This Row],[Seasonal]]</f>
        <v>5.9644278963173436</v>
      </c>
    </row>
    <row r="628" spans="1:15" x14ac:dyDescent="0.3">
      <c r="A628" s="1">
        <v>2010</v>
      </c>
      <c r="B628" s="1">
        <v>5</v>
      </c>
      <c r="C628" s="6">
        <v>2010.375</v>
      </c>
      <c r="D628" s="6">
        <f>co2data[[#This Row],[DecDate]]^2</f>
        <v>4041607.640625</v>
      </c>
      <c r="E628" s="2">
        <f>DATE(co2data[[#This Row],[Year]],co2data[[#This Row],[Month]],15)</f>
        <v>40313</v>
      </c>
      <c r="F628" s="1">
        <v>393</v>
      </c>
      <c r="G628" s="1">
        <f>LN(lco2data[[#This Row],[Co2]])</f>
        <v>5.9738096118692612</v>
      </c>
      <c r="H628" s="4">
        <f>$S$37+$S$38*lco2data[[#This Row],[DecDate]]</f>
        <v>5.9615324057424779</v>
      </c>
      <c r="I628" s="4">
        <f>$S$17+$S$18*lco2data[[#This Row],[DecDate]]+$S$19*lco2data[[#This Row],[DecDate2]]</f>
        <v>5.9656031824424218</v>
      </c>
      <c r="J628" s="4">
        <f>lco2data[[#This Row],[Log Co2]]-lco2data[[#This Row],[Quadratic Trend]]</f>
        <v>8.2064294268393567E-3</v>
      </c>
      <c r="K628" s="4">
        <f t="shared" si="9"/>
        <v>-9.6919032715946628E-4</v>
      </c>
      <c r="L628" s="4">
        <f>lco2data[[#This Row],[Detrended]]-lco2data[[#This Row],[Cycle]]</f>
        <v>9.1756197539988229E-3</v>
      </c>
      <c r="M628" s="4">
        <f>AVERAGEIF(lco2data[Month],lco2data[Month],lco2data[High Frequency])</f>
        <v>8.9785579737426228E-3</v>
      </c>
      <c r="N628" s="4">
        <f>lco2data[[#This Row],[S0]]-AVERAGE($M$2:$M$13)</f>
        <v>8.9802690069993359E-3</v>
      </c>
      <c r="O628" s="4">
        <f>lco2data[[#This Row],[Log Co2]]-lco2data[[#This Row],[Seasonal]]</f>
        <v>5.9648293428622621</v>
      </c>
    </row>
    <row r="629" spans="1:15" x14ac:dyDescent="0.3">
      <c r="A629" s="1">
        <v>2010</v>
      </c>
      <c r="B629" s="1">
        <v>6</v>
      </c>
      <c r="C629" s="6">
        <v>2010.4583333333335</v>
      </c>
      <c r="D629" s="6">
        <f>co2data[[#This Row],[DecDate]]^2</f>
        <v>4041942.710069445</v>
      </c>
      <c r="E629" s="2">
        <f>DATE(co2data[[#This Row],[Year]],co2data[[#This Row],[Month]],15)</f>
        <v>40344</v>
      </c>
      <c r="F629" s="1">
        <v>392.15</v>
      </c>
      <c r="G629" s="1">
        <f>LN(lco2data[[#This Row],[Co2]])</f>
        <v>5.9716444196586753</v>
      </c>
      <c r="H629" s="4">
        <f>$S$37+$S$38*lco2data[[#This Row],[DecDate]]</f>
        <v>5.96189751013425</v>
      </c>
      <c r="I629" s="4">
        <f>$S$17+$S$18*lco2data[[#This Row],[DecDate]]+$S$19*lco2data[[#This Row],[DecDate2]]</f>
        <v>5.9660640488316261</v>
      </c>
      <c r="J629" s="4">
        <f>lco2data[[#This Row],[Log Co2]]-lco2data[[#This Row],[Quadratic Trend]]</f>
        <v>5.5803708270492081E-3</v>
      </c>
      <c r="K629" s="4">
        <f t="shared" si="9"/>
        <v>-6.8244510335672222E-4</v>
      </c>
      <c r="L629" s="4">
        <f>lco2data[[#This Row],[Detrended]]-lco2data[[#This Row],[Cycle]]</f>
        <v>6.26281593040593E-3</v>
      </c>
      <c r="M629" s="4">
        <f>AVERAGEIF(lco2data[Month],lco2data[Month],lco2data[High Frequency])</f>
        <v>6.745219975955884E-3</v>
      </c>
      <c r="N629" s="4">
        <f>lco2data[[#This Row],[S0]]-AVERAGE($M$2:$M$13)</f>
        <v>6.746931009212598E-3</v>
      </c>
      <c r="O629" s="4">
        <f>lco2data[[#This Row],[Log Co2]]-lco2data[[#This Row],[Seasonal]]</f>
        <v>5.9648974886494628</v>
      </c>
    </row>
    <row r="630" spans="1:15" x14ac:dyDescent="0.3">
      <c r="A630" s="1">
        <v>2010</v>
      </c>
      <c r="B630" s="1">
        <v>7</v>
      </c>
      <c r="C630" s="6">
        <v>2010.5416666666667</v>
      </c>
      <c r="D630" s="6">
        <f>co2data[[#This Row],[DecDate]]^2</f>
        <v>4042277.793402778</v>
      </c>
      <c r="E630" s="2">
        <f>DATE(co2data[[#This Row],[Year]],co2data[[#This Row],[Month]],15)</f>
        <v>40374</v>
      </c>
      <c r="F630" s="1">
        <v>390.2</v>
      </c>
      <c r="G630" s="1">
        <f>LN(lco2data[[#This Row],[Co2]])</f>
        <v>5.9666594281890104</v>
      </c>
      <c r="H630" s="4">
        <f>$S$37+$S$38*lco2data[[#This Row],[DecDate]]</f>
        <v>5.962262614526022</v>
      </c>
      <c r="I630" s="4">
        <f>$S$17+$S$18*lco2data[[#This Row],[DecDate]]+$S$19*lco2data[[#This Row],[DecDate2]]</f>
        <v>5.9665252842458187</v>
      </c>
      <c r="J630" s="4">
        <f>lco2data[[#This Row],[Log Co2]]-lco2data[[#This Row],[Quadratic Trend]]</f>
        <v>1.3414394319166689E-4</v>
      </c>
      <c r="K630" s="4">
        <f t="shared" si="9"/>
        <v>-3.7123298451831213E-4</v>
      </c>
      <c r="L630" s="4">
        <f>lco2data[[#This Row],[Detrended]]-lco2data[[#This Row],[Cycle]]</f>
        <v>5.0537692770997902E-4</v>
      </c>
      <c r="M630" s="4">
        <f>AVERAGEIF(lco2data[Month],lco2data[Month],lco2data[High Frequency])</f>
        <v>1.982712511199824E-3</v>
      </c>
      <c r="N630" s="4">
        <f>lco2data[[#This Row],[S0]]-AVERAGE($M$2:$M$13)</f>
        <v>1.9844235444565379E-3</v>
      </c>
      <c r="O630" s="4">
        <f>lco2data[[#This Row],[Log Co2]]-lco2data[[#This Row],[Seasonal]]</f>
        <v>5.9646750046445538</v>
      </c>
    </row>
    <row r="631" spans="1:15" x14ac:dyDescent="0.3">
      <c r="A631" s="1">
        <v>2010</v>
      </c>
      <c r="B631" s="1">
        <v>8</v>
      </c>
      <c r="C631" s="6">
        <v>2010.625</v>
      </c>
      <c r="D631" s="6">
        <f>co2data[[#This Row],[DecDate]]^2</f>
        <v>4042612.890625</v>
      </c>
      <c r="E631" s="2">
        <f>DATE(co2data[[#This Row],[Year]],co2data[[#This Row],[Month]],15)</f>
        <v>40405</v>
      </c>
      <c r="F631" s="1">
        <v>388.35</v>
      </c>
      <c r="G631" s="1">
        <f>LN(lco2data[[#This Row],[Co2]])</f>
        <v>5.9619069948656565</v>
      </c>
      <c r="H631" s="4">
        <f>$S$37+$S$38*lco2data[[#This Row],[DecDate]]</f>
        <v>5.9626277189177941</v>
      </c>
      <c r="I631" s="4">
        <f>$S$17+$S$18*lco2data[[#This Row],[DecDate]]+$S$19*lco2data[[#This Row],[DecDate2]]</f>
        <v>5.9669868886850708</v>
      </c>
      <c r="J631" s="4">
        <f>lco2data[[#This Row],[Log Co2]]-lco2data[[#This Row],[Quadratic Trend]]</f>
        <v>-5.0798938194143162E-3</v>
      </c>
      <c r="K631" s="4">
        <f t="shared" si="9"/>
        <v>-2.1000701727138868E-4</v>
      </c>
      <c r="L631" s="4">
        <f>lco2data[[#This Row],[Detrended]]-lco2data[[#This Row],[Cycle]]</f>
        <v>-4.8698868021429271E-3</v>
      </c>
      <c r="M631" s="4">
        <f>AVERAGEIF(lco2data[Month],lco2data[Month],lco2data[High Frequency])</f>
        <v>-4.2841947074596992E-3</v>
      </c>
      <c r="N631" s="4">
        <f>lco2data[[#This Row],[S0]]-AVERAGE($M$2:$M$13)</f>
        <v>-4.2824836742029852E-3</v>
      </c>
      <c r="O631" s="4">
        <f>lco2data[[#This Row],[Log Co2]]-lco2data[[#This Row],[Seasonal]]</f>
        <v>5.9661894785398593</v>
      </c>
    </row>
    <row r="632" spans="1:15" x14ac:dyDescent="0.3">
      <c r="A632" s="1">
        <v>2010</v>
      </c>
      <c r="B632" s="1">
        <v>9</v>
      </c>
      <c r="C632" s="6">
        <v>2010.7083333333335</v>
      </c>
      <c r="D632" s="6">
        <f>co2data[[#This Row],[DecDate]]^2</f>
        <v>4042948.0017361119</v>
      </c>
      <c r="E632" s="2">
        <f>DATE(co2data[[#This Row],[Year]],co2data[[#This Row],[Month]],15)</f>
        <v>40436</v>
      </c>
      <c r="F632" s="1">
        <v>386.85</v>
      </c>
      <c r="G632" s="1">
        <f>LN(lco2data[[#This Row],[Co2]])</f>
        <v>5.9580370209954632</v>
      </c>
      <c r="H632" s="4">
        <f>$S$37+$S$38*lco2data[[#This Row],[DecDate]]</f>
        <v>5.9629928233095679</v>
      </c>
      <c r="I632" s="4">
        <f>$S$17+$S$18*lco2data[[#This Row],[DecDate]]+$S$19*lco2data[[#This Row],[DecDate2]]</f>
        <v>5.967448862149368</v>
      </c>
      <c r="J632" s="4">
        <f>lco2data[[#This Row],[Log Co2]]-lco2data[[#This Row],[Quadratic Trend]]</f>
        <v>-9.4118411539048097E-3</v>
      </c>
      <c r="K632" s="4">
        <f t="shared" si="9"/>
        <v>-2.0029943130103116E-4</v>
      </c>
      <c r="L632" s="4">
        <f>lco2data[[#This Row],[Detrended]]-lco2data[[#This Row],[Cycle]]</f>
        <v>-9.2115417226037791E-3</v>
      </c>
      <c r="M632" s="4">
        <f>AVERAGEIF(lco2data[Month],lco2data[Month],lco2data[High Frequency])</f>
        <v>-9.2552748452772796E-3</v>
      </c>
      <c r="N632" s="4">
        <f>lco2data[[#This Row],[S0]]-AVERAGE($M$2:$M$13)</f>
        <v>-9.2535638120205665E-3</v>
      </c>
      <c r="O632" s="4">
        <f>lco2data[[#This Row],[Log Co2]]-lco2data[[#This Row],[Seasonal]]</f>
        <v>5.9672905848074835</v>
      </c>
    </row>
    <row r="633" spans="1:15" x14ac:dyDescent="0.3">
      <c r="A633" s="1">
        <v>2010</v>
      </c>
      <c r="B633" s="1">
        <v>10</v>
      </c>
      <c r="C633" s="6">
        <v>2010.7916666666667</v>
      </c>
      <c r="D633" s="6">
        <f>co2data[[#This Row],[DecDate]]^2</f>
        <v>4043283.1267361115</v>
      </c>
      <c r="E633" s="2">
        <f>DATE(co2data[[#This Row],[Year]],co2data[[#This Row],[Month]],15)</f>
        <v>40466</v>
      </c>
      <c r="F633" s="1">
        <v>387.24</v>
      </c>
      <c r="G633" s="1">
        <f>LN(lco2data[[#This Row],[Co2]])</f>
        <v>5.959044655851871</v>
      </c>
      <c r="H633" s="4">
        <f>$S$37+$S$38*lco2data[[#This Row],[DecDate]]</f>
        <v>5.96335792770134</v>
      </c>
      <c r="I633" s="4">
        <f>$S$17+$S$18*lco2data[[#This Row],[DecDate]]+$S$19*lco2data[[#This Row],[DecDate2]]</f>
        <v>5.967911204638682</v>
      </c>
      <c r="J633" s="4">
        <f>lco2data[[#This Row],[Log Co2]]-lco2data[[#This Row],[Quadratic Trend]]</f>
        <v>-8.8665487868109238E-3</v>
      </c>
      <c r="K633" s="4">
        <f t="shared" si="9"/>
        <v>-2.5469624101961751E-4</v>
      </c>
      <c r="L633" s="4">
        <f>lco2data[[#This Row],[Detrended]]-lco2data[[#This Row],[Cycle]]</f>
        <v>-8.6118525457913059E-3</v>
      </c>
      <c r="M633" s="4">
        <f>AVERAGEIF(lco2data[Month],lco2data[Month],lco2data[High Frequency])</f>
        <v>-9.7900795346398048E-3</v>
      </c>
      <c r="N633" s="4">
        <f>lco2data[[#This Row],[S0]]-AVERAGE($M$2:$M$13)</f>
        <v>-9.7883685013830917E-3</v>
      </c>
      <c r="O633" s="4">
        <f>lco2data[[#This Row],[Log Co2]]-lco2data[[#This Row],[Seasonal]]</f>
        <v>5.9688330243532537</v>
      </c>
    </row>
    <row r="634" spans="1:15" x14ac:dyDescent="0.3">
      <c r="A634" s="1">
        <v>2010</v>
      </c>
      <c r="B634" s="1">
        <v>11</v>
      </c>
      <c r="C634" s="6">
        <v>2010.875</v>
      </c>
      <c r="D634" s="6">
        <f>co2data[[#This Row],[DecDate]]^2</f>
        <v>4043618.265625</v>
      </c>
      <c r="E634" s="2">
        <f>DATE(co2data[[#This Row],[Year]],co2data[[#This Row],[Month]],15)</f>
        <v>40497</v>
      </c>
      <c r="F634" s="1">
        <v>388.67</v>
      </c>
      <c r="G634" s="1">
        <f>LN(lco2data[[#This Row],[Co2]])</f>
        <v>5.9627306545348828</v>
      </c>
      <c r="H634" s="4">
        <f>$S$37+$S$38*lco2data[[#This Row],[DecDate]]</f>
        <v>5.9637230320931121</v>
      </c>
      <c r="I634" s="4">
        <f>$S$17+$S$18*lco2data[[#This Row],[DecDate]]+$S$19*lco2data[[#This Row],[DecDate2]]</f>
        <v>5.9683739161530553</v>
      </c>
      <c r="J634" s="4">
        <f>lco2data[[#This Row],[Log Co2]]-lco2data[[#This Row],[Quadratic Trend]]</f>
        <v>-5.6432616181725237E-3</v>
      </c>
      <c r="K634" s="4">
        <f t="shared" si="9"/>
        <v>-3.7906888137645851E-4</v>
      </c>
      <c r="L634" s="4">
        <f>lco2data[[#This Row],[Detrended]]-lco2data[[#This Row],[Cycle]]</f>
        <v>-5.2641927367960651E-3</v>
      </c>
      <c r="M634" s="4">
        <f>AVERAGEIF(lco2data[Month],lco2data[Month],lco2data[High Frequency])</f>
        <v>-6.4734271169104929E-3</v>
      </c>
      <c r="N634" s="4">
        <f>lco2data[[#This Row],[S0]]-AVERAGE($M$2:$M$13)</f>
        <v>-6.471716083653779E-3</v>
      </c>
      <c r="O634" s="4">
        <f>lco2data[[#This Row],[Log Co2]]-lco2data[[#This Row],[Seasonal]]</f>
        <v>5.9692023706185369</v>
      </c>
    </row>
    <row r="635" spans="1:15" x14ac:dyDescent="0.3">
      <c r="A635" s="1">
        <v>2010</v>
      </c>
      <c r="B635" s="1">
        <v>12</v>
      </c>
      <c r="C635" s="6">
        <v>2010.9583333333335</v>
      </c>
      <c r="D635" s="6">
        <f>co2data[[#This Row],[DecDate]]^2</f>
        <v>4043953.4184027785</v>
      </c>
      <c r="E635" s="2">
        <f>DATE(co2data[[#This Row],[Year]],co2data[[#This Row],[Month]],15)</f>
        <v>40527</v>
      </c>
      <c r="F635" s="1">
        <v>389.79</v>
      </c>
      <c r="G635" s="1">
        <f>LN(lco2data[[#This Row],[Co2]])</f>
        <v>5.965608132562755</v>
      </c>
      <c r="H635" s="4">
        <f>$S$37+$S$38*lco2data[[#This Row],[DecDate]]</f>
        <v>5.9640881364848859</v>
      </c>
      <c r="I635" s="4">
        <f>$S$17+$S$18*lco2data[[#This Row],[DecDate]]+$S$19*lco2data[[#This Row],[DecDate2]]</f>
        <v>5.9688369966924597</v>
      </c>
      <c r="J635" s="4">
        <f>lco2data[[#This Row],[Log Co2]]-lco2data[[#This Row],[Quadratic Trend]]</f>
        <v>-3.2288641297046894E-3</v>
      </c>
      <c r="K635" s="4">
        <f t="shared" si="9"/>
        <v>-6.9744318057572371E-4</v>
      </c>
      <c r="L635" s="4">
        <f>lco2data[[#This Row],[Detrended]]-lco2data[[#This Row],[Cycle]]</f>
        <v>-2.5314209491289659E-3</v>
      </c>
      <c r="M635" s="4">
        <f>AVERAGEIF(lco2data[Month],lco2data[Month],lco2data[High Frequency])</f>
        <v>-2.9999829855875035E-3</v>
      </c>
      <c r="N635" s="4">
        <f>lco2data[[#This Row],[S0]]-AVERAGE($M$2:$M$13)</f>
        <v>-2.9982719523307896E-3</v>
      </c>
      <c r="O635" s="4">
        <f>lco2data[[#This Row],[Log Co2]]-lco2data[[#This Row],[Seasonal]]</f>
        <v>5.9686064045150857</v>
      </c>
    </row>
    <row r="636" spans="1:15" x14ac:dyDescent="0.3">
      <c r="A636" s="1">
        <v>2011</v>
      </c>
      <c r="B636" s="1">
        <v>1</v>
      </c>
      <c r="C636" s="6">
        <v>2011.0416666666667</v>
      </c>
      <c r="D636" s="6">
        <f>co2data[[#This Row],[DecDate]]^2</f>
        <v>4044288.585069445</v>
      </c>
      <c r="E636" s="2">
        <f>DATE(co2data[[#This Row],[Year]],co2data[[#This Row],[Month]],15)</f>
        <v>40558</v>
      </c>
      <c r="F636" s="1">
        <v>391.33</v>
      </c>
      <c r="G636" s="1">
        <f>LN(lco2data[[#This Row],[Co2]])</f>
        <v>5.9695511937960903</v>
      </c>
      <c r="H636" s="4">
        <f>$S$37+$S$38*lco2data[[#This Row],[DecDate]]</f>
        <v>5.964453240876658</v>
      </c>
      <c r="I636" s="4">
        <f>$S$17+$S$18*lco2data[[#This Row],[DecDate]]+$S$19*lco2data[[#This Row],[DecDate2]]</f>
        <v>5.9693004462569093</v>
      </c>
      <c r="J636" s="4">
        <f>lco2data[[#This Row],[Log Co2]]-lco2data[[#This Row],[Quadratic Trend]]</f>
        <v>2.5074753918108428E-4</v>
      </c>
      <c r="K636" s="4">
        <f t="shared" si="9"/>
        <v>-1.0903085183824666E-3</v>
      </c>
      <c r="L636" s="4">
        <f>lco2data[[#This Row],[Detrended]]-lco2data[[#This Row],[Cycle]]</f>
        <v>1.3410560575635509E-3</v>
      </c>
      <c r="M636" s="4">
        <f>AVERAGEIF(lco2data[Month],lco2data[Month],lco2data[High Frequency])</f>
        <v>8.874201147523954E-6</v>
      </c>
      <c r="N636" s="4">
        <f>lco2data[[#This Row],[S0]]-AVERAGE($M$2:$M$13)</f>
        <v>1.0585234404237831E-5</v>
      </c>
      <c r="O636" s="4">
        <f>lco2data[[#This Row],[Log Co2]]-lco2data[[#This Row],[Seasonal]]</f>
        <v>5.9695406085616858</v>
      </c>
    </row>
    <row r="637" spans="1:15" x14ac:dyDescent="0.3">
      <c r="A637" s="1">
        <v>2011</v>
      </c>
      <c r="B637" s="1">
        <v>2</v>
      </c>
      <c r="C637" s="6">
        <v>2011.125</v>
      </c>
      <c r="D637" s="6">
        <f>co2data[[#This Row],[DecDate]]^2</f>
        <v>4044623.765625</v>
      </c>
      <c r="E637" s="2">
        <f>DATE(co2data[[#This Row],[Year]],co2data[[#This Row],[Month]],15)</f>
        <v>40589</v>
      </c>
      <c r="F637" s="1">
        <v>391.86</v>
      </c>
      <c r="G637" s="1">
        <f>LN(lco2data[[#This Row],[Co2]])</f>
        <v>5.970904633142621</v>
      </c>
      <c r="H637" s="4">
        <f>$S$37+$S$38*lco2data[[#This Row],[DecDate]]</f>
        <v>5.96481834526843</v>
      </c>
      <c r="I637" s="4">
        <f>$S$17+$S$18*lco2data[[#This Row],[DecDate]]+$S$19*lco2data[[#This Row],[DecDate2]]</f>
        <v>5.9697642648463756</v>
      </c>
      <c r="J637" s="4">
        <f>lco2data[[#This Row],[Log Co2]]-lco2data[[#This Row],[Quadratic Trend]]</f>
        <v>1.1403682962454198E-3</v>
      </c>
      <c r="K637" s="4">
        <f t="shared" si="9"/>
        <v>-1.5679279751859181E-3</v>
      </c>
      <c r="L637" s="4">
        <f>lco2data[[#This Row],[Detrended]]-lco2data[[#This Row],[Cycle]]</f>
        <v>2.7082962714313381E-3</v>
      </c>
      <c r="M637" s="4">
        <f>AVERAGEIF(lco2data[Month],lco2data[Month],lco2data[High Frequency])</f>
        <v>2.2711043136650279E-3</v>
      </c>
      <c r="N637" s="4">
        <f>lco2data[[#This Row],[S0]]-AVERAGE($M$2:$M$13)</f>
        <v>2.2728153469217418E-3</v>
      </c>
      <c r="O637" s="4">
        <f>lco2data[[#This Row],[Log Co2]]-lco2data[[#This Row],[Seasonal]]</f>
        <v>5.968631817795699</v>
      </c>
    </row>
    <row r="638" spans="1:15" x14ac:dyDescent="0.3">
      <c r="A638" s="1">
        <v>2011</v>
      </c>
      <c r="B638" s="1">
        <v>3</v>
      </c>
      <c r="C638" s="6">
        <v>2011.2083333333335</v>
      </c>
      <c r="D638" s="6">
        <f>co2data[[#This Row],[DecDate]]^2</f>
        <v>4044958.960069445</v>
      </c>
      <c r="E638" s="2">
        <f>DATE(co2data[[#This Row],[Year]],co2data[[#This Row],[Month]],15)</f>
        <v>40617</v>
      </c>
      <c r="F638" s="1">
        <v>392.6</v>
      </c>
      <c r="G638" s="1">
        <f>LN(lco2data[[#This Row],[Co2]])</f>
        <v>5.972791281842361</v>
      </c>
      <c r="H638" s="4">
        <f>$S$37+$S$38*lco2data[[#This Row],[DecDate]]</f>
        <v>5.9651834496602021</v>
      </c>
      <c r="I638" s="4">
        <f>$S$17+$S$18*lco2data[[#This Row],[DecDate]]+$S$19*lco2data[[#This Row],[DecDate2]]</f>
        <v>5.9702284524609013</v>
      </c>
      <c r="J638" s="4">
        <f>lco2data[[#This Row],[Log Co2]]-lco2data[[#This Row],[Quadratic Trend]]</f>
        <v>2.5628293814596859E-3</v>
      </c>
      <c r="K638" s="4">
        <f t="shared" si="9"/>
        <v>-1.8876553485063742E-3</v>
      </c>
      <c r="L638" s="4">
        <f>lco2data[[#This Row],[Detrended]]-lco2data[[#This Row],[Cycle]]</f>
        <v>4.45048472996606E-3</v>
      </c>
      <c r="M638" s="4">
        <f>AVERAGEIF(lco2data[Month],lco2data[Month],lco2data[High Frequency])</f>
        <v>4.7909439645069168E-3</v>
      </c>
      <c r="N638" s="4">
        <f>lco2data[[#This Row],[S0]]-AVERAGE($M$2:$M$13)</f>
        <v>4.7926549977636308E-3</v>
      </c>
      <c r="O638" s="4">
        <f>lco2data[[#This Row],[Log Co2]]-lco2data[[#This Row],[Seasonal]]</f>
        <v>5.9679986268445973</v>
      </c>
    </row>
    <row r="639" spans="1:15" x14ac:dyDescent="0.3">
      <c r="A639" s="1">
        <v>2011</v>
      </c>
      <c r="B639" s="1">
        <v>4</v>
      </c>
      <c r="C639" s="6">
        <v>2011.2916666666667</v>
      </c>
      <c r="D639" s="6">
        <f>co2data[[#This Row],[DecDate]]^2</f>
        <v>4045294.168402778</v>
      </c>
      <c r="E639" s="2">
        <f>DATE(co2data[[#This Row],[Year]],co2data[[#This Row],[Month]],15)</f>
        <v>40648</v>
      </c>
      <c r="F639" s="1">
        <v>393.25</v>
      </c>
      <c r="G639" s="1">
        <f>LN(lco2data[[#This Row],[Co2]])</f>
        <v>5.9744455419383868</v>
      </c>
      <c r="H639" s="4">
        <f>$S$37+$S$38*lco2data[[#This Row],[DecDate]]</f>
        <v>5.9655485540519742</v>
      </c>
      <c r="I639" s="4">
        <f>$S$17+$S$18*lco2data[[#This Row],[DecDate]]+$S$19*lco2data[[#This Row],[DecDate2]]</f>
        <v>5.970693009100458</v>
      </c>
      <c r="J639" s="4">
        <f>lco2data[[#This Row],[Log Co2]]-lco2data[[#This Row],[Quadratic Trend]]</f>
        <v>3.752532837928868E-3</v>
      </c>
      <c r="K639" s="4">
        <f t="shared" si="9"/>
        <v>-1.925879478602856E-3</v>
      </c>
      <c r="L639" s="4">
        <f>lco2data[[#This Row],[Detrended]]-lco2data[[#This Row],[Cycle]]</f>
        <v>5.6784123165317243E-3</v>
      </c>
      <c r="M639" s="4">
        <f>AVERAGEIF(lco2data[Month],lco2data[Month],lco2data[High Frequency])</f>
        <v>8.0050138505764184E-3</v>
      </c>
      <c r="N639" s="4">
        <f>lco2data[[#This Row],[S0]]-AVERAGE($M$2:$M$13)</f>
        <v>8.0067248838331315E-3</v>
      </c>
      <c r="O639" s="4">
        <f>lco2data[[#This Row],[Log Co2]]-lco2data[[#This Row],[Seasonal]]</f>
        <v>5.9664388170545539</v>
      </c>
    </row>
    <row r="640" spans="1:15" x14ac:dyDescent="0.3">
      <c r="A640" s="1">
        <v>2011</v>
      </c>
      <c r="B640" s="1">
        <v>5</v>
      </c>
      <c r="C640" s="6">
        <v>2011.375</v>
      </c>
      <c r="D640" s="6">
        <f>co2data[[#This Row],[DecDate]]^2</f>
        <v>4045629.390625</v>
      </c>
      <c r="E640" s="2">
        <f>DATE(co2data[[#This Row],[Year]],co2data[[#This Row],[Month]],15)</f>
        <v>40678</v>
      </c>
      <c r="F640" s="1">
        <v>394.19</v>
      </c>
      <c r="G640" s="1">
        <f>LN(lco2data[[#This Row],[Co2]])</f>
        <v>5.9768330265632637</v>
      </c>
      <c r="H640" s="4">
        <f>$S$37+$S$38*lco2data[[#This Row],[DecDate]]</f>
        <v>5.9659136584437462</v>
      </c>
      <c r="I640" s="4">
        <f>$S$17+$S$18*lco2data[[#This Row],[DecDate]]+$S$19*lco2data[[#This Row],[DecDate2]]</f>
        <v>5.9711579347650456</v>
      </c>
      <c r="J640" s="4">
        <f>lco2data[[#This Row],[Log Co2]]-lco2data[[#This Row],[Quadratic Trend]]</f>
        <v>5.6750917982180127E-3</v>
      </c>
      <c r="K640" s="4">
        <f t="shared" si="9"/>
        <v>-1.7892840364361552E-3</v>
      </c>
      <c r="L640" s="4">
        <f>lco2data[[#This Row],[Detrended]]-lco2data[[#This Row],[Cycle]]</f>
        <v>7.4643758346541675E-3</v>
      </c>
      <c r="M640" s="4">
        <f>AVERAGEIF(lco2data[Month],lco2data[Month],lco2data[High Frequency])</f>
        <v>8.9785579737426228E-3</v>
      </c>
      <c r="N640" s="4">
        <f>lco2data[[#This Row],[S0]]-AVERAGE($M$2:$M$13)</f>
        <v>8.9802690069993359E-3</v>
      </c>
      <c r="O640" s="4">
        <f>lco2data[[#This Row],[Log Co2]]-lco2data[[#This Row],[Seasonal]]</f>
        <v>5.9678527575562645</v>
      </c>
    </row>
    <row r="641" spans="1:15" x14ac:dyDescent="0.3">
      <c r="A641" s="1">
        <v>2011</v>
      </c>
      <c r="B641" s="1">
        <v>6</v>
      </c>
      <c r="C641" s="6">
        <v>2011.4583333333335</v>
      </c>
      <c r="D641" s="6">
        <f>co2data[[#This Row],[DecDate]]^2</f>
        <v>4045964.6267361119</v>
      </c>
      <c r="E641" s="2">
        <f>DATE(co2data[[#This Row],[Year]],co2data[[#This Row],[Month]],15)</f>
        <v>40709</v>
      </c>
      <c r="F641" s="1">
        <v>393.74</v>
      </c>
      <c r="G641" s="1">
        <f>LN(lco2data[[#This Row],[Co2]])</f>
        <v>5.9756907929919416</v>
      </c>
      <c r="H641" s="4">
        <f>$S$37+$S$38*lco2data[[#This Row],[DecDate]]</f>
        <v>5.9662787628355201</v>
      </c>
      <c r="I641" s="4">
        <f>$S$17+$S$18*lco2data[[#This Row],[DecDate]]+$S$19*lco2data[[#This Row],[DecDate2]]</f>
        <v>5.9716232294546927</v>
      </c>
      <c r="J641" s="4">
        <f>lco2data[[#This Row],[Log Co2]]-lco2data[[#This Row],[Quadratic Trend]]</f>
        <v>4.0675635372489083E-3</v>
      </c>
      <c r="K641" s="4">
        <f t="shared" si="9"/>
        <v>-1.6258111408583831E-3</v>
      </c>
      <c r="L641" s="4">
        <f>lco2data[[#This Row],[Detrended]]-lco2data[[#This Row],[Cycle]]</f>
        <v>5.6933746781072919E-3</v>
      </c>
      <c r="M641" s="4">
        <f>AVERAGEIF(lco2data[Month],lco2data[Month],lco2data[High Frequency])</f>
        <v>6.745219975955884E-3</v>
      </c>
      <c r="N641" s="4">
        <f>lco2data[[#This Row],[S0]]-AVERAGE($M$2:$M$13)</f>
        <v>6.746931009212598E-3</v>
      </c>
      <c r="O641" s="4">
        <f>lco2data[[#This Row],[Log Co2]]-lco2data[[#This Row],[Seasonal]]</f>
        <v>5.9689438619827291</v>
      </c>
    </row>
    <row r="642" spans="1:15" x14ac:dyDescent="0.3">
      <c r="A642" s="1">
        <v>2011</v>
      </c>
      <c r="B642" s="1">
        <v>7</v>
      </c>
      <c r="C642" s="6">
        <v>2011.5416666666667</v>
      </c>
      <c r="D642" s="6">
        <f>co2data[[#This Row],[DecDate]]^2</f>
        <v>4046299.8767361115</v>
      </c>
      <c r="E642" s="2">
        <f>DATE(co2data[[#This Row],[Year]],co2data[[#This Row],[Month]],15)</f>
        <v>40739</v>
      </c>
      <c r="F642" s="1">
        <v>392.51</v>
      </c>
      <c r="G642" s="1">
        <f>LN(lco2data[[#This Row],[Co2]])</f>
        <v>5.9725620146049181</v>
      </c>
      <c r="H642" s="4">
        <f>$S$37+$S$38*lco2data[[#This Row],[DecDate]]</f>
        <v>5.9666438672272921</v>
      </c>
      <c r="I642" s="4">
        <f>$S$17+$S$18*lco2data[[#This Row],[DecDate]]+$S$19*lco2data[[#This Row],[DecDate2]]</f>
        <v>5.9720888931693565</v>
      </c>
      <c r="J642" s="4">
        <f>lco2data[[#This Row],[Log Co2]]-lco2data[[#This Row],[Quadratic Trend]]</f>
        <v>4.7312143556155206E-4</v>
      </c>
      <c r="K642" s="4">
        <f t="shared" si="9"/>
        <v>-1.4371074547497096E-3</v>
      </c>
      <c r="L642" s="4">
        <f>lco2data[[#This Row],[Detrended]]-lco2data[[#This Row],[Cycle]]</f>
        <v>1.9102288903112617E-3</v>
      </c>
      <c r="M642" s="4">
        <f>AVERAGEIF(lco2data[Month],lco2data[Month],lco2data[High Frequency])</f>
        <v>1.982712511199824E-3</v>
      </c>
      <c r="N642" s="4">
        <f>lco2data[[#This Row],[S0]]-AVERAGE($M$2:$M$13)</f>
        <v>1.9844235444565379E-3</v>
      </c>
      <c r="O642" s="4">
        <f>lco2data[[#This Row],[Log Co2]]-lco2data[[#This Row],[Seasonal]]</f>
        <v>5.9705775910604615</v>
      </c>
    </row>
    <row r="643" spans="1:15" x14ac:dyDescent="0.3">
      <c r="A643" s="1">
        <v>2011</v>
      </c>
      <c r="B643" s="1">
        <v>8</v>
      </c>
      <c r="C643" s="6">
        <v>2011.625</v>
      </c>
      <c r="D643" s="6">
        <f>co2data[[#This Row],[DecDate]]^2</f>
        <v>4046635.140625</v>
      </c>
      <c r="E643" s="2">
        <f>DATE(co2data[[#This Row],[Year]],co2data[[#This Row],[Month]],15)</f>
        <v>40770</v>
      </c>
      <c r="F643" s="1">
        <v>390.13</v>
      </c>
      <c r="G643" s="1">
        <f>LN(lco2data[[#This Row],[Co2]])</f>
        <v>5.9664800169138124</v>
      </c>
      <c r="H643" s="4">
        <f>$S$37+$S$38*lco2data[[#This Row],[DecDate]]</f>
        <v>5.9670089716190642</v>
      </c>
      <c r="I643" s="4">
        <f>$S$17+$S$18*lco2data[[#This Row],[DecDate]]+$S$19*lco2data[[#This Row],[DecDate2]]</f>
        <v>5.9725549259090656</v>
      </c>
      <c r="J643" s="4">
        <f>lco2data[[#This Row],[Log Co2]]-lco2data[[#This Row],[Quadratic Trend]]</f>
        <v>-6.0749089952532032E-3</v>
      </c>
      <c r="K643" s="4">
        <f t="shared" si="9"/>
        <v>-1.4074230861519292E-3</v>
      </c>
      <c r="L643" s="4">
        <f>lco2data[[#This Row],[Detrended]]-lco2data[[#This Row],[Cycle]]</f>
        <v>-4.6674859091012742E-3</v>
      </c>
      <c r="M643" s="4">
        <f>AVERAGEIF(lco2data[Month],lco2data[Month],lco2data[High Frequency])</f>
        <v>-4.2841947074596992E-3</v>
      </c>
      <c r="N643" s="4">
        <f>lco2data[[#This Row],[S0]]-AVERAGE($M$2:$M$13)</f>
        <v>-4.2824836742029852E-3</v>
      </c>
      <c r="O643" s="4">
        <f>lco2data[[#This Row],[Log Co2]]-lco2data[[#This Row],[Seasonal]]</f>
        <v>5.9707625005880152</v>
      </c>
    </row>
    <row r="644" spans="1:15" x14ac:dyDescent="0.3">
      <c r="A644" s="1">
        <v>2011</v>
      </c>
      <c r="B644" s="1">
        <v>9</v>
      </c>
      <c r="C644" s="6">
        <v>2011.7083333333335</v>
      </c>
      <c r="D644" s="6">
        <f>co2data[[#This Row],[DecDate]]^2</f>
        <v>4046970.4184027785</v>
      </c>
      <c r="E644" s="2">
        <f>DATE(co2data[[#This Row],[Year]],co2data[[#This Row],[Month]],15)</f>
        <v>40801</v>
      </c>
      <c r="F644" s="1">
        <v>389.08</v>
      </c>
      <c r="G644" s="1">
        <f>LN(lco2data[[#This Row],[Co2]])</f>
        <v>5.9637849780012395</v>
      </c>
      <c r="H644" s="4">
        <f>$S$37+$S$38*lco2data[[#This Row],[DecDate]]</f>
        <v>5.967374076010838</v>
      </c>
      <c r="I644" s="4">
        <f>$S$17+$S$18*lco2data[[#This Row],[DecDate]]+$S$19*lco2data[[#This Row],[DecDate2]]</f>
        <v>5.9730213276738198</v>
      </c>
      <c r="J644" s="4">
        <f>lco2data[[#This Row],[Log Co2]]-lco2data[[#This Row],[Quadratic Trend]]</f>
        <v>-9.2363496725802463E-3</v>
      </c>
      <c r="K644" s="4">
        <f t="shared" si="9"/>
        <v>-1.3768256519862431E-3</v>
      </c>
      <c r="L644" s="4">
        <f>lco2data[[#This Row],[Detrended]]-lco2data[[#This Row],[Cycle]]</f>
        <v>-7.8595240205940036E-3</v>
      </c>
      <c r="M644" s="4">
        <f>AVERAGEIF(lco2data[Month],lco2data[Month],lco2data[High Frequency])</f>
        <v>-9.2552748452772796E-3</v>
      </c>
      <c r="N644" s="4">
        <f>lco2data[[#This Row],[S0]]-AVERAGE($M$2:$M$13)</f>
        <v>-9.2535638120205665E-3</v>
      </c>
      <c r="O644" s="4">
        <f>lco2data[[#This Row],[Log Co2]]-lco2data[[#This Row],[Seasonal]]</f>
        <v>5.9730385418132599</v>
      </c>
    </row>
    <row r="645" spans="1:15" x14ac:dyDescent="0.3">
      <c r="A645" s="1">
        <v>2011</v>
      </c>
      <c r="B645" s="1">
        <v>10</v>
      </c>
      <c r="C645" s="6">
        <v>2011.7916666666667</v>
      </c>
      <c r="D645" s="6">
        <f>co2data[[#This Row],[DecDate]]^2</f>
        <v>4047305.710069445</v>
      </c>
      <c r="E645" s="2">
        <f>DATE(co2data[[#This Row],[Year]],co2data[[#This Row],[Month]],15)</f>
        <v>40831</v>
      </c>
      <c r="F645" s="1">
        <v>389</v>
      </c>
      <c r="G645" s="1">
        <f>LN(lco2data[[#This Row],[Co2]])</f>
        <v>5.9635793436184459</v>
      </c>
      <c r="H645" s="4">
        <f>$S$37+$S$38*lco2data[[#This Row],[DecDate]]</f>
        <v>5.9677391804026101</v>
      </c>
      <c r="I645" s="4">
        <f>$S$17+$S$18*lco2data[[#This Row],[DecDate]]+$S$19*lco2data[[#This Row],[DecDate2]]</f>
        <v>5.973488098463605</v>
      </c>
      <c r="J645" s="4">
        <f>lco2data[[#This Row],[Log Co2]]-lco2data[[#This Row],[Quadratic Trend]]</f>
        <v>-9.9087548451590735E-3</v>
      </c>
      <c r="K645" s="4">
        <f t="shared" si="9"/>
        <v>-1.1453370885261549E-3</v>
      </c>
      <c r="L645" s="4">
        <f>lco2data[[#This Row],[Detrended]]-lco2data[[#This Row],[Cycle]]</f>
        <v>-8.7634177566329186E-3</v>
      </c>
      <c r="M645" s="4">
        <f>AVERAGEIF(lco2data[Month],lco2data[Month],lco2data[High Frequency])</f>
        <v>-9.7900795346398048E-3</v>
      </c>
      <c r="N645" s="4">
        <f>lco2data[[#This Row],[S0]]-AVERAGE($M$2:$M$13)</f>
        <v>-9.7883685013830917E-3</v>
      </c>
      <c r="O645" s="4">
        <f>lco2data[[#This Row],[Log Co2]]-lco2data[[#This Row],[Seasonal]]</f>
        <v>5.9733677121198285</v>
      </c>
    </row>
    <row r="646" spans="1:15" x14ac:dyDescent="0.3">
      <c r="A646" s="1">
        <v>2011</v>
      </c>
      <c r="B646" s="1">
        <v>11</v>
      </c>
      <c r="C646" s="6">
        <v>2011.875</v>
      </c>
      <c r="D646" s="6">
        <f>co2data[[#This Row],[DecDate]]^2</f>
        <v>4047641.015625</v>
      </c>
      <c r="E646" s="2">
        <f>DATE(co2data[[#This Row],[Year]],co2data[[#This Row],[Month]],15)</f>
        <v>40862</v>
      </c>
      <c r="F646" s="1">
        <v>390.28</v>
      </c>
      <c r="G646" s="1">
        <f>LN(lco2data[[#This Row],[Co2]])</f>
        <v>5.9668644302397489</v>
      </c>
      <c r="H646" s="4">
        <f>$S$37+$S$38*lco2data[[#This Row],[DecDate]]</f>
        <v>5.9681042847943822</v>
      </c>
      <c r="I646" s="4">
        <f>$S$17+$S$18*lco2data[[#This Row],[DecDate]]+$S$19*lco2data[[#This Row],[DecDate2]]</f>
        <v>5.9739552382783927</v>
      </c>
      <c r="J646" s="4">
        <f>lco2data[[#This Row],[Log Co2]]-lco2data[[#This Row],[Quadratic Trend]]</f>
        <v>-7.0908080386438144E-3</v>
      </c>
      <c r="K646" s="4">
        <f t="shared" si="9"/>
        <v>-9.328144139957819E-4</v>
      </c>
      <c r="L646" s="4">
        <f>lco2data[[#This Row],[Detrended]]-lco2data[[#This Row],[Cycle]]</f>
        <v>-6.1579936246480326E-3</v>
      </c>
      <c r="M646" s="4">
        <f>AVERAGEIF(lco2data[Month],lco2data[Month],lco2data[High Frequency])</f>
        <v>-6.4734271169104929E-3</v>
      </c>
      <c r="N646" s="4">
        <f>lco2data[[#This Row],[S0]]-AVERAGE($M$2:$M$13)</f>
        <v>-6.471716083653779E-3</v>
      </c>
      <c r="O646" s="4">
        <f>lco2data[[#This Row],[Log Co2]]-lco2data[[#This Row],[Seasonal]]</f>
        <v>5.9733361463234029</v>
      </c>
    </row>
    <row r="647" spans="1:15" x14ac:dyDescent="0.3">
      <c r="A647" s="1">
        <v>2011</v>
      </c>
      <c r="B647" s="1">
        <v>12</v>
      </c>
      <c r="C647" s="6">
        <v>2011.9583333333335</v>
      </c>
      <c r="D647" s="6">
        <f>co2data[[#This Row],[DecDate]]^2</f>
        <v>4047976.335069445</v>
      </c>
      <c r="E647" s="2">
        <f>DATE(co2data[[#This Row],[Year]],co2data[[#This Row],[Month]],15)</f>
        <v>40892</v>
      </c>
      <c r="F647" s="1">
        <v>391.86</v>
      </c>
      <c r="G647" s="1">
        <f>LN(lco2data[[#This Row],[Co2]])</f>
        <v>5.970904633142621</v>
      </c>
      <c r="H647" s="4">
        <f>$S$37+$S$38*lco2data[[#This Row],[DecDate]]</f>
        <v>5.9684693891861542</v>
      </c>
      <c r="I647" s="4">
        <f>$S$17+$S$18*lco2data[[#This Row],[DecDate]]+$S$19*lco2data[[#This Row],[DecDate2]]</f>
        <v>5.9744227471182825</v>
      </c>
      <c r="J647" s="4">
        <f>lco2data[[#This Row],[Log Co2]]-lco2data[[#This Row],[Quadratic Trend]]</f>
        <v>-3.5181139756614854E-3</v>
      </c>
      <c r="K647" s="4">
        <f t="shared" si="9"/>
        <v>-1.1042776246830144E-3</v>
      </c>
      <c r="L647" s="4">
        <f>lco2data[[#This Row],[Detrended]]-lco2data[[#This Row],[Cycle]]</f>
        <v>-2.413836350978471E-3</v>
      </c>
      <c r="M647" s="4">
        <f>AVERAGEIF(lco2data[Month],lco2data[Month],lco2data[High Frequency])</f>
        <v>-2.9999829855875035E-3</v>
      </c>
      <c r="N647" s="4">
        <f>lco2data[[#This Row],[S0]]-AVERAGE($M$2:$M$13)</f>
        <v>-2.9982719523307896E-3</v>
      </c>
      <c r="O647" s="4">
        <f>lco2data[[#This Row],[Log Co2]]-lco2data[[#This Row],[Seasonal]]</f>
        <v>5.9739029050949517</v>
      </c>
    </row>
    <row r="648" spans="1:15" x14ac:dyDescent="0.3">
      <c r="A648" s="1">
        <v>2012</v>
      </c>
      <c r="B648" s="1">
        <v>1</v>
      </c>
      <c r="C648" s="6">
        <v>2012.0416666666667</v>
      </c>
      <c r="D648" s="6">
        <f>co2data[[#This Row],[DecDate]]^2</f>
        <v>4048311.668402778</v>
      </c>
      <c r="E648" s="2">
        <f>DATE(co2data[[#This Row],[Year]],co2data[[#This Row],[Month]],15)</f>
        <v>40923</v>
      </c>
      <c r="F648" s="1">
        <v>393.12</v>
      </c>
      <c r="G648" s="1">
        <f>LN(lco2data[[#This Row],[Co2]])</f>
        <v>5.9741149087728687</v>
      </c>
      <c r="H648" s="4">
        <f>$S$37+$S$38*lco2data[[#This Row],[DecDate]]</f>
        <v>5.9688344935779263</v>
      </c>
      <c r="I648" s="4">
        <f>$S$17+$S$18*lco2data[[#This Row],[DecDate]]+$S$19*lco2data[[#This Row],[DecDate2]]</f>
        <v>5.9748906249831606</v>
      </c>
      <c r="J648" s="4">
        <f>lco2data[[#This Row],[Log Co2]]-lco2data[[#This Row],[Quadratic Trend]]</f>
        <v>-7.7571621029193238E-4</v>
      </c>
      <c r="K648" s="4">
        <f t="shared" si="9"/>
        <v>-1.4511243576654702E-3</v>
      </c>
      <c r="L648" s="4">
        <f>lco2data[[#This Row],[Detrended]]-lco2data[[#This Row],[Cycle]]</f>
        <v>6.7540814737353781E-4</v>
      </c>
      <c r="M648" s="4">
        <f>AVERAGEIF(lco2data[Month],lco2data[Month],lco2data[High Frequency])</f>
        <v>8.874201147523954E-6</v>
      </c>
      <c r="N648" s="4">
        <f>lco2data[[#This Row],[S0]]-AVERAGE($M$2:$M$13)</f>
        <v>1.0585234404237831E-5</v>
      </c>
      <c r="O648" s="4">
        <f>lco2data[[#This Row],[Log Co2]]-lco2data[[#This Row],[Seasonal]]</f>
        <v>5.9741043235384641</v>
      </c>
    </row>
    <row r="649" spans="1:15" x14ac:dyDescent="0.3">
      <c r="A649" s="1">
        <v>2012</v>
      </c>
      <c r="B649" s="1">
        <v>2</v>
      </c>
      <c r="C649" s="6">
        <v>2012.125</v>
      </c>
      <c r="D649" s="6">
        <f>co2data[[#This Row],[DecDate]]^2</f>
        <v>4048647.015625</v>
      </c>
      <c r="E649" s="2">
        <f>DATE(co2data[[#This Row],[Year]],co2data[[#This Row],[Month]],15)</f>
        <v>40954</v>
      </c>
      <c r="F649" s="1">
        <v>393.86</v>
      </c>
      <c r="G649" s="1">
        <f>LN(lco2data[[#This Row],[Co2]])</f>
        <v>5.9759955162040503</v>
      </c>
      <c r="H649" s="4">
        <f>$S$37+$S$38*lco2data[[#This Row],[DecDate]]</f>
        <v>5.9691995979697001</v>
      </c>
      <c r="I649" s="4">
        <f>$S$17+$S$18*lco2data[[#This Row],[DecDate]]+$S$19*lco2data[[#This Row],[DecDate2]]</f>
        <v>5.9753588718730981</v>
      </c>
      <c r="J649" s="4">
        <f>lco2data[[#This Row],[Log Co2]]-lco2data[[#This Row],[Quadratic Trend]]</f>
        <v>6.3664433095222961E-4</v>
      </c>
      <c r="K649" s="4">
        <f t="shared" ref="K649:K712" si="10">AVERAGE(J643:J655)</f>
        <v>-1.9428921274660628E-3</v>
      </c>
      <c r="L649" s="4">
        <f>lco2data[[#This Row],[Detrended]]-lco2data[[#This Row],[Cycle]]</f>
        <v>2.5795364584182924E-3</v>
      </c>
      <c r="M649" s="4">
        <f>AVERAGEIF(lco2data[Month],lco2data[Month],lco2data[High Frequency])</f>
        <v>2.2711043136650279E-3</v>
      </c>
      <c r="N649" s="4">
        <f>lco2data[[#This Row],[S0]]-AVERAGE($M$2:$M$13)</f>
        <v>2.2728153469217418E-3</v>
      </c>
      <c r="O649" s="4">
        <f>lco2data[[#This Row],[Log Co2]]-lco2data[[#This Row],[Seasonal]]</f>
        <v>5.9737227008571283</v>
      </c>
    </row>
    <row r="650" spans="1:15" x14ac:dyDescent="0.3">
      <c r="A650" s="1">
        <v>2012</v>
      </c>
      <c r="B650" s="1">
        <v>3</v>
      </c>
      <c r="C650" s="6">
        <v>2012.2083333333335</v>
      </c>
      <c r="D650" s="6">
        <f>co2data[[#This Row],[DecDate]]^2</f>
        <v>4048982.3767361119</v>
      </c>
      <c r="E650" s="2">
        <f>DATE(co2data[[#This Row],[Year]],co2data[[#This Row],[Month]],15)</f>
        <v>40983</v>
      </c>
      <c r="F650" s="1">
        <v>394.4</v>
      </c>
      <c r="G650" s="1">
        <f>LN(lco2data[[#This Row],[Co2]])</f>
        <v>5.9773656227284802</v>
      </c>
      <c r="H650" s="4">
        <f>$S$37+$S$38*lco2data[[#This Row],[DecDate]]</f>
        <v>5.9695647023614722</v>
      </c>
      <c r="I650" s="4">
        <f>$S$17+$S$18*lco2data[[#This Row],[DecDate]]+$S$19*lco2data[[#This Row],[DecDate2]]</f>
        <v>5.9758274877880808</v>
      </c>
      <c r="J650" s="4">
        <f>lco2data[[#This Row],[Log Co2]]-lco2data[[#This Row],[Quadratic Trend]]</f>
        <v>1.5381349403993383E-3</v>
      </c>
      <c r="K650" s="4">
        <f t="shared" si="10"/>
        <v>-2.2185208555950153E-3</v>
      </c>
      <c r="L650" s="4">
        <f>lco2data[[#This Row],[Detrended]]-lco2data[[#This Row],[Cycle]]</f>
        <v>3.7566557959943536E-3</v>
      </c>
      <c r="M650" s="4">
        <f>AVERAGEIF(lco2data[Month],lco2data[Month],lco2data[High Frequency])</f>
        <v>4.7909439645069168E-3</v>
      </c>
      <c r="N650" s="4">
        <f>lco2data[[#This Row],[S0]]-AVERAGE($M$2:$M$13)</f>
        <v>4.7926549977636308E-3</v>
      </c>
      <c r="O650" s="4">
        <f>lco2data[[#This Row],[Log Co2]]-lco2data[[#This Row],[Seasonal]]</f>
        <v>5.9725729677307164</v>
      </c>
    </row>
    <row r="651" spans="1:15" x14ac:dyDescent="0.3">
      <c r="A651" s="1">
        <v>2012</v>
      </c>
      <c r="B651" s="1">
        <v>4</v>
      </c>
      <c r="C651" s="6">
        <v>2012.2916666666667</v>
      </c>
      <c r="D651" s="6">
        <f>co2data[[#This Row],[DecDate]]^2</f>
        <v>4049317.7517361115</v>
      </c>
      <c r="E651" s="2">
        <f>DATE(co2data[[#This Row],[Year]],co2data[[#This Row],[Month]],15)</f>
        <v>41014</v>
      </c>
      <c r="F651" s="1">
        <v>396.18</v>
      </c>
      <c r="G651" s="1">
        <f>LN(lco2data[[#This Row],[Co2]])</f>
        <v>5.9818686534345353</v>
      </c>
      <c r="H651" s="4">
        <f>$S$37+$S$38*lco2data[[#This Row],[DecDate]]</f>
        <v>5.9699298067532443</v>
      </c>
      <c r="I651" s="4">
        <f>$S$17+$S$18*lco2data[[#This Row],[DecDate]]+$S$19*lco2data[[#This Row],[DecDate2]]</f>
        <v>5.9762964727280945</v>
      </c>
      <c r="J651" s="4">
        <f>lco2data[[#This Row],[Log Co2]]-lco2data[[#This Row],[Quadratic Trend]]</f>
        <v>5.5721807064408324E-3</v>
      </c>
      <c r="K651" s="4">
        <f t="shared" si="10"/>
        <v>-2.2990095612694852E-3</v>
      </c>
      <c r="L651" s="4">
        <f>lco2data[[#This Row],[Detrended]]-lco2data[[#This Row],[Cycle]]</f>
        <v>7.8711902677103176E-3</v>
      </c>
      <c r="M651" s="4">
        <f>AVERAGEIF(lco2data[Month],lco2data[Month],lco2data[High Frequency])</f>
        <v>8.0050138505764184E-3</v>
      </c>
      <c r="N651" s="4">
        <f>lco2data[[#This Row],[S0]]-AVERAGE($M$2:$M$13)</f>
        <v>8.0067248838331315E-3</v>
      </c>
      <c r="O651" s="4">
        <f>lco2data[[#This Row],[Log Co2]]-lco2data[[#This Row],[Seasonal]]</f>
        <v>5.9738619285507024</v>
      </c>
    </row>
    <row r="652" spans="1:15" x14ac:dyDescent="0.3">
      <c r="A652" s="1">
        <v>2012</v>
      </c>
      <c r="B652" s="1">
        <v>5</v>
      </c>
      <c r="C652" s="6">
        <v>2012.375</v>
      </c>
      <c r="D652" s="6">
        <f>co2data[[#This Row],[DecDate]]^2</f>
        <v>4049653.140625</v>
      </c>
      <c r="E652" s="2">
        <f>DATE(co2data[[#This Row],[Year]],co2data[[#This Row],[Month]],15)</f>
        <v>41044</v>
      </c>
      <c r="F652" s="1">
        <v>396.74</v>
      </c>
      <c r="G652" s="1">
        <f>LN(lco2data[[#This Row],[Co2]])</f>
        <v>5.9832811542999629</v>
      </c>
      <c r="H652" s="4">
        <f>$S$37+$S$38*lco2data[[#This Row],[DecDate]]</f>
        <v>5.9702949111450163</v>
      </c>
      <c r="I652" s="4">
        <f>$S$17+$S$18*lco2data[[#This Row],[DecDate]]+$S$19*lco2data[[#This Row],[DecDate2]]</f>
        <v>5.9767658266931392</v>
      </c>
      <c r="J652" s="4">
        <f>lco2data[[#This Row],[Log Co2]]-lco2data[[#This Row],[Quadratic Trend]]</f>
        <v>6.5153276068237176E-3</v>
      </c>
      <c r="K652" s="4">
        <f t="shared" si="10"/>
        <v>-1.9853345747346926E-3</v>
      </c>
      <c r="L652" s="4">
        <f>lco2data[[#This Row],[Detrended]]-lco2data[[#This Row],[Cycle]]</f>
        <v>8.5006621815584098E-3</v>
      </c>
      <c r="M652" s="4">
        <f>AVERAGEIF(lco2data[Month],lco2data[Month],lco2data[High Frequency])</f>
        <v>8.9785579737426228E-3</v>
      </c>
      <c r="N652" s="4">
        <f>lco2data[[#This Row],[S0]]-AVERAGE($M$2:$M$13)</f>
        <v>8.9802690069993359E-3</v>
      </c>
      <c r="O652" s="4">
        <f>lco2data[[#This Row],[Log Co2]]-lco2data[[#This Row],[Seasonal]]</f>
        <v>5.9743008852929638</v>
      </c>
    </row>
    <row r="653" spans="1:15" x14ac:dyDescent="0.3">
      <c r="A653" s="1">
        <v>2012</v>
      </c>
      <c r="B653" s="1">
        <v>6</v>
      </c>
      <c r="C653" s="6">
        <v>2012.4583333333335</v>
      </c>
      <c r="D653" s="6">
        <f>co2data[[#This Row],[DecDate]]^2</f>
        <v>4049988.5434027785</v>
      </c>
      <c r="E653" s="2">
        <f>DATE(co2data[[#This Row],[Year]],co2data[[#This Row],[Month]],15)</f>
        <v>41075</v>
      </c>
      <c r="F653" s="1">
        <v>395.71</v>
      </c>
      <c r="G653" s="1">
        <f>LN(lco2data[[#This Row],[Co2]])</f>
        <v>5.980681619742513</v>
      </c>
      <c r="H653" s="4">
        <f>$S$37+$S$38*lco2data[[#This Row],[DecDate]]</f>
        <v>5.9706600155367902</v>
      </c>
      <c r="I653" s="4">
        <f>$S$17+$S$18*lco2data[[#This Row],[DecDate]]+$S$19*lco2data[[#This Row],[DecDate2]]</f>
        <v>5.977235549683229</v>
      </c>
      <c r="J653" s="4">
        <f>lco2data[[#This Row],[Log Co2]]-lco2data[[#This Row],[Quadratic Trend]]</f>
        <v>3.4460700592839899E-3</v>
      </c>
      <c r="K653" s="4">
        <f t="shared" si="10"/>
        <v>-1.6589767111057769E-3</v>
      </c>
      <c r="L653" s="4">
        <f>lco2data[[#This Row],[Detrended]]-lco2data[[#This Row],[Cycle]]</f>
        <v>5.105046770389767E-3</v>
      </c>
      <c r="M653" s="4">
        <f>AVERAGEIF(lco2data[Month],lco2data[Month],lco2data[High Frequency])</f>
        <v>6.745219975955884E-3</v>
      </c>
      <c r="N653" s="4">
        <f>lco2data[[#This Row],[S0]]-AVERAGE($M$2:$M$13)</f>
        <v>6.746931009212598E-3</v>
      </c>
      <c r="O653" s="4">
        <f>lco2data[[#This Row],[Log Co2]]-lco2data[[#This Row],[Seasonal]]</f>
        <v>5.9739346887333005</v>
      </c>
    </row>
    <row r="654" spans="1:15" x14ac:dyDescent="0.3">
      <c r="A654" s="1">
        <v>2012</v>
      </c>
      <c r="B654" s="1">
        <v>7</v>
      </c>
      <c r="C654" s="6">
        <v>2012.5416666666667</v>
      </c>
      <c r="D654" s="6">
        <f>co2data[[#This Row],[DecDate]]^2</f>
        <v>4050323.960069445</v>
      </c>
      <c r="E654" s="2">
        <f>DATE(co2data[[#This Row],[Year]],co2data[[#This Row],[Month]],15)</f>
        <v>41105</v>
      </c>
      <c r="F654" s="1">
        <v>394.36</v>
      </c>
      <c r="G654" s="1">
        <f>LN(lco2data[[#This Row],[Co2]])</f>
        <v>5.977264197706841</v>
      </c>
      <c r="H654" s="4">
        <f>$S$37+$S$38*lco2data[[#This Row],[DecDate]]</f>
        <v>5.9710251199285622</v>
      </c>
      <c r="I654" s="4">
        <f>$S$17+$S$18*lco2data[[#This Row],[DecDate]]+$S$19*lco2data[[#This Row],[DecDate2]]</f>
        <v>5.977705641698364</v>
      </c>
      <c r="J654" s="4">
        <f>lco2data[[#This Row],[Log Co2]]-lco2data[[#This Row],[Quadratic Trend]]</f>
        <v>-4.4144399152301617E-4</v>
      </c>
      <c r="K654" s="4">
        <f t="shared" si="10"/>
        <v>-1.4081019320189697E-3</v>
      </c>
      <c r="L654" s="4">
        <f>lco2data[[#This Row],[Detrended]]-lco2data[[#This Row],[Cycle]]</f>
        <v>9.6665794049595358E-4</v>
      </c>
      <c r="M654" s="4">
        <f>AVERAGEIF(lco2data[Month],lco2data[Month],lco2data[High Frequency])</f>
        <v>1.982712511199824E-3</v>
      </c>
      <c r="N654" s="4">
        <f>lco2data[[#This Row],[S0]]-AVERAGE($M$2:$M$13)</f>
        <v>1.9844235444565379E-3</v>
      </c>
      <c r="O654" s="4">
        <f>lco2data[[#This Row],[Log Co2]]-lco2data[[#This Row],[Seasonal]]</f>
        <v>5.9752797741623844</v>
      </c>
    </row>
    <row r="655" spans="1:15" x14ac:dyDescent="0.3">
      <c r="A655" s="1">
        <v>2012</v>
      </c>
      <c r="B655" s="1">
        <v>8</v>
      </c>
      <c r="C655" s="6">
        <v>2012.625</v>
      </c>
      <c r="D655" s="6">
        <f>co2data[[#This Row],[DecDate]]^2</f>
        <v>4050659.390625</v>
      </c>
      <c r="E655" s="2">
        <f>DATE(co2data[[#This Row],[Year]],co2data[[#This Row],[Month]],15)</f>
        <v>41136</v>
      </c>
      <c r="F655" s="1">
        <v>392.39</v>
      </c>
      <c r="G655" s="1">
        <f>LN(lco2data[[#This Row],[Co2]])</f>
        <v>5.9722562431666839</v>
      </c>
      <c r="H655" s="4">
        <f>$S$37+$S$38*lco2data[[#This Row],[DecDate]]</f>
        <v>5.9713902243203343</v>
      </c>
      <c r="I655" s="4">
        <f>$S$17+$S$18*lco2data[[#This Row],[DecDate]]+$S$19*lco2data[[#This Row],[DecDate2]]</f>
        <v>5.9781761027385301</v>
      </c>
      <c r="J655" s="4">
        <f>lco2data[[#This Row],[Log Co2]]-lco2data[[#This Row],[Quadratic Trend]]</f>
        <v>-5.9198595718461533E-3</v>
      </c>
      <c r="K655" s="4">
        <f t="shared" si="10"/>
        <v>-1.1618347692745783E-3</v>
      </c>
      <c r="L655" s="4">
        <f>lco2data[[#This Row],[Detrended]]-lco2data[[#This Row],[Cycle]]</f>
        <v>-4.7580248025715748E-3</v>
      </c>
      <c r="M655" s="4">
        <f>AVERAGEIF(lco2data[Month],lco2data[Month],lco2data[High Frequency])</f>
        <v>-4.2841947074596992E-3</v>
      </c>
      <c r="N655" s="4">
        <f>lco2data[[#This Row],[S0]]-AVERAGE($M$2:$M$13)</f>
        <v>-4.2824836742029852E-3</v>
      </c>
      <c r="O655" s="4">
        <f>lco2data[[#This Row],[Log Co2]]-lco2data[[#This Row],[Seasonal]]</f>
        <v>5.9765387268408867</v>
      </c>
    </row>
    <row r="656" spans="1:15" x14ac:dyDescent="0.3">
      <c r="A656" s="1">
        <v>2012</v>
      </c>
      <c r="B656" s="1">
        <v>9</v>
      </c>
      <c r="C656" s="6">
        <v>2012.7083333333335</v>
      </c>
      <c r="D656" s="6">
        <f>co2data[[#This Row],[DecDate]]^2</f>
        <v>4050994.835069445</v>
      </c>
      <c r="E656" s="2">
        <f>DATE(co2data[[#This Row],[Year]],co2data[[#This Row],[Month]],15)</f>
        <v>41167</v>
      </c>
      <c r="F656" s="1">
        <v>391.11</v>
      </c>
      <c r="G656" s="1">
        <f>LN(lco2data[[#This Row],[Co2]])</f>
        <v>5.9689888503427975</v>
      </c>
      <c r="H656" s="4">
        <f>$S$37+$S$38*lco2data[[#This Row],[DecDate]]</f>
        <v>5.9717553287121063</v>
      </c>
      <c r="I656" s="4">
        <f>$S$17+$S$18*lco2data[[#This Row],[DecDate]]+$S$19*lco2data[[#This Row],[DecDate2]]</f>
        <v>5.9786469328037271</v>
      </c>
      <c r="J656" s="4">
        <f>lco2data[[#This Row],[Log Co2]]-lco2data[[#This Row],[Quadratic Trend]]</f>
        <v>-9.6580824609295846E-3</v>
      </c>
      <c r="K656" s="4">
        <f t="shared" si="10"/>
        <v>-9.3856469956731501E-4</v>
      </c>
      <c r="L656" s="4">
        <f>lco2data[[#This Row],[Detrended]]-lco2data[[#This Row],[Cycle]]</f>
        <v>-8.7195177613622697E-3</v>
      </c>
      <c r="M656" s="4">
        <f>AVERAGEIF(lco2data[Month],lco2data[Month],lco2data[High Frequency])</f>
        <v>-9.2552748452772796E-3</v>
      </c>
      <c r="N656" s="4">
        <f>lco2data[[#This Row],[S0]]-AVERAGE($M$2:$M$13)</f>
        <v>-9.2535638120205665E-3</v>
      </c>
      <c r="O656" s="4">
        <f>lco2data[[#This Row],[Log Co2]]-lco2data[[#This Row],[Seasonal]]</f>
        <v>5.9782424141548178</v>
      </c>
    </row>
    <row r="657" spans="1:15" x14ac:dyDescent="0.3">
      <c r="A657" s="1">
        <v>2012</v>
      </c>
      <c r="B657" s="1">
        <v>10</v>
      </c>
      <c r="C657" s="6">
        <v>2012.7916666666667</v>
      </c>
      <c r="D657" s="6">
        <f>co2data[[#This Row],[DecDate]]^2</f>
        <v>4051330.293402778</v>
      </c>
      <c r="E657" s="2">
        <f>DATE(co2data[[#This Row],[Year]],co2data[[#This Row],[Month]],15)</f>
        <v>41197</v>
      </c>
      <c r="F657" s="1">
        <v>391.05</v>
      </c>
      <c r="G657" s="1">
        <f>LN(lco2data[[#This Row],[Co2]])</f>
        <v>5.9688354290476209</v>
      </c>
      <c r="H657" s="4">
        <f>$S$37+$S$38*lco2data[[#This Row],[DecDate]]</f>
        <v>5.9721204331038802</v>
      </c>
      <c r="I657" s="4">
        <f>$S$17+$S$18*lco2data[[#This Row],[DecDate]]+$S$19*lco2data[[#This Row],[DecDate2]]</f>
        <v>5.9791181318939692</v>
      </c>
      <c r="J657" s="4">
        <f>lco2data[[#This Row],[Log Co2]]-lco2data[[#This Row],[Quadratic Trend]]</f>
        <v>-1.0282702846348357E-2</v>
      </c>
      <c r="K657" s="4">
        <f t="shared" si="10"/>
        <v>-6.3160970761369289E-4</v>
      </c>
      <c r="L657" s="4">
        <f>lco2data[[#This Row],[Detrended]]-lco2data[[#This Row],[Cycle]]</f>
        <v>-9.6510931387346639E-3</v>
      </c>
      <c r="M657" s="4">
        <f>AVERAGEIF(lco2data[Month],lco2data[Month],lco2data[High Frequency])</f>
        <v>-9.7900795346398048E-3</v>
      </c>
      <c r="N657" s="4">
        <f>lco2data[[#This Row],[S0]]-AVERAGE($M$2:$M$13)</f>
        <v>-9.7883685013830917E-3</v>
      </c>
      <c r="O657" s="4">
        <f>lco2data[[#This Row],[Log Co2]]-lco2data[[#This Row],[Seasonal]]</f>
        <v>5.9786237975490035</v>
      </c>
    </row>
    <row r="658" spans="1:15" x14ac:dyDescent="0.3">
      <c r="A658" s="1">
        <v>2012</v>
      </c>
      <c r="B658" s="1">
        <v>11</v>
      </c>
      <c r="C658" s="6">
        <v>2012.875</v>
      </c>
      <c r="D658" s="6">
        <f>co2data[[#This Row],[DecDate]]^2</f>
        <v>4051665.765625</v>
      </c>
      <c r="E658" s="2">
        <f>DATE(co2data[[#This Row],[Year]],co2data[[#This Row],[Month]],15)</f>
        <v>41228</v>
      </c>
      <c r="F658" s="1">
        <v>392.98</v>
      </c>
      <c r="G658" s="1">
        <f>LN(lco2data[[#This Row],[Co2]])</f>
        <v>5.9737587199890498</v>
      </c>
      <c r="H658" s="4">
        <f>$S$37+$S$38*lco2data[[#This Row],[DecDate]]</f>
        <v>5.9724855374956523</v>
      </c>
      <c r="I658" s="4">
        <f>$S$17+$S$18*lco2data[[#This Row],[DecDate]]+$S$19*lco2data[[#This Row],[DecDate2]]</f>
        <v>5.9795897000092566</v>
      </c>
      <c r="J658" s="4">
        <f>lco2data[[#This Row],[Log Co2]]-lco2data[[#This Row],[Quadratic Trend]]</f>
        <v>-5.8309800202067663E-3</v>
      </c>
      <c r="K658" s="4">
        <f t="shared" si="10"/>
        <v>-4.073514868960451E-4</v>
      </c>
      <c r="L658" s="4">
        <f>lco2data[[#This Row],[Detrended]]-lco2data[[#This Row],[Cycle]]</f>
        <v>-5.4236285333107209E-3</v>
      </c>
      <c r="M658" s="4">
        <f>AVERAGEIF(lco2data[Month],lco2data[Month],lco2data[High Frequency])</f>
        <v>-6.4734271169104929E-3</v>
      </c>
      <c r="N658" s="4">
        <f>lco2data[[#This Row],[S0]]-AVERAGE($M$2:$M$13)</f>
        <v>-6.471716083653779E-3</v>
      </c>
      <c r="O658" s="4">
        <f>lco2data[[#This Row],[Log Co2]]-lco2data[[#This Row],[Seasonal]]</f>
        <v>5.9802304360727039</v>
      </c>
    </row>
    <row r="659" spans="1:15" x14ac:dyDescent="0.3">
      <c r="A659" s="1">
        <v>2012</v>
      </c>
      <c r="B659" s="1">
        <v>12</v>
      </c>
      <c r="C659" s="6">
        <v>2012.9583333333335</v>
      </c>
      <c r="D659" s="6">
        <f>co2data[[#This Row],[DecDate]]^2</f>
        <v>4052001.2517361119</v>
      </c>
      <c r="E659" s="2">
        <f>DATE(co2data[[#This Row],[Year]],co2data[[#This Row],[Month]],15)</f>
        <v>41258</v>
      </c>
      <c r="F659" s="1">
        <v>394.34</v>
      </c>
      <c r="G659" s="1">
        <f>LN(lco2data[[#This Row],[Co2]])</f>
        <v>5.9772134813381212</v>
      </c>
      <c r="H659" s="4">
        <f>$S$37+$S$38*lco2data[[#This Row],[DecDate]]</f>
        <v>5.9728506418874243</v>
      </c>
      <c r="I659" s="4">
        <f>$S$17+$S$18*lco2data[[#This Row],[DecDate]]+$S$19*lco2data[[#This Row],[DecDate2]]</f>
        <v>5.9800616371495892</v>
      </c>
      <c r="J659" s="4">
        <f>lco2data[[#This Row],[Log Co2]]-lco2data[[#This Row],[Quadratic Trend]]</f>
        <v>-2.8481558114679117E-3</v>
      </c>
      <c r="K659" s="4">
        <f t="shared" si="10"/>
        <v>-5.19499898082301E-4</v>
      </c>
      <c r="L659" s="4">
        <f>lco2data[[#This Row],[Detrended]]-lco2data[[#This Row],[Cycle]]</f>
        <v>-2.3286559133856109E-3</v>
      </c>
      <c r="M659" s="4">
        <f>AVERAGEIF(lco2data[Month],lco2data[Month],lco2data[High Frequency])</f>
        <v>-2.9999829855875035E-3</v>
      </c>
      <c r="N659" s="4">
        <f>lco2data[[#This Row],[S0]]-AVERAGE($M$2:$M$13)</f>
        <v>-2.9982719523307896E-3</v>
      </c>
      <c r="O659" s="4">
        <f>lco2data[[#This Row],[Log Co2]]-lco2data[[#This Row],[Seasonal]]</f>
        <v>5.980211753290452</v>
      </c>
    </row>
    <row r="660" spans="1:15" x14ac:dyDescent="0.3">
      <c r="A660" s="1">
        <v>2013</v>
      </c>
      <c r="B660" s="1">
        <v>1</v>
      </c>
      <c r="C660" s="6">
        <v>2013.0416666666667</v>
      </c>
      <c r="D660" s="6">
        <f>co2data[[#This Row],[DecDate]]^2</f>
        <v>4052336.7517361115</v>
      </c>
      <c r="E660" s="2">
        <f>DATE(co2data[[#This Row],[Year]],co2data[[#This Row],[Month]],15)</f>
        <v>41289</v>
      </c>
      <c r="F660" s="1">
        <v>395.55</v>
      </c>
      <c r="G660" s="1">
        <f>LN(lco2data[[#This Row],[Co2]])</f>
        <v>5.9802772014674055</v>
      </c>
      <c r="H660" s="4">
        <f>$S$37+$S$38*lco2data[[#This Row],[DecDate]]</f>
        <v>5.9732157462791964</v>
      </c>
      <c r="I660" s="4">
        <f>$S$17+$S$18*lco2data[[#This Row],[DecDate]]+$S$19*lco2data[[#This Row],[DecDate2]]</f>
        <v>5.9805339433149385</v>
      </c>
      <c r="J660" s="4">
        <f>lco2data[[#This Row],[Log Co2]]-lco2data[[#This Row],[Quadratic Trend]]</f>
        <v>-2.5674184753299301E-4</v>
      </c>
      <c r="K660" s="4">
        <f t="shared" si="10"/>
        <v>-6.7946901692725542E-4</v>
      </c>
      <c r="L660" s="4">
        <f>lco2data[[#This Row],[Detrended]]-lco2data[[#This Row],[Cycle]]</f>
        <v>4.2272716939426242E-4</v>
      </c>
      <c r="M660" s="4">
        <f>AVERAGEIF(lco2data[Month],lco2data[Month],lco2data[High Frequency])</f>
        <v>8.874201147523954E-6</v>
      </c>
      <c r="N660" s="4">
        <f>lco2data[[#This Row],[S0]]-AVERAGE($M$2:$M$13)</f>
        <v>1.0585234404237831E-5</v>
      </c>
      <c r="O660" s="4">
        <f>lco2data[[#This Row],[Log Co2]]-lco2data[[#This Row],[Seasonal]]</f>
        <v>5.9802666162330009</v>
      </c>
    </row>
    <row r="661" spans="1:15" x14ac:dyDescent="0.3">
      <c r="A661" s="1">
        <v>2013</v>
      </c>
      <c r="B661" s="1">
        <v>2</v>
      </c>
      <c r="C661" s="6">
        <v>2013.125</v>
      </c>
      <c r="D661" s="6">
        <f>co2data[[#This Row],[DecDate]]^2</f>
        <v>4052672.265625</v>
      </c>
      <c r="E661" s="2">
        <f>DATE(co2data[[#This Row],[Year]],co2data[[#This Row],[Month]],15)</f>
        <v>41320</v>
      </c>
      <c r="F661" s="1">
        <v>396.8</v>
      </c>
      <c r="G661" s="1">
        <f>LN(lco2data[[#This Row],[Co2]])</f>
        <v>5.9834323754107182</v>
      </c>
      <c r="H661" s="4">
        <f>$S$37+$S$38*lco2data[[#This Row],[DecDate]]</f>
        <v>5.9735808506709684</v>
      </c>
      <c r="I661" s="4">
        <f>$S$17+$S$18*lco2data[[#This Row],[DecDate]]+$S$19*lco2data[[#This Row],[DecDate2]]</f>
        <v>5.981006618505333</v>
      </c>
      <c r="J661" s="4">
        <f>lco2data[[#This Row],[Log Co2]]-lco2data[[#This Row],[Quadratic Trend]]</f>
        <v>2.4257569053851569E-3</v>
      </c>
      <c r="K661" s="4">
        <f t="shared" si="10"/>
        <v>-9.8846973294698984E-4</v>
      </c>
      <c r="L661" s="4">
        <f>lco2data[[#This Row],[Detrended]]-lco2data[[#This Row],[Cycle]]</f>
        <v>3.4142266383321469E-3</v>
      </c>
      <c r="M661" s="4">
        <f>AVERAGEIF(lco2data[Month],lco2data[Month],lco2data[High Frequency])</f>
        <v>2.2711043136650279E-3</v>
      </c>
      <c r="N661" s="4">
        <f>lco2data[[#This Row],[S0]]-AVERAGE($M$2:$M$13)</f>
        <v>2.2728153469217418E-3</v>
      </c>
      <c r="O661" s="4">
        <f>lco2data[[#This Row],[Log Co2]]-lco2data[[#This Row],[Seasonal]]</f>
        <v>5.9811595600637961</v>
      </c>
    </row>
    <row r="662" spans="1:15" x14ac:dyDescent="0.3">
      <c r="A662" s="1">
        <v>2013</v>
      </c>
      <c r="B662" s="1">
        <v>3</v>
      </c>
      <c r="C662" s="6">
        <v>2013.2083333333335</v>
      </c>
      <c r="D662" s="6">
        <f>co2data[[#This Row],[DecDate]]^2</f>
        <v>4053007.7934027785</v>
      </c>
      <c r="E662" s="2">
        <f>DATE(co2data[[#This Row],[Year]],co2data[[#This Row],[Month]],15)</f>
        <v>41348</v>
      </c>
      <c r="F662" s="1">
        <v>397.43</v>
      </c>
      <c r="G662" s="1">
        <f>LN(lco2data[[#This Row],[Co2]])</f>
        <v>5.9850188179579193</v>
      </c>
      <c r="H662" s="4">
        <f>$S$37+$S$38*lco2data[[#This Row],[DecDate]]</f>
        <v>5.9739459550627423</v>
      </c>
      <c r="I662" s="4">
        <f>$S$17+$S$18*lco2data[[#This Row],[DecDate]]+$S$19*lco2data[[#This Row],[DecDate2]]</f>
        <v>5.9814796627207727</v>
      </c>
      <c r="J662" s="4">
        <f>lco2data[[#This Row],[Log Co2]]-lco2data[[#This Row],[Quadratic Trend]]</f>
        <v>3.5391552371466517E-3</v>
      </c>
      <c r="K662" s="4">
        <f t="shared" si="10"/>
        <v>-1.2539945780487389E-3</v>
      </c>
      <c r="L662" s="4">
        <f>lco2data[[#This Row],[Detrended]]-lco2data[[#This Row],[Cycle]]</f>
        <v>4.7931498151953904E-3</v>
      </c>
      <c r="M662" s="4">
        <f>AVERAGEIF(lco2data[Month],lco2data[Month],lco2data[High Frequency])</f>
        <v>4.7909439645069168E-3</v>
      </c>
      <c r="N662" s="4">
        <f>lco2data[[#This Row],[S0]]-AVERAGE($M$2:$M$13)</f>
        <v>4.7926549977636308E-3</v>
      </c>
      <c r="O662" s="4">
        <f>lco2data[[#This Row],[Log Co2]]-lco2data[[#This Row],[Seasonal]]</f>
        <v>5.9802261629601556</v>
      </c>
    </row>
    <row r="663" spans="1:15" x14ac:dyDescent="0.3">
      <c r="A663" s="1">
        <v>2013</v>
      </c>
      <c r="B663" s="1">
        <v>4</v>
      </c>
      <c r="C663" s="6">
        <v>2013.2916666666667</v>
      </c>
      <c r="D663" s="6">
        <f>co2data[[#This Row],[DecDate]]^2</f>
        <v>4053343.335069445</v>
      </c>
      <c r="E663" s="2">
        <f>DATE(co2data[[#This Row],[Year]],co2data[[#This Row],[Month]],15)</f>
        <v>41379</v>
      </c>
      <c r="F663" s="1">
        <v>398.41</v>
      </c>
      <c r="G663" s="1">
        <f>LN(lco2data[[#This Row],[Co2]])</f>
        <v>5.9874816257970398</v>
      </c>
      <c r="H663" s="4">
        <f>$S$37+$S$38*lco2data[[#This Row],[DecDate]]</f>
        <v>5.9743110594545143</v>
      </c>
      <c r="I663" s="4">
        <f>$S$17+$S$18*lco2data[[#This Row],[DecDate]]+$S$19*lco2data[[#This Row],[DecDate2]]</f>
        <v>5.9819530759612434</v>
      </c>
      <c r="J663" s="4">
        <f>lco2data[[#This Row],[Log Co2]]-lco2data[[#This Row],[Quadratic Trend]]</f>
        <v>5.5285498357964258E-3</v>
      </c>
      <c r="K663" s="4">
        <f t="shared" si="10"/>
        <v>-1.2196887718363479E-3</v>
      </c>
      <c r="L663" s="4">
        <f>lco2data[[#This Row],[Detrended]]-lco2data[[#This Row],[Cycle]]</f>
        <v>6.7482386076327741E-3</v>
      </c>
      <c r="M663" s="4">
        <f>AVERAGEIF(lco2data[Month],lco2data[Month],lco2data[High Frequency])</f>
        <v>8.0050138505764184E-3</v>
      </c>
      <c r="N663" s="4">
        <f>lco2data[[#This Row],[S0]]-AVERAGE($M$2:$M$13)</f>
        <v>8.0067248838331315E-3</v>
      </c>
      <c r="O663" s="4">
        <f>lco2data[[#This Row],[Log Co2]]-lco2data[[#This Row],[Seasonal]]</f>
        <v>5.9794749009132069</v>
      </c>
    </row>
    <row r="664" spans="1:15" x14ac:dyDescent="0.3">
      <c r="A664" s="1">
        <v>2013</v>
      </c>
      <c r="B664" s="1">
        <v>5</v>
      </c>
      <c r="C664" s="6">
        <v>2013.375</v>
      </c>
      <c r="D664" s="6">
        <f>co2data[[#This Row],[DecDate]]^2</f>
        <v>4053678.890625</v>
      </c>
      <c r="E664" s="2">
        <f>DATE(co2data[[#This Row],[Year]],co2data[[#This Row],[Month]],15)</f>
        <v>41409</v>
      </c>
      <c r="F664" s="1">
        <v>399.78</v>
      </c>
      <c r="G664" s="1">
        <f>LN(lco2data[[#This Row],[Co2]])</f>
        <v>5.9909143958025011</v>
      </c>
      <c r="H664" s="4">
        <f>$S$37+$S$38*lco2data[[#This Row],[DecDate]]</f>
        <v>5.9746761638462864</v>
      </c>
      <c r="I664" s="4">
        <f>$S$17+$S$18*lco2data[[#This Row],[DecDate]]+$S$19*lco2data[[#This Row],[DecDate2]]</f>
        <v>5.9824268582267308</v>
      </c>
      <c r="J664" s="4">
        <f>lco2data[[#This Row],[Log Co2]]-lco2data[[#This Row],[Quadratic Trend]]</f>
        <v>8.4875375757702543E-3</v>
      </c>
      <c r="K664" s="4">
        <f t="shared" si="10"/>
        <v>-8.8921587360315016E-4</v>
      </c>
      <c r="L664" s="4">
        <f>lco2data[[#This Row],[Detrended]]-lco2data[[#This Row],[Cycle]]</f>
        <v>9.3767534493734046E-3</v>
      </c>
      <c r="M664" s="4">
        <f>AVERAGEIF(lco2data[Month],lco2data[Month],lco2data[High Frequency])</f>
        <v>8.9785579737426228E-3</v>
      </c>
      <c r="N664" s="4">
        <f>lco2data[[#This Row],[S0]]-AVERAGE($M$2:$M$13)</f>
        <v>8.9802690069993359E-3</v>
      </c>
      <c r="O664" s="4">
        <f>lco2data[[#This Row],[Log Co2]]-lco2data[[#This Row],[Seasonal]]</f>
        <v>5.981934126795502</v>
      </c>
    </row>
    <row r="665" spans="1:15" x14ac:dyDescent="0.3">
      <c r="A665" s="1">
        <v>2013</v>
      </c>
      <c r="B665" s="1">
        <v>6</v>
      </c>
      <c r="C665" s="6">
        <v>2013.4583333333335</v>
      </c>
      <c r="D665" s="6">
        <f>co2data[[#This Row],[DecDate]]^2</f>
        <v>4054014.460069445</v>
      </c>
      <c r="E665" s="2">
        <f>DATE(co2data[[#This Row],[Year]],co2data[[#This Row],[Month]],15)</f>
        <v>41440</v>
      </c>
      <c r="F665" s="1">
        <v>398.6</v>
      </c>
      <c r="G665" s="1">
        <f>LN(lco2data[[#This Row],[Co2]])</f>
        <v>5.9879584077786943</v>
      </c>
      <c r="H665" s="4">
        <f>$S$37+$S$38*lco2data[[#This Row],[DecDate]]</f>
        <v>5.9750412682380603</v>
      </c>
      <c r="I665" s="4">
        <f>$S$17+$S$18*lco2data[[#This Row],[DecDate]]+$S$19*lco2data[[#This Row],[DecDate2]]</f>
        <v>5.9829010095172919</v>
      </c>
      <c r="J665" s="4">
        <f>lco2data[[#This Row],[Log Co2]]-lco2data[[#This Row],[Quadratic Trend]]</f>
        <v>5.0573982614023905E-3</v>
      </c>
      <c r="K665" s="4">
        <f t="shared" si="10"/>
        <v>-6.1148587240754068E-4</v>
      </c>
      <c r="L665" s="4">
        <f>lco2data[[#This Row],[Detrended]]-lco2data[[#This Row],[Cycle]]</f>
        <v>5.6688841338099309E-3</v>
      </c>
      <c r="M665" s="4">
        <f>AVERAGEIF(lco2data[Month],lco2data[Month],lco2data[High Frequency])</f>
        <v>6.745219975955884E-3</v>
      </c>
      <c r="N665" s="4">
        <f>lco2data[[#This Row],[S0]]-AVERAGE($M$2:$M$13)</f>
        <v>6.746931009212598E-3</v>
      </c>
      <c r="O665" s="4">
        <f>lco2data[[#This Row],[Log Co2]]-lco2data[[#This Row],[Seasonal]]</f>
        <v>5.9812114767694817</v>
      </c>
    </row>
    <row r="666" spans="1:15" x14ac:dyDescent="0.3">
      <c r="A666" s="1">
        <v>2013</v>
      </c>
      <c r="B666" s="1">
        <v>7</v>
      </c>
      <c r="C666" s="6">
        <v>2013.5416666666667</v>
      </c>
      <c r="D666" s="6">
        <f>co2data[[#This Row],[DecDate]]^2</f>
        <v>4054350.043402778</v>
      </c>
      <c r="E666" s="2">
        <f>DATE(co2data[[#This Row],[Year]],co2data[[#This Row],[Month]],15)</f>
        <v>41470</v>
      </c>
      <c r="F666" s="1">
        <v>397.32</v>
      </c>
      <c r="G666" s="1">
        <f>LN(lco2data[[#This Row],[Co2]])</f>
        <v>5.9847420013471551</v>
      </c>
      <c r="H666" s="4">
        <f>$S$37+$S$38*lco2data[[#This Row],[DecDate]]</f>
        <v>5.9754063726298323</v>
      </c>
      <c r="I666" s="4">
        <f>$S$17+$S$18*lco2data[[#This Row],[DecDate]]+$S$19*lco2data[[#This Row],[DecDate2]]</f>
        <v>5.9833755298328555</v>
      </c>
      <c r="J666" s="4">
        <f>lco2data[[#This Row],[Log Co2]]-lco2data[[#This Row],[Quadratic Trend]]</f>
        <v>1.3664715142995831E-3</v>
      </c>
      <c r="K666" s="4">
        <f t="shared" si="10"/>
        <v>-4.0434707372863154E-4</v>
      </c>
      <c r="L666" s="4">
        <f>lco2data[[#This Row],[Detrended]]-lco2data[[#This Row],[Cycle]]</f>
        <v>1.7708185880282146E-3</v>
      </c>
      <c r="M666" s="4">
        <f>AVERAGEIF(lco2data[Month],lco2data[Month],lco2data[High Frequency])</f>
        <v>1.982712511199824E-3</v>
      </c>
      <c r="N666" s="4">
        <f>lco2data[[#This Row],[S0]]-AVERAGE($M$2:$M$13)</f>
        <v>1.9844235444565379E-3</v>
      </c>
      <c r="O666" s="4">
        <f>lco2data[[#This Row],[Log Co2]]-lco2data[[#This Row],[Seasonal]]</f>
        <v>5.9827575778026985</v>
      </c>
    </row>
    <row r="667" spans="1:15" x14ac:dyDescent="0.3">
      <c r="A667" s="1">
        <v>2013</v>
      </c>
      <c r="B667" s="1">
        <v>8</v>
      </c>
      <c r="C667" s="6">
        <v>2013.625</v>
      </c>
      <c r="D667" s="6">
        <f>co2data[[#This Row],[DecDate]]^2</f>
        <v>4054685.640625</v>
      </c>
      <c r="E667" s="2">
        <f>DATE(co2data[[#This Row],[Year]],co2data[[#This Row],[Month]],15)</f>
        <v>41501</v>
      </c>
      <c r="F667" s="1">
        <v>395.2</v>
      </c>
      <c r="G667" s="1">
        <f>LN(lco2data[[#This Row],[Co2]])</f>
        <v>5.9793919658737131</v>
      </c>
      <c r="H667" s="4">
        <f>$S$37+$S$38*lco2data[[#This Row],[DecDate]]</f>
        <v>5.9757714770216044</v>
      </c>
      <c r="I667" s="4">
        <f>$S$17+$S$18*lco2data[[#This Row],[DecDate]]+$S$19*lco2data[[#This Row],[DecDate2]]</f>
        <v>5.9838504191734927</v>
      </c>
      <c r="J667" s="4">
        <f>lco2data[[#This Row],[Log Co2]]-lco2data[[#This Row],[Quadratic Trend]]</f>
        <v>-4.4584532997795634E-3</v>
      </c>
      <c r="K667" s="4">
        <f t="shared" si="10"/>
        <v>-4.023187890032258E-4</v>
      </c>
      <c r="L667" s="4">
        <f>lco2data[[#This Row],[Detrended]]-lco2data[[#This Row],[Cycle]]</f>
        <v>-4.0561345107763373E-3</v>
      </c>
      <c r="M667" s="4">
        <f>AVERAGEIF(lco2data[Month],lco2data[Month],lco2data[High Frequency])</f>
        <v>-4.2841947074596992E-3</v>
      </c>
      <c r="N667" s="4">
        <f>lco2data[[#This Row],[S0]]-AVERAGE($M$2:$M$13)</f>
        <v>-4.2824836742029852E-3</v>
      </c>
      <c r="O667" s="4">
        <f>lco2data[[#This Row],[Log Co2]]-lco2data[[#This Row],[Seasonal]]</f>
        <v>5.9836744495479159</v>
      </c>
    </row>
    <row r="668" spans="1:15" x14ac:dyDescent="0.3">
      <c r="A668" s="1">
        <v>2013</v>
      </c>
      <c r="B668" s="1">
        <v>9</v>
      </c>
      <c r="C668" s="6">
        <v>2013.7083333333335</v>
      </c>
      <c r="D668" s="6">
        <f>co2data[[#This Row],[DecDate]]^2</f>
        <v>4055021.2517361119</v>
      </c>
      <c r="E668" s="2">
        <f>DATE(co2data[[#This Row],[Year]],co2data[[#This Row],[Month]],15)</f>
        <v>41532</v>
      </c>
      <c r="F668" s="1">
        <v>393.45</v>
      </c>
      <c r="G668" s="1">
        <f>LN(lco2data[[#This Row],[Co2]])</f>
        <v>5.974953994980992</v>
      </c>
      <c r="H668" s="4">
        <f>$S$37+$S$38*lco2data[[#This Row],[DecDate]]</f>
        <v>5.9761365814133764</v>
      </c>
      <c r="I668" s="4">
        <f>$S$17+$S$18*lco2data[[#This Row],[DecDate]]+$S$19*lco2data[[#This Row],[DecDate2]]</f>
        <v>5.9843256775391609</v>
      </c>
      <c r="J668" s="4">
        <f>lco2data[[#This Row],[Log Co2]]-lco2data[[#This Row],[Quadratic Trend]]</f>
        <v>-9.3716825581688923E-3</v>
      </c>
      <c r="K668" s="4">
        <f t="shared" si="10"/>
        <v>-3.039612837904762E-4</v>
      </c>
      <c r="L668" s="4">
        <f>lco2data[[#This Row],[Detrended]]-lco2data[[#This Row],[Cycle]]</f>
        <v>-9.0677212743784166E-3</v>
      </c>
      <c r="M668" s="4">
        <f>AVERAGEIF(lco2data[Month],lco2data[Month],lco2data[High Frequency])</f>
        <v>-9.2552748452772796E-3</v>
      </c>
      <c r="N668" s="4">
        <f>lco2data[[#This Row],[S0]]-AVERAGE($M$2:$M$13)</f>
        <v>-9.2535638120205665E-3</v>
      </c>
      <c r="O668" s="4">
        <f>lco2data[[#This Row],[Log Co2]]-lco2data[[#This Row],[Seasonal]]</f>
        <v>5.9842075587930124</v>
      </c>
    </row>
    <row r="669" spans="1:15" x14ac:dyDescent="0.3">
      <c r="A669" s="1">
        <v>2013</v>
      </c>
      <c r="B669" s="1">
        <v>10</v>
      </c>
      <c r="C669" s="6">
        <v>2013.7916666666667</v>
      </c>
      <c r="D669" s="6">
        <f>co2data[[#This Row],[DecDate]]^2</f>
        <v>4055356.8767361115</v>
      </c>
      <c r="E669" s="2">
        <f>DATE(co2data[[#This Row],[Year]],co2data[[#This Row],[Month]],15)</f>
        <v>41562</v>
      </c>
      <c r="F669" s="1">
        <v>393.7</v>
      </c>
      <c r="G669" s="1">
        <f>LN(lco2data[[#This Row],[Co2]])</f>
        <v>5.9755891979496916</v>
      </c>
      <c r="H669" s="4">
        <f>$S$37+$S$38*lco2data[[#This Row],[DecDate]]</f>
        <v>5.9765016858051485</v>
      </c>
      <c r="I669" s="4">
        <f>$S$17+$S$18*lco2data[[#This Row],[DecDate]]+$S$19*lco2data[[#This Row],[DecDate2]]</f>
        <v>5.9848013049298601</v>
      </c>
      <c r="J669" s="4">
        <f>lco2data[[#This Row],[Log Co2]]-lco2data[[#This Row],[Quadratic Trend]]</f>
        <v>-9.2121069801684996E-3</v>
      </c>
      <c r="K669" s="4">
        <f t="shared" si="10"/>
        <v>-1.8835478134458474E-5</v>
      </c>
      <c r="L669" s="4">
        <f>lco2data[[#This Row],[Detrended]]-lco2data[[#This Row],[Cycle]]</f>
        <v>-9.1932715020340405E-3</v>
      </c>
      <c r="M669" s="4">
        <f>AVERAGEIF(lco2data[Month],lco2data[Month],lco2data[High Frequency])</f>
        <v>-9.7900795346398048E-3</v>
      </c>
      <c r="N669" s="4">
        <f>lco2data[[#This Row],[S0]]-AVERAGE($M$2:$M$13)</f>
        <v>-9.7883685013830917E-3</v>
      </c>
      <c r="O669" s="4">
        <f>lco2data[[#This Row],[Log Co2]]-lco2data[[#This Row],[Seasonal]]</f>
        <v>5.9853775664510742</v>
      </c>
    </row>
    <row r="670" spans="1:15" x14ac:dyDescent="0.3">
      <c r="A670" s="1">
        <v>2013</v>
      </c>
      <c r="B670" s="1">
        <v>11</v>
      </c>
      <c r="C670" s="6">
        <v>2013.875</v>
      </c>
      <c r="D670" s="6">
        <f>co2data[[#This Row],[DecDate]]^2</f>
        <v>4055692.515625</v>
      </c>
      <c r="E670" s="2">
        <f>DATE(co2data[[#This Row],[Year]],co2data[[#This Row],[Month]],15)</f>
        <v>41593</v>
      </c>
      <c r="F670" s="1">
        <v>395.16</v>
      </c>
      <c r="G670" s="1">
        <f>LN(lco2data[[#This Row],[Co2]])</f>
        <v>5.9792907461762734</v>
      </c>
      <c r="H670" s="4">
        <f>$S$37+$S$38*lco2data[[#This Row],[DecDate]]</f>
        <v>5.9768667901969206</v>
      </c>
      <c r="I670" s="4">
        <f>$S$17+$S$18*lco2data[[#This Row],[DecDate]]+$S$19*lco2data[[#This Row],[DecDate2]]</f>
        <v>5.9852773013455902</v>
      </c>
      <c r="J670" s="4">
        <f>lco2data[[#This Row],[Log Co2]]-lco2data[[#This Row],[Quadratic Trend]]</f>
        <v>-5.9865551693167873E-3</v>
      </c>
      <c r="K670" s="4">
        <f t="shared" si="10"/>
        <v>1.5309497820185176E-4</v>
      </c>
      <c r="L670" s="4">
        <f>lco2data[[#This Row],[Detrended]]-lco2data[[#This Row],[Cycle]]</f>
        <v>-6.1396501475186388E-3</v>
      </c>
      <c r="M670" s="4">
        <f>AVERAGEIF(lco2data[Month],lco2data[Month],lco2data[High Frequency])</f>
        <v>-6.4734271169104929E-3</v>
      </c>
      <c r="N670" s="4">
        <f>lco2data[[#This Row],[S0]]-AVERAGE($M$2:$M$13)</f>
        <v>-6.471716083653779E-3</v>
      </c>
      <c r="O670" s="4">
        <f>lco2data[[#This Row],[Log Co2]]-lco2data[[#This Row],[Seasonal]]</f>
        <v>5.9857624622599275</v>
      </c>
    </row>
    <row r="671" spans="1:15" x14ac:dyDescent="0.3">
      <c r="A671" s="1">
        <v>2013</v>
      </c>
      <c r="B671" s="1">
        <v>12</v>
      </c>
      <c r="C671" s="6">
        <v>2013.9583333333335</v>
      </c>
      <c r="D671" s="6">
        <f>co2data[[#This Row],[DecDate]]^2</f>
        <v>4056028.1684027785</v>
      </c>
      <c r="E671" s="2">
        <f>DATE(co2data[[#This Row],[Year]],co2data[[#This Row],[Month]],15)</f>
        <v>41623</v>
      </c>
      <c r="F671" s="1">
        <v>396.84</v>
      </c>
      <c r="G671" s="1">
        <f>LN(lco2data[[#This Row],[Co2]])</f>
        <v>5.9835331767817017</v>
      </c>
      <c r="H671" s="4">
        <f>$S$37+$S$38*lco2data[[#This Row],[DecDate]]</f>
        <v>5.9772318945886944</v>
      </c>
      <c r="I671" s="4">
        <f>$S$17+$S$18*lco2data[[#This Row],[DecDate]]+$S$19*lco2data[[#This Row],[DecDate2]]</f>
        <v>5.9857536667863656</v>
      </c>
      <c r="J671" s="4">
        <f>lco2data[[#This Row],[Log Co2]]-lco2data[[#This Row],[Quadratic Trend]]</f>
        <v>-2.2204900046638443E-3</v>
      </c>
      <c r="K671" s="4">
        <f t="shared" si="10"/>
        <v>-4.0941336289179731E-5</v>
      </c>
      <c r="L671" s="4">
        <f>lco2data[[#This Row],[Detrended]]-lco2data[[#This Row],[Cycle]]</f>
        <v>-2.1795486683746645E-3</v>
      </c>
      <c r="M671" s="4">
        <f>AVERAGEIF(lco2data[Month],lco2data[Month],lco2data[High Frequency])</f>
        <v>-2.9999829855875035E-3</v>
      </c>
      <c r="N671" s="4">
        <f>lco2data[[#This Row],[S0]]-AVERAGE($M$2:$M$13)</f>
        <v>-2.9982719523307896E-3</v>
      </c>
      <c r="O671" s="4">
        <f>lco2data[[#This Row],[Log Co2]]-lco2data[[#This Row],[Seasonal]]</f>
        <v>5.9865314487340324</v>
      </c>
    </row>
    <row r="672" spans="1:15" x14ac:dyDescent="0.3">
      <c r="A672" s="1">
        <v>2014</v>
      </c>
      <c r="B672" s="1">
        <v>1</v>
      </c>
      <c r="C672" s="6">
        <v>2014.0416666666667</v>
      </c>
      <c r="D672" s="6">
        <f>co2data[[#This Row],[DecDate]]^2</f>
        <v>4056363.835069445</v>
      </c>
      <c r="E672" s="2">
        <f>DATE(co2data[[#This Row],[Year]],co2data[[#This Row],[Month]],15)</f>
        <v>41654</v>
      </c>
      <c r="F672" s="1">
        <v>397.85</v>
      </c>
      <c r="G672" s="1">
        <f>LN(lco2data[[#This Row],[Co2]])</f>
        <v>5.986075049823544</v>
      </c>
      <c r="H672" s="4">
        <f>$S$37+$S$38*lco2data[[#This Row],[DecDate]]</f>
        <v>5.9775969989804665</v>
      </c>
      <c r="I672" s="4">
        <f>$S$17+$S$18*lco2data[[#This Row],[DecDate]]+$S$19*lco2data[[#This Row],[DecDate2]]</f>
        <v>5.9862304012521861</v>
      </c>
      <c r="J672" s="4">
        <f>lco2data[[#This Row],[Log Co2]]-lco2data[[#This Row],[Quadratic Trend]]</f>
        <v>-1.5535142864209206E-4</v>
      </c>
      <c r="K672" s="4">
        <f t="shared" si="10"/>
        <v>-4.2124470395086779E-4</v>
      </c>
      <c r="L672" s="4">
        <f>lco2data[[#This Row],[Detrended]]-lco2data[[#This Row],[Cycle]]</f>
        <v>2.6589327530877573E-4</v>
      </c>
      <c r="M672" s="4">
        <f>AVERAGEIF(lco2data[Month],lco2data[Month],lco2data[High Frequency])</f>
        <v>8.874201147523954E-6</v>
      </c>
      <c r="N672" s="4">
        <f>lco2data[[#This Row],[S0]]-AVERAGE($M$2:$M$13)</f>
        <v>1.0585234404237831E-5</v>
      </c>
      <c r="O672" s="4">
        <f>lco2data[[#This Row],[Log Co2]]-lco2data[[#This Row],[Seasonal]]</f>
        <v>5.9860644645891394</v>
      </c>
    </row>
    <row r="673" spans="1:15" x14ac:dyDescent="0.3">
      <c r="A673" s="1">
        <v>2014</v>
      </c>
      <c r="B673" s="1">
        <v>2</v>
      </c>
      <c r="C673" s="6">
        <v>2014.125</v>
      </c>
      <c r="D673" s="6">
        <f>co2data[[#This Row],[DecDate]]^2</f>
        <v>4056699.515625</v>
      </c>
      <c r="E673" s="2">
        <f>DATE(co2data[[#This Row],[Year]],co2data[[#This Row],[Month]],15)</f>
        <v>41685</v>
      </c>
      <c r="F673" s="1">
        <v>398.01</v>
      </c>
      <c r="G673" s="1">
        <f>LN(lco2data[[#This Row],[Co2]])</f>
        <v>5.9864771305969349</v>
      </c>
      <c r="H673" s="4">
        <f>$S$37+$S$38*lco2data[[#This Row],[DecDate]]</f>
        <v>5.9779621033722385</v>
      </c>
      <c r="I673" s="4">
        <f>$S$17+$S$18*lco2data[[#This Row],[DecDate]]+$S$19*lco2data[[#This Row],[DecDate2]]</f>
        <v>5.9867075047430376</v>
      </c>
      <c r="J673" s="4">
        <f>lco2data[[#This Row],[Log Co2]]-lco2data[[#This Row],[Quadratic Trend]]</f>
        <v>-2.3037414610271867E-4</v>
      </c>
      <c r="K673" s="4">
        <f t="shared" si="10"/>
        <v>-9.5451409975625485E-4</v>
      </c>
      <c r="L673" s="4">
        <f>lco2data[[#This Row],[Detrended]]-lco2data[[#This Row],[Cycle]]</f>
        <v>7.2413995365353619E-4</v>
      </c>
      <c r="M673" s="4">
        <f>AVERAGEIF(lco2data[Month],lco2data[Month],lco2data[High Frequency])</f>
        <v>2.2711043136650279E-3</v>
      </c>
      <c r="N673" s="4">
        <f>lco2data[[#This Row],[S0]]-AVERAGE($M$2:$M$13)</f>
        <v>2.2728153469217418E-3</v>
      </c>
      <c r="O673" s="4">
        <f>lco2data[[#This Row],[Log Co2]]-lco2data[[#This Row],[Seasonal]]</f>
        <v>5.9842043152500128</v>
      </c>
    </row>
    <row r="674" spans="1:15" x14ac:dyDescent="0.3">
      <c r="A674" s="1">
        <v>2014</v>
      </c>
      <c r="B674" s="1">
        <v>3</v>
      </c>
      <c r="C674" s="6">
        <v>2014.2083333333335</v>
      </c>
      <c r="D674" s="6">
        <f>co2data[[#This Row],[DecDate]]^2</f>
        <v>4057035.210069445</v>
      </c>
      <c r="E674" s="2">
        <f>DATE(co2data[[#This Row],[Year]],co2data[[#This Row],[Month]],15)</f>
        <v>41713</v>
      </c>
      <c r="F674" s="1">
        <v>399.77</v>
      </c>
      <c r="G674" s="1">
        <f>LN(lco2data[[#This Row],[Co2]])</f>
        <v>5.9908893817320852</v>
      </c>
      <c r="H674" s="4">
        <f>$S$37+$S$38*lco2data[[#This Row],[DecDate]]</f>
        <v>5.9783272077640124</v>
      </c>
      <c r="I674" s="4">
        <f>$S$17+$S$18*lco2data[[#This Row],[DecDate]]+$S$19*lco2data[[#This Row],[DecDate2]]</f>
        <v>5.9871849772589343</v>
      </c>
      <c r="J674" s="4">
        <f>lco2data[[#This Row],[Log Co2]]-lco2data[[#This Row],[Quadratic Trend]]</f>
        <v>3.7044044731509018E-3</v>
      </c>
      <c r="K674" s="4">
        <f t="shared" si="10"/>
        <v>-1.3969587776425823E-3</v>
      </c>
      <c r="L674" s="4">
        <f>lco2data[[#This Row],[Detrended]]-lco2data[[#This Row],[Cycle]]</f>
        <v>5.1013632507934843E-3</v>
      </c>
      <c r="M674" s="4">
        <f>AVERAGEIF(lco2data[Month],lco2data[Month],lco2data[High Frequency])</f>
        <v>4.7909439645069168E-3</v>
      </c>
      <c r="N674" s="4">
        <f>lco2data[[#This Row],[S0]]-AVERAGE($M$2:$M$13)</f>
        <v>4.7926549977636308E-3</v>
      </c>
      <c r="O674" s="4">
        <f>lco2data[[#This Row],[Log Co2]]-lco2data[[#This Row],[Seasonal]]</f>
        <v>5.9860967267343215</v>
      </c>
    </row>
    <row r="675" spans="1:15" x14ac:dyDescent="0.3">
      <c r="A675" s="1">
        <v>2014</v>
      </c>
      <c r="B675" s="1">
        <v>4</v>
      </c>
      <c r="C675" s="6">
        <v>2014.2916666666667</v>
      </c>
      <c r="D675" s="6">
        <f>co2data[[#This Row],[DecDate]]^2</f>
        <v>4057370.918402778</v>
      </c>
      <c r="E675" s="2">
        <f>DATE(co2data[[#This Row],[Year]],co2data[[#This Row],[Month]],15)</f>
        <v>41744</v>
      </c>
      <c r="F675" s="1">
        <v>401.38</v>
      </c>
      <c r="G675" s="1">
        <f>LN(lco2data[[#This Row],[Co2]])</f>
        <v>5.9949086095105368</v>
      </c>
      <c r="H675" s="4">
        <f>$S$37+$S$38*lco2data[[#This Row],[DecDate]]</f>
        <v>5.9786923121557844</v>
      </c>
      <c r="I675" s="4">
        <f>$S$17+$S$18*lco2data[[#This Row],[DecDate]]+$S$19*lco2data[[#This Row],[DecDate2]]</f>
        <v>5.987662818799862</v>
      </c>
      <c r="J675" s="4">
        <f>lco2data[[#This Row],[Log Co2]]-lco2data[[#This Row],[Quadratic Trend]]</f>
        <v>7.245790710674882E-3</v>
      </c>
      <c r="K675" s="4">
        <f t="shared" si="10"/>
        <v>-1.3720333201273722E-3</v>
      </c>
      <c r="L675" s="4">
        <f>lco2data[[#This Row],[Detrended]]-lco2data[[#This Row],[Cycle]]</f>
        <v>8.6178240308022545E-3</v>
      </c>
      <c r="M675" s="4">
        <f>AVERAGEIF(lco2data[Month],lco2data[Month],lco2data[High Frequency])</f>
        <v>8.0050138505764184E-3</v>
      </c>
      <c r="N675" s="4">
        <f>lco2data[[#This Row],[S0]]-AVERAGE($M$2:$M$13)</f>
        <v>8.0067248838331315E-3</v>
      </c>
      <c r="O675" s="4">
        <f>lco2data[[#This Row],[Log Co2]]-lco2data[[#This Row],[Seasonal]]</f>
        <v>5.9869018846267039</v>
      </c>
    </row>
    <row r="676" spans="1:15" x14ac:dyDescent="0.3">
      <c r="A676" s="1">
        <v>2014</v>
      </c>
      <c r="B676" s="1">
        <v>5</v>
      </c>
      <c r="C676" s="6">
        <v>2014.375</v>
      </c>
      <c r="D676" s="6">
        <f>co2data[[#This Row],[DecDate]]^2</f>
        <v>4057706.640625</v>
      </c>
      <c r="E676" s="2">
        <f>DATE(co2data[[#This Row],[Year]],co2data[[#This Row],[Month]],15)</f>
        <v>41774</v>
      </c>
      <c r="F676" s="1">
        <v>401.78</v>
      </c>
      <c r="G676" s="1">
        <f>LN(lco2data[[#This Row],[Co2]])</f>
        <v>5.9959046751340033</v>
      </c>
      <c r="H676" s="4">
        <f>$S$37+$S$38*lco2data[[#This Row],[DecDate]]</f>
        <v>5.9790574165475565</v>
      </c>
      <c r="I676" s="4">
        <f>$S$17+$S$18*lco2data[[#This Row],[DecDate]]+$S$19*lco2data[[#This Row],[DecDate2]]</f>
        <v>5.9881410293658348</v>
      </c>
      <c r="J676" s="4">
        <f>lco2data[[#This Row],[Log Co2]]-lco2data[[#This Row],[Quadratic Trend]]</f>
        <v>7.763645768168459E-3</v>
      </c>
      <c r="K676" s="4">
        <f t="shared" si="10"/>
        <v>-1.1539266699293659E-3</v>
      </c>
      <c r="L676" s="4">
        <f>lco2data[[#This Row],[Detrended]]-lco2data[[#This Row],[Cycle]]</f>
        <v>8.917572438097824E-3</v>
      </c>
      <c r="M676" s="4">
        <f>AVERAGEIF(lco2data[Month],lco2data[Month],lco2data[High Frequency])</f>
        <v>8.9785579737426228E-3</v>
      </c>
      <c r="N676" s="4">
        <f>lco2data[[#This Row],[S0]]-AVERAGE($M$2:$M$13)</f>
        <v>8.9802690069993359E-3</v>
      </c>
      <c r="O676" s="4">
        <f>lco2data[[#This Row],[Log Co2]]-lco2data[[#This Row],[Seasonal]]</f>
        <v>5.9869244061270042</v>
      </c>
    </row>
    <row r="677" spans="1:15" x14ac:dyDescent="0.3">
      <c r="A677" s="1">
        <v>2014</v>
      </c>
      <c r="B677" s="1">
        <v>6</v>
      </c>
      <c r="C677" s="6">
        <v>2014.4583333333335</v>
      </c>
      <c r="D677" s="6">
        <f>co2data[[#This Row],[DecDate]]^2</f>
        <v>4058042.3767361119</v>
      </c>
      <c r="E677" s="2">
        <f>DATE(co2data[[#This Row],[Year]],co2data[[#This Row],[Month]],15)</f>
        <v>41805</v>
      </c>
      <c r="F677" s="1">
        <v>401.25</v>
      </c>
      <c r="G677" s="1">
        <f>LN(lco2data[[#This Row],[Co2]])</f>
        <v>5.9945846744442255</v>
      </c>
      <c r="H677" s="4">
        <f>$S$37+$S$38*lco2data[[#This Row],[DecDate]]</f>
        <v>5.9794225209393286</v>
      </c>
      <c r="I677" s="4">
        <f>$S$17+$S$18*lco2data[[#This Row],[DecDate]]+$S$19*lco2data[[#This Row],[DecDate2]]</f>
        <v>5.9886196089568386</v>
      </c>
      <c r="J677" s="4">
        <f>lco2data[[#This Row],[Log Co2]]-lco2data[[#This Row],[Quadratic Trend]]</f>
        <v>5.9650654873868447E-3</v>
      </c>
      <c r="K677" s="4">
        <f t="shared" si="10"/>
        <v>-9.0596154090177427E-4</v>
      </c>
      <c r="L677" s="4">
        <f>lco2data[[#This Row],[Detrended]]-lco2data[[#This Row],[Cycle]]</f>
        <v>6.8710270282886189E-3</v>
      </c>
      <c r="M677" s="4">
        <f>AVERAGEIF(lco2data[Month],lco2data[Month],lco2data[High Frequency])</f>
        <v>6.745219975955884E-3</v>
      </c>
      <c r="N677" s="4">
        <f>lco2data[[#This Row],[S0]]-AVERAGE($M$2:$M$13)</f>
        <v>6.746931009212598E-3</v>
      </c>
      <c r="O677" s="4">
        <f>lco2data[[#This Row],[Log Co2]]-lco2data[[#This Row],[Seasonal]]</f>
        <v>5.987837743435013</v>
      </c>
    </row>
    <row r="678" spans="1:15" x14ac:dyDescent="0.3">
      <c r="A678" s="1">
        <v>2014</v>
      </c>
      <c r="B678" s="1">
        <v>7</v>
      </c>
      <c r="C678" s="6">
        <v>2014.5416666666667</v>
      </c>
      <c r="D678" s="6">
        <f>co2data[[#This Row],[DecDate]]^2</f>
        <v>4058378.1267361115</v>
      </c>
      <c r="E678" s="2">
        <f>DATE(co2data[[#This Row],[Year]],co2data[[#This Row],[Month]],15)</f>
        <v>41835</v>
      </c>
      <c r="F678" s="1">
        <v>399.1</v>
      </c>
      <c r="G678" s="1">
        <f>LN(lco2data[[#This Row],[Co2]])</f>
        <v>5.9892120120546881</v>
      </c>
      <c r="H678" s="4">
        <f>$S$37+$S$38*lco2data[[#This Row],[DecDate]]</f>
        <v>5.9797876253311006</v>
      </c>
      <c r="I678" s="4">
        <f>$S$17+$S$18*lco2data[[#This Row],[DecDate]]+$S$19*lco2data[[#This Row],[DecDate2]]</f>
        <v>5.9890985575728877</v>
      </c>
      <c r="J678" s="4">
        <f>lco2data[[#This Row],[Log Co2]]-lco2data[[#This Row],[Quadratic Trend]]</f>
        <v>1.1345448180044571E-4</v>
      </c>
      <c r="K678" s="4">
        <f t="shared" si="10"/>
        <v>-7.7865099723469693E-4</v>
      </c>
      <c r="L678" s="4">
        <f>lco2data[[#This Row],[Detrended]]-lco2data[[#This Row],[Cycle]]</f>
        <v>8.9210547903514263E-4</v>
      </c>
      <c r="M678" s="4">
        <f>AVERAGEIF(lco2data[Month],lco2data[Month],lco2data[High Frequency])</f>
        <v>1.982712511199824E-3</v>
      </c>
      <c r="N678" s="4">
        <f>lco2data[[#This Row],[S0]]-AVERAGE($M$2:$M$13)</f>
        <v>1.9844235444565379E-3</v>
      </c>
      <c r="O678" s="4">
        <f>lco2data[[#This Row],[Log Co2]]-lco2data[[#This Row],[Seasonal]]</f>
        <v>5.9872275885102315</v>
      </c>
    </row>
    <row r="679" spans="1:15" x14ac:dyDescent="0.3">
      <c r="A679" s="1">
        <v>2014</v>
      </c>
      <c r="B679" s="1">
        <v>8</v>
      </c>
      <c r="C679" s="6">
        <v>2014.625</v>
      </c>
      <c r="D679" s="6">
        <f>co2data[[#This Row],[DecDate]]^2</f>
        <v>4058713.890625</v>
      </c>
      <c r="E679" s="2">
        <f>DATE(co2data[[#This Row],[Year]],co2data[[#This Row],[Month]],15)</f>
        <v>41866</v>
      </c>
      <c r="F679" s="1">
        <v>397.03</v>
      </c>
      <c r="G679" s="1">
        <f>LN(lco2data[[#This Row],[Co2]])</f>
        <v>5.9840118445827972</v>
      </c>
      <c r="H679" s="4">
        <f>$S$37+$S$38*lco2data[[#This Row],[DecDate]]</f>
        <v>5.9801527297228727</v>
      </c>
      <c r="I679" s="4">
        <f>$S$17+$S$18*lco2data[[#This Row],[DecDate]]+$S$19*lco2data[[#This Row],[DecDate2]]</f>
        <v>5.9895778752139677</v>
      </c>
      <c r="J679" s="4">
        <f>lco2data[[#This Row],[Log Co2]]-lco2data[[#This Row],[Quadratic Trend]]</f>
        <v>-5.5660306311704488E-3</v>
      </c>
      <c r="K679" s="4">
        <f t="shared" si="10"/>
        <v>-7.8956460764571053E-4</v>
      </c>
      <c r="L679" s="4">
        <f>lco2data[[#This Row],[Detrended]]-lco2data[[#This Row],[Cycle]]</f>
        <v>-4.7764660235247386E-3</v>
      </c>
      <c r="M679" s="4">
        <f>AVERAGEIF(lco2data[Month],lco2data[Month],lco2data[High Frequency])</f>
        <v>-4.2841947074596992E-3</v>
      </c>
      <c r="N679" s="4">
        <f>lco2data[[#This Row],[S0]]-AVERAGE($M$2:$M$13)</f>
        <v>-4.2824836742029852E-3</v>
      </c>
      <c r="O679" s="4">
        <f>lco2data[[#This Row],[Log Co2]]-lco2data[[#This Row],[Seasonal]]</f>
        <v>5.988294328257</v>
      </c>
    </row>
    <row r="680" spans="1:15" x14ac:dyDescent="0.3">
      <c r="A680" s="1">
        <v>2014</v>
      </c>
      <c r="B680" s="1">
        <v>9</v>
      </c>
      <c r="C680" s="6">
        <v>2014.7083333333335</v>
      </c>
      <c r="D680" s="6">
        <f>co2data[[#This Row],[DecDate]]^2</f>
        <v>4059049.6684027785</v>
      </c>
      <c r="E680" s="2">
        <f>DATE(co2data[[#This Row],[Year]],co2data[[#This Row],[Month]],15)</f>
        <v>41897</v>
      </c>
      <c r="F680" s="1">
        <v>395.38</v>
      </c>
      <c r="G680" s="1">
        <f>LN(lco2data[[#This Row],[Co2]])</f>
        <v>5.979847327767791</v>
      </c>
      <c r="H680" s="4">
        <f>$S$37+$S$38*lco2data[[#This Row],[DecDate]]</f>
        <v>5.9805178341146465</v>
      </c>
      <c r="I680" s="4">
        <f>$S$17+$S$18*lco2data[[#This Row],[DecDate]]+$S$19*lco2data[[#This Row],[DecDate2]]</f>
        <v>5.9900575618800929</v>
      </c>
      <c r="J680" s="4">
        <f>lco2data[[#This Row],[Log Co2]]-lco2data[[#This Row],[Quadratic Trend]]</f>
        <v>-1.0210234112301819E-2</v>
      </c>
      <c r="K680" s="4">
        <f t="shared" si="10"/>
        <v>-5.9001864080411907E-4</v>
      </c>
      <c r="L680" s="4">
        <f>lco2data[[#This Row],[Detrended]]-lco2data[[#This Row],[Cycle]]</f>
        <v>-9.6202154714976999E-3</v>
      </c>
      <c r="M680" s="4">
        <f>AVERAGEIF(lco2data[Month],lco2data[Month],lco2data[High Frequency])</f>
        <v>-9.2552748452772796E-3</v>
      </c>
      <c r="N680" s="4">
        <f>lco2data[[#This Row],[S0]]-AVERAGE($M$2:$M$13)</f>
        <v>-9.2535638120205665E-3</v>
      </c>
      <c r="O680" s="4">
        <f>lco2data[[#This Row],[Log Co2]]-lco2data[[#This Row],[Seasonal]]</f>
        <v>5.9891008915798114</v>
      </c>
    </row>
    <row r="681" spans="1:15" x14ac:dyDescent="0.3">
      <c r="A681" s="1">
        <v>2014</v>
      </c>
      <c r="B681" s="1">
        <v>10</v>
      </c>
      <c r="C681" s="6">
        <v>2014.7916666666667</v>
      </c>
      <c r="D681" s="6">
        <f>co2data[[#This Row],[DecDate]]^2</f>
        <v>4059385.460069445</v>
      </c>
      <c r="E681" s="2">
        <f>DATE(co2data[[#This Row],[Year]],co2data[[#This Row],[Month]],15)</f>
        <v>41927</v>
      </c>
      <c r="F681" s="1">
        <v>396.03</v>
      </c>
      <c r="G681" s="1">
        <f>LN(lco2data[[#This Row],[Co2]])</f>
        <v>5.9814899659607779</v>
      </c>
      <c r="H681" s="4">
        <f>$S$37+$S$38*lco2data[[#This Row],[DecDate]]</f>
        <v>5.9808829385064186</v>
      </c>
      <c r="I681" s="4">
        <f>$S$17+$S$18*lco2data[[#This Row],[DecDate]]+$S$19*lco2data[[#This Row],[DecDate2]]</f>
        <v>5.990537617571249</v>
      </c>
      <c r="J681" s="4">
        <f>lco2data[[#This Row],[Log Co2]]-lco2data[[#This Row],[Quadratic Trend]]</f>
        <v>-9.0476516104711635E-3</v>
      </c>
      <c r="K681" s="4">
        <f t="shared" si="10"/>
        <v>-3.9763371332367768E-4</v>
      </c>
      <c r="L681" s="4">
        <f>lco2data[[#This Row],[Detrended]]-lco2data[[#This Row],[Cycle]]</f>
        <v>-8.6500178971474859E-3</v>
      </c>
      <c r="M681" s="4">
        <f>AVERAGEIF(lco2data[Month],lco2data[Month],lco2data[High Frequency])</f>
        <v>-9.7900795346398048E-3</v>
      </c>
      <c r="N681" s="4">
        <f>lco2data[[#This Row],[S0]]-AVERAGE($M$2:$M$13)</f>
        <v>-9.7883685013830917E-3</v>
      </c>
      <c r="O681" s="4">
        <f>lco2data[[#This Row],[Log Co2]]-lco2data[[#This Row],[Seasonal]]</f>
        <v>5.9912783344621605</v>
      </c>
    </row>
    <row r="682" spans="1:15" x14ac:dyDescent="0.3">
      <c r="A682" s="1">
        <v>2014</v>
      </c>
      <c r="B682" s="1">
        <v>11</v>
      </c>
      <c r="C682" s="6">
        <v>2014.875</v>
      </c>
      <c r="D682" s="6">
        <f>co2data[[#This Row],[DecDate]]^2</f>
        <v>4059721.265625</v>
      </c>
      <c r="E682" s="2">
        <f>DATE(co2data[[#This Row],[Year]],co2data[[#This Row],[Month]],15)</f>
        <v>41958</v>
      </c>
      <c r="F682" s="1">
        <v>397.28</v>
      </c>
      <c r="G682" s="1">
        <f>LN(lco2data[[#This Row],[Co2]])</f>
        <v>5.984641321759856</v>
      </c>
      <c r="H682" s="4">
        <f>$S$37+$S$38*lco2data[[#This Row],[DecDate]]</f>
        <v>5.9812480428981907</v>
      </c>
      <c r="I682" s="4">
        <f>$S$17+$S$18*lco2data[[#This Row],[DecDate]]+$S$19*lco2data[[#This Row],[DecDate2]]</f>
        <v>5.9910180422874504</v>
      </c>
      <c r="J682" s="4">
        <f>lco2data[[#This Row],[Log Co2]]-lco2data[[#This Row],[Quadratic Trend]]</f>
        <v>-6.376720527594415E-3</v>
      </c>
      <c r="K682" s="4">
        <f t="shared" si="10"/>
        <v>-3.8519276430268524E-4</v>
      </c>
      <c r="L682" s="4">
        <f>lco2data[[#This Row],[Detrended]]-lco2data[[#This Row],[Cycle]]</f>
        <v>-5.9915277632917301E-3</v>
      </c>
      <c r="M682" s="4">
        <f>AVERAGEIF(lco2data[Month],lco2data[Month],lco2data[High Frequency])</f>
        <v>-6.4734271169104929E-3</v>
      </c>
      <c r="N682" s="4">
        <f>lco2data[[#This Row],[S0]]-AVERAGE($M$2:$M$13)</f>
        <v>-6.471716083653779E-3</v>
      </c>
      <c r="O682" s="4">
        <f>lco2data[[#This Row],[Log Co2]]-lco2data[[#This Row],[Seasonal]]</f>
        <v>5.99111303784351</v>
      </c>
    </row>
    <row r="683" spans="1:15" x14ac:dyDescent="0.3">
      <c r="A683" s="1">
        <v>2014</v>
      </c>
      <c r="B683" s="1">
        <v>12</v>
      </c>
      <c r="C683" s="6">
        <v>2014.9583333333335</v>
      </c>
      <c r="D683" s="6">
        <f>co2data[[#This Row],[DecDate]]^2</f>
        <v>4060057.085069445</v>
      </c>
      <c r="E683" s="2">
        <f>DATE(co2data[[#This Row],[Year]],co2data[[#This Row],[Month]],15)</f>
        <v>41988</v>
      </c>
      <c r="F683" s="1">
        <v>398.91</v>
      </c>
      <c r="G683" s="1">
        <f>LN(lco2data[[#This Row],[Co2]])</f>
        <v>5.9887358275367246</v>
      </c>
      <c r="H683" s="4">
        <f>$S$37+$S$38*lco2data[[#This Row],[DecDate]]</f>
        <v>5.9816131472899645</v>
      </c>
      <c r="I683" s="4">
        <f>$S$17+$S$18*lco2data[[#This Row],[DecDate]]+$S$19*lco2data[[#This Row],[DecDate2]]</f>
        <v>5.9914988360286827</v>
      </c>
      <c r="J683" s="4">
        <f>lco2data[[#This Row],[Log Co2]]-lco2data[[#This Row],[Quadratic Trend]]</f>
        <v>-2.7630084919580966E-3</v>
      </c>
      <c r="K683" s="4">
        <f t="shared" si="10"/>
        <v>-6.7094914319731913E-4</v>
      </c>
      <c r="L683" s="4">
        <f>lco2data[[#This Row],[Detrended]]-lco2data[[#This Row],[Cycle]]</f>
        <v>-2.0920593487607775E-3</v>
      </c>
      <c r="M683" s="4">
        <f>AVERAGEIF(lco2data[Month],lco2data[Month],lco2data[High Frequency])</f>
        <v>-2.9999829855875035E-3</v>
      </c>
      <c r="N683" s="4">
        <f>lco2data[[#This Row],[S0]]-AVERAGE($M$2:$M$13)</f>
        <v>-2.9982719523307896E-3</v>
      </c>
      <c r="O683" s="4">
        <f>lco2data[[#This Row],[Log Co2]]-lco2data[[#This Row],[Seasonal]]</f>
        <v>5.9917340994890553</v>
      </c>
    </row>
    <row r="684" spans="1:15" x14ac:dyDescent="0.3">
      <c r="A684" s="1">
        <v>2015</v>
      </c>
      <c r="B684" s="1">
        <v>1</v>
      </c>
      <c r="C684" s="6">
        <v>2015.0416666666667</v>
      </c>
      <c r="D684" s="6">
        <f>co2data[[#This Row],[DecDate]]^2</f>
        <v>4060392.918402778</v>
      </c>
      <c r="E684" s="2">
        <f>DATE(co2data[[#This Row],[Year]],co2data[[#This Row],[Month]],15)</f>
        <v>42019</v>
      </c>
      <c r="F684" s="1">
        <v>399.98</v>
      </c>
      <c r="G684" s="1">
        <f>LN(lco2data[[#This Row],[Co2]])</f>
        <v>5.99141454585794</v>
      </c>
      <c r="H684" s="4">
        <f>$S$37+$S$38*lco2data[[#This Row],[DecDate]]</f>
        <v>5.9819782516817366</v>
      </c>
      <c r="I684" s="4">
        <f>$S$17+$S$18*lco2data[[#This Row],[DecDate]]+$S$19*lco2data[[#This Row],[DecDate2]]</f>
        <v>5.9919799987949318</v>
      </c>
      <c r="J684" s="4">
        <f>lco2data[[#This Row],[Log Co2]]-lco2data[[#This Row],[Quadratic Trend]]</f>
        <v>-5.6545293699183929E-4</v>
      </c>
      <c r="K684" s="4">
        <f t="shared" si="10"/>
        <v>-1.1406102532094226E-3</v>
      </c>
      <c r="L684" s="4">
        <f>lco2data[[#This Row],[Detrended]]-lco2data[[#This Row],[Cycle]]</f>
        <v>5.7515731621758334E-4</v>
      </c>
      <c r="M684" s="4">
        <f>AVERAGEIF(lco2data[Month],lco2data[Month],lco2data[High Frequency])</f>
        <v>8.874201147523954E-6</v>
      </c>
      <c r="N684" s="4">
        <f>lco2data[[#This Row],[S0]]-AVERAGE($M$2:$M$13)</f>
        <v>1.0585234404237831E-5</v>
      </c>
      <c r="O684" s="4">
        <f>lco2data[[#This Row],[Log Co2]]-lco2data[[#This Row],[Seasonal]]</f>
        <v>5.9914039606235354</v>
      </c>
    </row>
    <row r="685" spans="1:15" x14ac:dyDescent="0.3">
      <c r="A685" s="1">
        <v>2015</v>
      </c>
      <c r="B685" s="1">
        <v>2</v>
      </c>
      <c r="C685" s="6">
        <v>2015.125</v>
      </c>
      <c r="D685" s="6">
        <f>co2data[[#This Row],[DecDate]]^2</f>
        <v>4060728.765625</v>
      </c>
      <c r="E685" s="2">
        <f>DATE(co2data[[#This Row],[Year]],co2data[[#This Row],[Month]],15)</f>
        <v>42050</v>
      </c>
      <c r="F685" s="1">
        <v>400.28</v>
      </c>
      <c r="G685" s="1">
        <f>LN(lco2data[[#This Row],[Co2]])</f>
        <v>5.992164302222255</v>
      </c>
      <c r="H685" s="4">
        <f>$S$37+$S$38*lco2data[[#This Row],[DecDate]]</f>
        <v>5.9823433560735086</v>
      </c>
      <c r="I685" s="4">
        <f>$S$17+$S$18*lco2data[[#This Row],[DecDate]]+$S$19*lco2data[[#This Row],[DecDate2]]</f>
        <v>5.9924615305862403</v>
      </c>
      <c r="J685" s="4">
        <f>lco2data[[#This Row],[Log Co2]]-lco2data[[#This Row],[Quadratic Trend]]</f>
        <v>-2.9722836398526908E-4</v>
      </c>
      <c r="K685" s="4">
        <f t="shared" si="10"/>
        <v>-1.6549150562472465E-3</v>
      </c>
      <c r="L685" s="4">
        <f>lco2data[[#This Row],[Detrended]]-lco2data[[#This Row],[Cycle]]</f>
        <v>1.3576866922619774E-3</v>
      </c>
      <c r="M685" s="4">
        <f>AVERAGEIF(lco2data[Month],lco2data[Month],lco2data[High Frequency])</f>
        <v>2.2711043136650279E-3</v>
      </c>
      <c r="N685" s="4">
        <f>lco2data[[#This Row],[S0]]-AVERAGE($M$2:$M$13)</f>
        <v>2.2728153469217418E-3</v>
      </c>
      <c r="O685" s="4">
        <f>lco2data[[#This Row],[Log Co2]]-lco2data[[#This Row],[Seasonal]]</f>
        <v>5.989891486875333</v>
      </c>
    </row>
    <row r="686" spans="1:15" x14ac:dyDescent="0.3">
      <c r="A686" s="1">
        <v>2015</v>
      </c>
      <c r="B686" s="1">
        <v>3</v>
      </c>
      <c r="C686" s="6">
        <v>2015.2083333333335</v>
      </c>
      <c r="D686" s="6">
        <f>co2data[[#This Row],[DecDate]]^2</f>
        <v>4061064.6267361119</v>
      </c>
      <c r="E686" s="2">
        <f>DATE(co2data[[#This Row],[Year]],co2data[[#This Row],[Month]],15)</f>
        <v>42078</v>
      </c>
      <c r="F686" s="1">
        <v>401.54</v>
      </c>
      <c r="G686" s="1">
        <f>LN(lco2data[[#This Row],[Co2]])</f>
        <v>5.995307154825432</v>
      </c>
      <c r="H686" s="4">
        <f>$S$37+$S$38*lco2data[[#This Row],[DecDate]]</f>
        <v>5.9827084604652807</v>
      </c>
      <c r="I686" s="4">
        <f>$S$17+$S$18*lco2data[[#This Row],[DecDate]]+$S$19*lco2data[[#This Row],[DecDate2]]</f>
        <v>5.992943431402594</v>
      </c>
      <c r="J686" s="4">
        <f>lco2data[[#This Row],[Log Co2]]-lco2data[[#This Row],[Quadratic Trend]]</f>
        <v>2.3637234228379711E-3</v>
      </c>
      <c r="K686" s="4">
        <f t="shared" si="10"/>
        <v>-2.0206558672488319E-3</v>
      </c>
      <c r="L686" s="4">
        <f>lco2data[[#This Row],[Detrended]]-lco2data[[#This Row],[Cycle]]</f>
        <v>4.3843792900868025E-3</v>
      </c>
      <c r="M686" s="4">
        <f>AVERAGEIF(lco2data[Month],lco2data[Month],lco2data[High Frequency])</f>
        <v>4.7909439645069168E-3</v>
      </c>
      <c r="N686" s="4">
        <f>lco2data[[#This Row],[S0]]-AVERAGE($M$2:$M$13)</f>
        <v>4.7926549977636308E-3</v>
      </c>
      <c r="O686" s="4">
        <f>lco2data[[#This Row],[Log Co2]]-lco2data[[#This Row],[Seasonal]]</f>
        <v>5.9905144998276683</v>
      </c>
    </row>
    <row r="687" spans="1:15" x14ac:dyDescent="0.3">
      <c r="A687" s="1">
        <v>2015</v>
      </c>
      <c r="B687" s="1">
        <v>4</v>
      </c>
      <c r="C687" s="6">
        <v>2015.2916666666667</v>
      </c>
      <c r="D687" s="6">
        <f>co2data[[#This Row],[DecDate]]^2</f>
        <v>4061400.5017361115</v>
      </c>
      <c r="E687" s="2">
        <f>DATE(co2data[[#This Row],[Year]],co2data[[#This Row],[Month]],15)</f>
        <v>42109</v>
      </c>
      <c r="F687" s="1">
        <v>403.28</v>
      </c>
      <c r="G687" s="1">
        <f>LN(lco2data[[#This Row],[Co2]])</f>
        <v>5.9996311097743753</v>
      </c>
      <c r="H687" s="4">
        <f>$S$37+$S$38*lco2data[[#This Row],[DecDate]]</f>
        <v>5.9830735648570528</v>
      </c>
      <c r="I687" s="4">
        <f>$S$17+$S$18*lco2data[[#This Row],[DecDate]]+$S$19*lco2data[[#This Row],[DecDate2]]</f>
        <v>5.9934257012439787</v>
      </c>
      <c r="J687" s="4">
        <f>lco2data[[#This Row],[Log Co2]]-lco2data[[#This Row],[Quadratic Trend]]</f>
        <v>6.2054085303966389E-3</v>
      </c>
      <c r="K687" s="4">
        <f t="shared" si="10"/>
        <v>-1.9388445239316026E-3</v>
      </c>
      <c r="L687" s="4">
        <f>lco2data[[#This Row],[Detrended]]-lco2data[[#This Row],[Cycle]]</f>
        <v>8.1442530543282422E-3</v>
      </c>
      <c r="M687" s="4">
        <f>AVERAGEIF(lco2data[Month],lco2data[Month],lco2data[High Frequency])</f>
        <v>8.0050138505764184E-3</v>
      </c>
      <c r="N687" s="4">
        <f>lco2data[[#This Row],[S0]]-AVERAGE($M$2:$M$13)</f>
        <v>8.0067248838331315E-3</v>
      </c>
      <c r="O687" s="4">
        <f>lco2data[[#This Row],[Log Co2]]-lco2data[[#This Row],[Seasonal]]</f>
        <v>5.9916243848905424</v>
      </c>
    </row>
    <row r="688" spans="1:15" x14ac:dyDescent="0.3">
      <c r="A688" s="1">
        <v>2015</v>
      </c>
      <c r="B688" s="1">
        <v>5</v>
      </c>
      <c r="C688" s="6">
        <v>2015.375</v>
      </c>
      <c r="D688" s="6">
        <f>co2data[[#This Row],[DecDate]]^2</f>
        <v>4061736.390625</v>
      </c>
      <c r="E688" s="2">
        <f>DATE(co2data[[#This Row],[Year]],co2data[[#This Row],[Month]],15)</f>
        <v>42139</v>
      </c>
      <c r="F688" s="1">
        <v>403.96</v>
      </c>
      <c r="G688" s="1">
        <f>LN(lco2data[[#This Row],[Co2]])</f>
        <v>6.0013158631583563</v>
      </c>
      <c r="H688" s="4">
        <f>$S$37+$S$38*lco2data[[#This Row],[DecDate]]</f>
        <v>5.9834386692488266</v>
      </c>
      <c r="I688" s="4">
        <f>$S$17+$S$18*lco2data[[#This Row],[DecDate]]+$S$19*lco2data[[#This Row],[DecDate2]]</f>
        <v>5.9939083401104085</v>
      </c>
      <c r="J688" s="4">
        <f>lco2data[[#This Row],[Log Co2]]-lco2data[[#This Row],[Quadratic Trend]]</f>
        <v>7.4075230479477838E-3</v>
      </c>
      <c r="K688" s="4">
        <f t="shared" si="10"/>
        <v>-1.6234448389305101E-3</v>
      </c>
      <c r="L688" s="4">
        <f>lco2data[[#This Row],[Detrended]]-lco2data[[#This Row],[Cycle]]</f>
        <v>9.0309678868782939E-3</v>
      </c>
      <c r="M688" s="4">
        <f>AVERAGEIF(lco2data[Month],lco2data[Month],lco2data[High Frequency])</f>
        <v>8.9785579737426228E-3</v>
      </c>
      <c r="N688" s="4">
        <f>lco2data[[#This Row],[S0]]-AVERAGE($M$2:$M$13)</f>
        <v>8.9802690069993359E-3</v>
      </c>
      <c r="O688" s="4">
        <f>lco2data[[#This Row],[Log Co2]]-lco2data[[#This Row],[Seasonal]]</f>
        <v>5.9923355941513572</v>
      </c>
    </row>
    <row r="689" spans="1:15" x14ac:dyDescent="0.3">
      <c r="A689" s="1">
        <v>2015</v>
      </c>
      <c r="B689" s="1">
        <v>6</v>
      </c>
      <c r="C689" s="6">
        <v>2015.4583333333335</v>
      </c>
      <c r="D689" s="6">
        <f>co2data[[#This Row],[DecDate]]^2</f>
        <v>4062072.2934027785</v>
      </c>
      <c r="E689" s="2">
        <f>DATE(co2data[[#This Row],[Year]],co2data[[#This Row],[Month]],15)</f>
        <v>42170</v>
      </c>
      <c r="F689" s="1">
        <v>402.8</v>
      </c>
      <c r="G689" s="1">
        <f>LN(lco2data[[#This Row],[Co2]])</f>
        <v>5.9984401608444076</v>
      </c>
      <c r="H689" s="4">
        <f>$S$37+$S$38*lco2data[[#This Row],[DecDate]]</f>
        <v>5.9838037736405987</v>
      </c>
      <c r="I689" s="4">
        <f>$S$17+$S$18*lco2data[[#This Row],[DecDate]]+$S$19*lco2data[[#This Row],[DecDate2]]</f>
        <v>5.9943913480018693</v>
      </c>
      <c r="J689" s="4">
        <f>lco2data[[#This Row],[Log Co2]]-lco2data[[#This Row],[Quadratic Trend]]</f>
        <v>4.0488128425382186E-3</v>
      </c>
      <c r="K689" s="4">
        <f t="shared" si="10"/>
        <v>-1.2266401997111077E-3</v>
      </c>
      <c r="L689" s="4">
        <f>lco2data[[#This Row],[Detrended]]-lco2data[[#This Row],[Cycle]]</f>
        <v>5.2754530422493267E-3</v>
      </c>
      <c r="M689" s="4">
        <f>AVERAGEIF(lco2data[Month],lco2data[Month],lco2data[High Frequency])</f>
        <v>6.745219975955884E-3</v>
      </c>
      <c r="N689" s="4">
        <f>lco2data[[#This Row],[S0]]-AVERAGE($M$2:$M$13)</f>
        <v>6.746931009212598E-3</v>
      </c>
      <c r="O689" s="4">
        <f>lco2data[[#This Row],[Log Co2]]-lco2data[[#This Row],[Seasonal]]</f>
        <v>5.991693229835195</v>
      </c>
    </row>
    <row r="690" spans="1:15" x14ac:dyDescent="0.3">
      <c r="A690" s="1">
        <v>2015</v>
      </c>
      <c r="B690" s="1">
        <v>7</v>
      </c>
      <c r="C690" s="6">
        <v>2015.5416666666667</v>
      </c>
      <c r="D690" s="6">
        <f>co2data[[#This Row],[DecDate]]^2</f>
        <v>4062408.210069445</v>
      </c>
      <c r="E690" s="2">
        <f>DATE(co2data[[#This Row],[Year]],co2data[[#This Row],[Month]],15)</f>
        <v>42200</v>
      </c>
      <c r="F690" s="1">
        <v>401.31</v>
      </c>
      <c r="G690" s="1">
        <f>LN(lco2data[[#This Row],[Co2]])</f>
        <v>5.9947341959756049</v>
      </c>
      <c r="H690" s="4">
        <f>$S$37+$S$38*lco2data[[#This Row],[DecDate]]</f>
        <v>5.9841688780323707</v>
      </c>
      <c r="I690" s="4">
        <f>$S$17+$S$18*lco2data[[#This Row],[DecDate]]+$S$19*lco2data[[#This Row],[DecDate2]]</f>
        <v>5.9948747249183754</v>
      </c>
      <c r="J690" s="4">
        <f>lco2data[[#This Row],[Log Co2]]-lco2data[[#This Row],[Quadratic Trend]]</f>
        <v>-1.4052894277050143E-4</v>
      </c>
      <c r="K690" s="4">
        <f t="shared" si="10"/>
        <v>-1.0093766134965803E-3</v>
      </c>
      <c r="L690" s="4">
        <f>lco2data[[#This Row],[Detrended]]-lco2data[[#This Row],[Cycle]]</f>
        <v>8.6884767072607891E-4</v>
      </c>
      <c r="M690" s="4">
        <f>AVERAGEIF(lco2data[Month],lco2data[Month],lco2data[High Frequency])</f>
        <v>1.982712511199824E-3</v>
      </c>
      <c r="N690" s="4">
        <f>lco2data[[#This Row],[S0]]-AVERAGE($M$2:$M$13)</f>
        <v>1.9844235444565379E-3</v>
      </c>
      <c r="O690" s="4">
        <f>lco2data[[#This Row],[Log Co2]]-lco2data[[#This Row],[Seasonal]]</f>
        <v>5.9927497724311483</v>
      </c>
    </row>
    <row r="691" spans="1:15" x14ac:dyDescent="0.3">
      <c r="A691" s="1">
        <v>2015</v>
      </c>
      <c r="B691" s="1">
        <v>8</v>
      </c>
      <c r="C691" s="6">
        <v>2015.625</v>
      </c>
      <c r="D691" s="6">
        <f>co2data[[#This Row],[DecDate]]^2</f>
        <v>4062744.140625</v>
      </c>
      <c r="E691" s="2">
        <f>DATE(co2data[[#This Row],[Year]],co2data[[#This Row],[Month]],15)</f>
        <v>42231</v>
      </c>
      <c r="F691" s="1">
        <v>398.93</v>
      </c>
      <c r="G691" s="1">
        <f>LN(lco2data[[#This Row],[Co2]])</f>
        <v>5.9887859629022211</v>
      </c>
      <c r="H691" s="4">
        <f>$S$37+$S$38*lco2data[[#This Row],[DecDate]]</f>
        <v>5.9845339824241428</v>
      </c>
      <c r="I691" s="4">
        <f>$S$17+$S$18*lco2data[[#This Row],[DecDate]]+$S$19*lco2data[[#This Row],[DecDate2]]</f>
        <v>5.9953584708599124</v>
      </c>
      <c r="J691" s="4">
        <f>lco2data[[#This Row],[Log Co2]]-lco2data[[#This Row],[Quadratic Trend]]</f>
        <v>-6.5725079576912648E-3</v>
      </c>
      <c r="K691" s="4">
        <f t="shared" si="10"/>
        <v>-7.0102119337704769E-4</v>
      </c>
      <c r="L691" s="4">
        <f>lco2data[[#This Row],[Detrended]]-lco2data[[#This Row],[Cycle]]</f>
        <v>-5.8714867643142174E-3</v>
      </c>
      <c r="M691" s="4">
        <f>AVERAGEIF(lco2data[Month],lco2data[Month],lco2data[High Frequency])</f>
        <v>-4.2841947074596992E-3</v>
      </c>
      <c r="N691" s="4">
        <f>lco2data[[#This Row],[S0]]-AVERAGE($M$2:$M$13)</f>
        <v>-4.2824836742029852E-3</v>
      </c>
      <c r="O691" s="4">
        <f>lco2data[[#This Row],[Log Co2]]-lco2data[[#This Row],[Seasonal]]</f>
        <v>5.9930684465764239</v>
      </c>
    </row>
    <row r="692" spans="1:15" x14ac:dyDescent="0.3">
      <c r="A692" s="1">
        <v>2015</v>
      </c>
      <c r="B692" s="1">
        <v>9</v>
      </c>
      <c r="C692" s="6">
        <v>2015.7083333333335</v>
      </c>
      <c r="D692" s="6">
        <f>co2data[[#This Row],[DecDate]]^2</f>
        <v>4063080.085069445</v>
      </c>
      <c r="E692" s="2">
        <f>DATE(co2data[[#This Row],[Year]],co2data[[#This Row],[Month]],15)</f>
        <v>42262</v>
      </c>
      <c r="F692" s="1">
        <v>397.63</v>
      </c>
      <c r="G692" s="1">
        <f>LN(lco2data[[#This Row],[Co2]])</f>
        <v>5.9855219246523035</v>
      </c>
      <c r="H692" s="4">
        <f>$S$37+$S$38*lco2data[[#This Row],[DecDate]]</f>
        <v>5.9848990868159166</v>
      </c>
      <c r="I692" s="4">
        <f>$S$17+$S$18*lco2data[[#This Row],[DecDate]]+$S$19*lco2data[[#This Row],[DecDate2]]</f>
        <v>5.9958425858264945</v>
      </c>
      <c r="J692" s="4">
        <f>lco2data[[#This Row],[Log Co2]]-lco2data[[#This Row],[Quadratic Trend]]</f>
        <v>-1.0320661174191059E-2</v>
      </c>
      <c r="K692" s="4">
        <f t="shared" si="10"/>
        <v>-3.0808033669450254E-4</v>
      </c>
      <c r="L692" s="4">
        <f>lco2data[[#This Row],[Detrended]]-lco2data[[#This Row],[Cycle]]</f>
        <v>-1.0012580837496557E-2</v>
      </c>
      <c r="M692" s="4">
        <f>AVERAGEIF(lco2data[Month],lco2data[Month],lco2data[High Frequency])</f>
        <v>-9.2552748452772796E-3</v>
      </c>
      <c r="N692" s="4">
        <f>lco2data[[#This Row],[S0]]-AVERAGE($M$2:$M$13)</f>
        <v>-9.2535638120205665E-3</v>
      </c>
      <c r="O692" s="4">
        <f>lco2data[[#This Row],[Log Co2]]-lco2data[[#This Row],[Seasonal]]</f>
        <v>5.9947754884643238</v>
      </c>
    </row>
    <row r="693" spans="1:15" x14ac:dyDescent="0.3">
      <c r="A693" s="1">
        <v>2015</v>
      </c>
      <c r="B693" s="1">
        <v>10</v>
      </c>
      <c r="C693" s="6">
        <v>2015.7916666666667</v>
      </c>
      <c r="D693" s="6">
        <f>co2data[[#This Row],[DecDate]]^2</f>
        <v>4063416.043402778</v>
      </c>
      <c r="E693" s="2">
        <f>DATE(co2data[[#This Row],[Year]],co2data[[#This Row],[Month]],15)</f>
        <v>42292</v>
      </c>
      <c r="F693" s="1">
        <v>398.29</v>
      </c>
      <c r="G693" s="1">
        <f>LN(lco2data[[#This Row],[Co2]])</f>
        <v>5.9871803831689299</v>
      </c>
      <c r="H693" s="4">
        <f>$S$37+$S$38*lco2data[[#This Row],[DecDate]]</f>
        <v>5.9852641912076887</v>
      </c>
      <c r="I693" s="4">
        <f>$S$17+$S$18*lco2data[[#This Row],[DecDate]]+$S$19*lco2data[[#This Row],[DecDate2]]</f>
        <v>5.9963270698181077</v>
      </c>
      <c r="J693" s="4">
        <f>lco2data[[#This Row],[Log Co2]]-lco2data[[#This Row],[Quadratic Trend]]</f>
        <v>-9.1466866491778376E-3</v>
      </c>
      <c r="K693" s="4">
        <f t="shared" si="10"/>
        <v>3.3136420559540459E-4</v>
      </c>
      <c r="L693" s="4">
        <f>lco2data[[#This Row],[Detrended]]-lco2data[[#This Row],[Cycle]]</f>
        <v>-9.4780508547732418E-3</v>
      </c>
      <c r="M693" s="4">
        <f>AVERAGEIF(lco2data[Month],lco2data[Month],lco2data[High Frequency])</f>
        <v>-9.7900795346398048E-3</v>
      </c>
      <c r="N693" s="4">
        <f>lco2data[[#This Row],[S0]]-AVERAGE($M$2:$M$13)</f>
        <v>-9.7883685013830917E-3</v>
      </c>
      <c r="O693" s="4">
        <f>lco2data[[#This Row],[Log Co2]]-lco2data[[#This Row],[Seasonal]]</f>
        <v>5.9969687516703125</v>
      </c>
    </row>
    <row r="694" spans="1:15" x14ac:dyDescent="0.3">
      <c r="A694" s="1">
        <v>2015</v>
      </c>
      <c r="B694" s="1">
        <v>11</v>
      </c>
      <c r="C694" s="6">
        <v>2015.875</v>
      </c>
      <c r="D694" s="6">
        <f>co2data[[#This Row],[DecDate]]^2</f>
        <v>4063752.015625</v>
      </c>
      <c r="E694" s="2">
        <f>DATE(co2data[[#This Row],[Year]],co2data[[#This Row],[Month]],15)</f>
        <v>42323</v>
      </c>
      <c r="F694" s="1">
        <v>400.16</v>
      </c>
      <c r="G694" s="1">
        <f>LN(lco2data[[#This Row],[Co2]])</f>
        <v>5.9918644671293091</v>
      </c>
      <c r="H694" s="4">
        <f>$S$37+$S$38*lco2data[[#This Row],[DecDate]]</f>
        <v>5.9856292955994608</v>
      </c>
      <c r="I694" s="4">
        <f>$S$17+$S$18*lco2data[[#This Row],[DecDate]]+$S$19*lco2data[[#This Row],[DecDate2]]</f>
        <v>5.9968119228347661</v>
      </c>
      <c r="J694" s="4">
        <f>lco2data[[#This Row],[Log Co2]]-lco2data[[#This Row],[Quadratic Trend]]</f>
        <v>-4.9474557054569601E-3</v>
      </c>
      <c r="K694" s="4">
        <f t="shared" si="10"/>
        <v>6.8878461400361933E-4</v>
      </c>
      <c r="L694" s="4">
        <f>lco2data[[#This Row],[Detrended]]-lco2data[[#This Row],[Cycle]]</f>
        <v>-5.6362403194605793E-3</v>
      </c>
      <c r="M694" s="4">
        <f>AVERAGEIF(lco2data[Month],lco2data[Month],lco2data[High Frequency])</f>
        <v>-6.4734271169104929E-3</v>
      </c>
      <c r="N694" s="4">
        <f>lco2data[[#This Row],[S0]]-AVERAGE($M$2:$M$13)</f>
        <v>-6.471716083653779E-3</v>
      </c>
      <c r="O694" s="4">
        <f>lco2data[[#This Row],[Log Co2]]-lco2data[[#This Row],[Seasonal]]</f>
        <v>5.9983361832129631</v>
      </c>
    </row>
    <row r="695" spans="1:15" x14ac:dyDescent="0.3">
      <c r="A695" s="1">
        <v>2015</v>
      </c>
      <c r="B695" s="1">
        <v>12</v>
      </c>
      <c r="C695" s="6">
        <v>2015.9583333333335</v>
      </c>
      <c r="D695" s="6">
        <f>co2data[[#This Row],[DecDate]]^2</f>
        <v>4064088.0017361119</v>
      </c>
      <c r="E695" s="2">
        <f>DATE(co2data[[#This Row],[Year]],co2data[[#This Row],[Month]],15)</f>
        <v>42353</v>
      </c>
      <c r="F695" s="1">
        <v>401.85</v>
      </c>
      <c r="G695" s="1">
        <f>LN(lco2data[[#This Row],[Co2]])</f>
        <v>5.9960788846587274</v>
      </c>
      <c r="H695" s="4">
        <f>$S$37+$S$38*lco2data[[#This Row],[DecDate]]</f>
        <v>5.9859943999912346</v>
      </c>
      <c r="I695" s="4">
        <f>$S$17+$S$18*lco2data[[#This Row],[DecDate]]+$S$19*lco2data[[#This Row],[DecDate2]]</f>
        <v>5.9972971448764696</v>
      </c>
      <c r="J695" s="4">
        <f>lco2data[[#This Row],[Log Co2]]-lco2data[[#This Row],[Quadratic Trend]]</f>
        <v>-1.2182602177421842E-3</v>
      </c>
      <c r="K695" s="4">
        <f t="shared" si="10"/>
        <v>7.4814292689509348E-4</v>
      </c>
      <c r="L695" s="4">
        <f>lco2data[[#This Row],[Detrended]]-lco2data[[#This Row],[Cycle]]</f>
        <v>-1.9664031446372777E-3</v>
      </c>
      <c r="M695" s="4">
        <f>AVERAGEIF(lco2data[Month],lco2data[Month],lco2data[High Frequency])</f>
        <v>-2.9999829855875035E-3</v>
      </c>
      <c r="N695" s="4">
        <f>lco2data[[#This Row],[S0]]-AVERAGE($M$2:$M$13)</f>
        <v>-2.9982719523307896E-3</v>
      </c>
      <c r="O695" s="4">
        <f>lco2data[[#This Row],[Log Co2]]-lco2data[[#This Row],[Seasonal]]</f>
        <v>5.9990771566110581</v>
      </c>
    </row>
    <row r="696" spans="1:15" x14ac:dyDescent="0.3">
      <c r="A696" s="1">
        <v>2016</v>
      </c>
      <c r="B696" s="1">
        <v>1</v>
      </c>
      <c r="C696" s="6">
        <v>2016.0416666666667</v>
      </c>
      <c r="D696" s="6">
        <f>co2data[[#This Row],[DecDate]]^2</f>
        <v>4064424.0017361115</v>
      </c>
      <c r="E696" s="2">
        <f>DATE(co2data[[#This Row],[Year]],co2data[[#This Row],[Month]],15)</f>
        <v>42384</v>
      </c>
      <c r="F696" s="1">
        <v>402.56</v>
      </c>
      <c r="G696" s="1">
        <f>LN(lco2data[[#This Row],[Co2]])</f>
        <v>5.9978441540720207</v>
      </c>
      <c r="H696" s="4">
        <f>$S$37+$S$38*lco2data[[#This Row],[DecDate]]</f>
        <v>5.9863595043830067</v>
      </c>
      <c r="I696" s="4">
        <f>$S$17+$S$18*lco2data[[#This Row],[DecDate]]+$S$19*lco2data[[#This Row],[DecDate2]]</f>
        <v>5.9977827359431899</v>
      </c>
      <c r="J696" s="4">
        <f>lco2data[[#This Row],[Log Co2]]-lco2data[[#This Row],[Quadratic Trend]]</f>
        <v>6.1418128830759144E-5</v>
      </c>
      <c r="K696" s="4">
        <f t="shared" si="10"/>
        <v>5.694021669545152E-4</v>
      </c>
      <c r="L696" s="4">
        <f>lco2data[[#This Row],[Detrended]]-lco2data[[#This Row],[Cycle]]</f>
        <v>-5.0798403812375606E-4</v>
      </c>
      <c r="M696" s="4">
        <f>AVERAGEIF(lco2data[Month],lco2data[Month],lco2data[High Frequency])</f>
        <v>8.874201147523954E-6</v>
      </c>
      <c r="N696" s="4">
        <f>lco2data[[#This Row],[S0]]-AVERAGE($M$2:$M$13)</f>
        <v>1.0585234404237831E-5</v>
      </c>
      <c r="O696" s="4">
        <f>lco2data[[#This Row],[Log Co2]]-lco2data[[#This Row],[Seasonal]]</f>
        <v>5.9978335688376161</v>
      </c>
    </row>
    <row r="697" spans="1:15" x14ac:dyDescent="0.3">
      <c r="A697" s="1">
        <v>2016</v>
      </c>
      <c r="B697" s="1">
        <v>2</v>
      </c>
      <c r="C697" s="6">
        <v>2016.125</v>
      </c>
      <c r="D697" s="6">
        <f>co2data[[#This Row],[DecDate]]^2</f>
        <v>4064760.015625</v>
      </c>
      <c r="E697" s="2">
        <f>DATE(co2data[[#This Row],[Year]],co2data[[#This Row],[Month]],15)</f>
        <v>42415</v>
      </c>
      <c r="F697" s="1">
        <v>404.12</v>
      </c>
      <c r="G697" s="1">
        <f>LN(lco2data[[#This Row],[Co2]])</f>
        <v>6.0017118635595317</v>
      </c>
      <c r="H697" s="4">
        <f>$S$37+$S$38*lco2data[[#This Row],[DecDate]]</f>
        <v>5.9867246087747787</v>
      </c>
      <c r="I697" s="4">
        <f>$S$17+$S$18*lco2data[[#This Row],[DecDate]]+$S$19*lco2data[[#This Row],[DecDate2]]</f>
        <v>5.9982686960349696</v>
      </c>
      <c r="J697" s="4">
        <f>lco2data[[#This Row],[Log Co2]]-lco2data[[#This Row],[Quadratic Trend]]</f>
        <v>3.4431675245620852E-3</v>
      </c>
      <c r="K697" s="4">
        <f t="shared" si="10"/>
        <v>2.6723507396031465E-4</v>
      </c>
      <c r="L697" s="4">
        <f>lco2data[[#This Row],[Detrended]]-lco2data[[#This Row],[Cycle]]</f>
        <v>3.1759324506017705E-3</v>
      </c>
      <c r="M697" s="4">
        <f>AVERAGEIF(lco2data[Month],lco2data[Month],lco2data[High Frequency])</f>
        <v>2.2711043136650279E-3</v>
      </c>
      <c r="N697" s="4">
        <f>lco2data[[#This Row],[S0]]-AVERAGE($M$2:$M$13)</f>
        <v>2.2728153469217418E-3</v>
      </c>
      <c r="O697" s="4">
        <f>lco2data[[#This Row],[Log Co2]]-lco2data[[#This Row],[Seasonal]]</f>
        <v>5.9994390482126096</v>
      </c>
    </row>
    <row r="698" spans="1:15" x14ac:dyDescent="0.3">
      <c r="A698" s="1">
        <v>2016</v>
      </c>
      <c r="B698" s="1">
        <v>3</v>
      </c>
      <c r="C698" s="6">
        <v>2016.2083333333335</v>
      </c>
      <c r="D698" s="6">
        <f>co2data[[#This Row],[DecDate]]^2</f>
        <v>4065096.0434027785</v>
      </c>
      <c r="E698" s="2">
        <f>DATE(co2data[[#This Row],[Year]],co2data[[#This Row],[Month]],15)</f>
        <v>42444</v>
      </c>
      <c r="F698" s="1">
        <v>404.87</v>
      </c>
      <c r="G698" s="1">
        <f>LN(lco2data[[#This Row],[Co2]])</f>
        <v>6.0035660279246539</v>
      </c>
      <c r="H698" s="4">
        <f>$S$37+$S$38*lco2data[[#This Row],[DecDate]]</f>
        <v>5.9870897131665508</v>
      </c>
      <c r="I698" s="4">
        <f>$S$17+$S$18*lco2data[[#This Row],[DecDate]]+$S$19*lco2data[[#This Row],[DecDate2]]</f>
        <v>5.9987550251517661</v>
      </c>
      <c r="J698" s="4">
        <f>lco2data[[#This Row],[Log Co2]]-lco2data[[#This Row],[Quadratic Trend]]</f>
        <v>4.811002772887818E-3</v>
      </c>
      <c r="K698" s="4">
        <f t="shared" si="10"/>
        <v>1.8860941182422626E-4</v>
      </c>
      <c r="L698" s="4">
        <f>lco2data[[#This Row],[Detrended]]-lco2data[[#This Row],[Cycle]]</f>
        <v>4.622393361063592E-3</v>
      </c>
      <c r="M698" s="4">
        <f>AVERAGEIF(lco2data[Month],lco2data[Month],lco2data[High Frequency])</f>
        <v>4.7909439645069168E-3</v>
      </c>
      <c r="N698" s="4">
        <f>lco2data[[#This Row],[S0]]-AVERAGE($M$2:$M$13)</f>
        <v>4.7926549977636308E-3</v>
      </c>
      <c r="O698" s="4">
        <f>lco2data[[#This Row],[Log Co2]]-lco2data[[#This Row],[Seasonal]]</f>
        <v>5.9987733729268902</v>
      </c>
    </row>
    <row r="699" spans="1:15" x14ac:dyDescent="0.3">
      <c r="A699" s="1">
        <v>2016</v>
      </c>
      <c r="B699" s="1">
        <v>4</v>
      </c>
      <c r="C699" s="6">
        <v>2016.2916666666667</v>
      </c>
      <c r="D699" s="6">
        <f>co2data[[#This Row],[DecDate]]^2</f>
        <v>4065432.085069445</v>
      </c>
      <c r="E699" s="2">
        <f>DATE(co2data[[#This Row],[Year]],co2data[[#This Row],[Month]],15)</f>
        <v>42475</v>
      </c>
      <c r="F699" s="1">
        <v>407.45</v>
      </c>
      <c r="G699" s="1">
        <f>LN(lco2data[[#This Row],[Co2]])</f>
        <v>6.0099182257662287</v>
      </c>
      <c r="H699" s="4">
        <f>$S$37+$S$38*lco2data[[#This Row],[DecDate]]</f>
        <v>5.9874548175583229</v>
      </c>
      <c r="I699" s="4">
        <f>$S$17+$S$18*lco2data[[#This Row],[DecDate]]+$S$19*lco2data[[#This Row],[DecDate2]]</f>
        <v>5.9992417232936219</v>
      </c>
      <c r="J699" s="4">
        <f>lco2data[[#This Row],[Log Co2]]-lco2data[[#This Row],[Quadratic Trend]]</f>
        <v>1.0676502472606764E-2</v>
      </c>
      <c r="K699" s="4">
        <f t="shared" si="10"/>
        <v>4.6419919434883037E-4</v>
      </c>
      <c r="L699" s="4">
        <f>lco2data[[#This Row],[Detrended]]-lco2data[[#This Row],[Cycle]]</f>
        <v>1.0212303278257933E-2</v>
      </c>
      <c r="M699" s="4">
        <f>AVERAGEIF(lco2data[Month],lco2data[Month],lco2data[High Frequency])</f>
        <v>8.0050138505764184E-3</v>
      </c>
      <c r="N699" s="4">
        <f>lco2data[[#This Row],[S0]]-AVERAGE($M$2:$M$13)</f>
        <v>8.0067248838331315E-3</v>
      </c>
      <c r="O699" s="4">
        <f>lco2data[[#This Row],[Log Co2]]-lco2data[[#This Row],[Seasonal]]</f>
        <v>6.0019115008823958</v>
      </c>
    </row>
    <row r="700" spans="1:15" x14ac:dyDescent="0.3">
      <c r="A700" s="1">
        <v>2016</v>
      </c>
      <c r="B700" s="1">
        <v>5</v>
      </c>
      <c r="C700" s="6">
        <v>2016.375</v>
      </c>
      <c r="D700" s="6">
        <f>co2data[[#This Row],[DecDate]]^2</f>
        <v>4065768.140625</v>
      </c>
      <c r="E700" s="2">
        <f>DATE(co2data[[#This Row],[Year]],co2data[[#This Row],[Month]],15)</f>
        <v>42505</v>
      </c>
      <c r="F700" s="1">
        <v>407.72</v>
      </c>
      <c r="G700" s="1">
        <f>LN(lco2data[[#This Row],[Co2]])</f>
        <v>6.0105806643002122</v>
      </c>
      <c r="H700" s="4">
        <f>$S$37+$S$38*lco2data[[#This Row],[DecDate]]</f>
        <v>5.9878199219500949</v>
      </c>
      <c r="I700" s="4">
        <f>$S$17+$S$18*lco2data[[#This Row],[DecDate]]+$S$19*lco2data[[#This Row],[DecDate2]]</f>
        <v>5.9997287904605088</v>
      </c>
      <c r="J700" s="4">
        <f>lco2data[[#This Row],[Log Co2]]-lco2data[[#This Row],[Quadratic Trend]]</f>
        <v>1.085187383970343E-2</v>
      </c>
      <c r="K700" s="4">
        <f t="shared" si="10"/>
        <v>9.8636376603952964E-4</v>
      </c>
      <c r="L700" s="4">
        <f>lco2data[[#This Row],[Detrended]]-lco2data[[#This Row],[Cycle]]</f>
        <v>9.8655100736639006E-3</v>
      </c>
      <c r="M700" s="4">
        <f>AVERAGEIF(lco2data[Month],lco2data[Month],lco2data[High Frequency])</f>
        <v>8.9785579737426228E-3</v>
      </c>
      <c r="N700" s="4">
        <f>lco2data[[#This Row],[S0]]-AVERAGE($M$2:$M$13)</f>
        <v>8.9802690069993359E-3</v>
      </c>
      <c r="O700" s="4">
        <f>lco2data[[#This Row],[Log Co2]]-lco2data[[#This Row],[Seasonal]]</f>
        <v>6.0016003952932131</v>
      </c>
    </row>
    <row r="701" spans="1:15" x14ac:dyDescent="0.3">
      <c r="A701" s="1">
        <v>2016</v>
      </c>
      <c r="B701" s="1">
        <v>6</v>
      </c>
      <c r="C701" s="6">
        <v>2016.4583333333335</v>
      </c>
      <c r="D701" s="6">
        <f>co2data[[#This Row],[DecDate]]^2</f>
        <v>4066104.210069445</v>
      </c>
      <c r="E701" s="2">
        <f>DATE(co2data[[#This Row],[Year]],co2data[[#This Row],[Month]],15)</f>
        <v>42536</v>
      </c>
      <c r="F701" s="1">
        <v>406.83</v>
      </c>
      <c r="G701" s="1">
        <f>LN(lco2data[[#This Row],[Co2]])</f>
        <v>6.0083954077679635</v>
      </c>
      <c r="H701" s="4">
        <f>$S$37+$S$38*lco2data[[#This Row],[DecDate]]</f>
        <v>5.9881850263418688</v>
      </c>
      <c r="I701" s="4">
        <f>$S$17+$S$18*lco2data[[#This Row],[DecDate]]+$S$19*lco2data[[#This Row],[DecDate2]]</f>
        <v>6.0002162266524266</v>
      </c>
      <c r="J701" s="4">
        <f>lco2data[[#This Row],[Log Co2]]-lco2data[[#This Row],[Quadratic Trend]]</f>
        <v>8.1791811155369487E-3</v>
      </c>
      <c r="K701" s="4">
        <f t="shared" si="10"/>
        <v>1.3192085229378247E-3</v>
      </c>
      <c r="L701" s="4">
        <f>lco2data[[#This Row],[Detrended]]-lco2data[[#This Row],[Cycle]]</f>
        <v>6.8599725925991241E-3</v>
      </c>
      <c r="M701" s="4">
        <f>AVERAGEIF(lco2data[Month],lco2data[Month],lco2data[High Frequency])</f>
        <v>6.745219975955884E-3</v>
      </c>
      <c r="N701" s="4">
        <f>lco2data[[#This Row],[S0]]-AVERAGE($M$2:$M$13)</f>
        <v>6.746931009212598E-3</v>
      </c>
      <c r="O701" s="4">
        <f>lco2data[[#This Row],[Log Co2]]-lco2data[[#This Row],[Seasonal]]</f>
        <v>6.001648476758751</v>
      </c>
    </row>
    <row r="702" spans="1:15" x14ac:dyDescent="0.3">
      <c r="A702" s="1">
        <v>2016</v>
      </c>
      <c r="B702" s="1">
        <v>7</v>
      </c>
      <c r="C702" s="6">
        <v>2016.5416666666667</v>
      </c>
      <c r="D702" s="6">
        <f>co2data[[#This Row],[DecDate]]^2</f>
        <v>4066440.293402778</v>
      </c>
      <c r="E702" s="2">
        <f>DATE(co2data[[#This Row],[Year]],co2data[[#This Row],[Month]],15)</f>
        <v>42566</v>
      </c>
      <c r="F702" s="1">
        <v>404.41</v>
      </c>
      <c r="G702" s="1">
        <f>LN(lco2data[[#This Row],[Co2]])</f>
        <v>6.0024292148326719</v>
      </c>
      <c r="H702" s="4">
        <f>$S$37+$S$38*lco2data[[#This Row],[DecDate]]</f>
        <v>5.9885501307336408</v>
      </c>
      <c r="I702" s="4">
        <f>$S$17+$S$18*lco2data[[#This Row],[DecDate]]+$S$19*lco2data[[#This Row],[DecDate2]]</f>
        <v>6.0007040318693612</v>
      </c>
      <c r="J702" s="4">
        <f>lco2data[[#This Row],[Log Co2]]-lco2data[[#This Row],[Quadratic Trend]]</f>
        <v>1.7251829633107008E-3</v>
      </c>
      <c r="K702" s="4">
        <f t="shared" si="10"/>
        <v>1.6539345764716546E-3</v>
      </c>
      <c r="L702" s="4">
        <f>lco2data[[#This Row],[Detrended]]-lco2data[[#This Row],[Cycle]]</f>
        <v>7.124838683904614E-5</v>
      </c>
      <c r="M702" s="4">
        <f>AVERAGEIF(lco2data[Month],lco2data[Month],lco2data[High Frequency])</f>
        <v>1.982712511199824E-3</v>
      </c>
      <c r="N702" s="4">
        <f>lco2data[[#This Row],[S0]]-AVERAGE($M$2:$M$13)</f>
        <v>1.9844235444565379E-3</v>
      </c>
      <c r="O702" s="4">
        <f>lco2data[[#This Row],[Log Co2]]-lco2data[[#This Row],[Seasonal]]</f>
        <v>6.0004447912882153</v>
      </c>
    </row>
    <row r="703" spans="1:15" x14ac:dyDescent="0.3">
      <c r="A703" s="1">
        <v>2016</v>
      </c>
      <c r="B703" s="1">
        <v>8</v>
      </c>
      <c r="C703" s="6">
        <v>2016.625</v>
      </c>
      <c r="D703" s="6">
        <f>co2data[[#This Row],[DecDate]]^2</f>
        <v>4066776.390625</v>
      </c>
      <c r="E703" s="2">
        <f>DATE(co2data[[#This Row],[Year]],co2data[[#This Row],[Month]],15)</f>
        <v>42597</v>
      </c>
      <c r="F703" s="1">
        <v>402.27</v>
      </c>
      <c r="G703" s="1">
        <f>LN(lco2data[[#This Row],[Co2]])</f>
        <v>5.9971235049596601</v>
      </c>
      <c r="H703" s="4">
        <f>$S$37+$S$38*lco2data[[#This Row],[DecDate]]</f>
        <v>5.9889152351254129</v>
      </c>
      <c r="I703" s="4">
        <f>$S$17+$S$18*lco2data[[#This Row],[DecDate]]+$S$19*lco2data[[#This Row],[DecDate2]]</f>
        <v>6.0011922061113552</v>
      </c>
      <c r="J703" s="4">
        <f>lco2data[[#This Row],[Log Co2]]-lco2data[[#This Row],[Quadratic Trend]]</f>
        <v>-4.0687011516951088E-3</v>
      </c>
      <c r="K703" s="4">
        <f t="shared" si="10"/>
        <v>1.9074041106390037E-3</v>
      </c>
      <c r="L703" s="4">
        <f>lco2data[[#This Row],[Detrended]]-lco2data[[#This Row],[Cycle]]</f>
        <v>-5.9761052623341126E-3</v>
      </c>
      <c r="M703" s="4">
        <f>AVERAGEIF(lco2data[Month],lco2data[Month],lco2data[High Frequency])</f>
        <v>-4.2841947074596992E-3</v>
      </c>
      <c r="N703" s="4">
        <f>lco2data[[#This Row],[S0]]-AVERAGE($M$2:$M$13)</f>
        <v>-4.2824836742029852E-3</v>
      </c>
      <c r="O703" s="4">
        <f>lco2data[[#This Row],[Log Co2]]-lco2data[[#This Row],[Seasonal]]</f>
        <v>6.0014059886338629</v>
      </c>
    </row>
    <row r="704" spans="1:15" x14ac:dyDescent="0.3">
      <c r="A704" s="1">
        <v>2016</v>
      </c>
      <c r="B704" s="1">
        <v>9</v>
      </c>
      <c r="C704" s="6">
        <v>2016.7083333333335</v>
      </c>
      <c r="D704" s="6">
        <f>co2data[[#This Row],[DecDate]]^2</f>
        <v>4067112.5017361119</v>
      </c>
      <c r="E704" s="2">
        <f>DATE(co2data[[#This Row],[Year]],co2data[[#This Row],[Month]],15)</f>
        <v>42628</v>
      </c>
      <c r="F704" s="1">
        <v>401.05</v>
      </c>
      <c r="G704" s="1">
        <f>LN(lco2data[[#This Row],[Co2]])</f>
        <v>5.9940861078129339</v>
      </c>
      <c r="H704" s="4">
        <f>$S$37+$S$38*lco2data[[#This Row],[DecDate]]</f>
        <v>5.9892803395171867</v>
      </c>
      <c r="I704" s="4">
        <f>$S$17+$S$18*lco2data[[#This Row],[DecDate]]+$S$19*lco2data[[#This Row],[DecDate2]]</f>
        <v>6.0016807493783944</v>
      </c>
      <c r="J704" s="4">
        <f>lco2data[[#This Row],[Log Co2]]-lco2data[[#This Row],[Quadratic Trend]]</f>
        <v>-7.5946415654604138E-3</v>
      </c>
      <c r="K704" s="4">
        <f t="shared" si="10"/>
        <v>2.006685180850727E-3</v>
      </c>
      <c r="L704" s="4">
        <f>lco2data[[#This Row],[Detrended]]-lco2data[[#This Row],[Cycle]]</f>
        <v>-9.6013267463111417E-3</v>
      </c>
      <c r="M704" s="4">
        <f>AVERAGEIF(lco2data[Month],lco2data[Month],lco2data[High Frequency])</f>
        <v>-9.2552748452772796E-3</v>
      </c>
      <c r="N704" s="4">
        <f>lco2data[[#This Row],[S0]]-AVERAGE($M$2:$M$13)</f>
        <v>-9.2535638120205665E-3</v>
      </c>
      <c r="O704" s="4">
        <f>lco2data[[#This Row],[Log Co2]]-lco2data[[#This Row],[Seasonal]]</f>
        <v>6.0033396716249543</v>
      </c>
    </row>
    <row r="705" spans="1:15" x14ac:dyDescent="0.3">
      <c r="A705" s="1">
        <v>2016</v>
      </c>
      <c r="B705" s="1">
        <v>10</v>
      </c>
      <c r="C705" s="6">
        <v>2016.7916666666667</v>
      </c>
      <c r="D705" s="6">
        <f>co2data[[#This Row],[DecDate]]^2</f>
        <v>4067448.6267361115</v>
      </c>
      <c r="E705" s="2">
        <f>DATE(co2data[[#This Row],[Year]],co2data[[#This Row],[Month]],15)</f>
        <v>42658</v>
      </c>
      <c r="F705" s="1">
        <v>401.59</v>
      </c>
      <c r="G705" s="1">
        <f>LN(lco2data[[#This Row],[Co2]])</f>
        <v>5.9954316676690933</v>
      </c>
      <c r="H705" s="4">
        <f>$S$37+$S$38*lco2data[[#This Row],[DecDate]]</f>
        <v>5.9896454439089588</v>
      </c>
      <c r="I705" s="4">
        <f>$S$17+$S$18*lco2data[[#This Row],[DecDate]]+$S$19*lco2data[[#This Row],[DecDate2]]</f>
        <v>6.0021696616704645</v>
      </c>
      <c r="J705" s="4">
        <f>lco2data[[#This Row],[Log Co2]]-lco2data[[#This Row],[Quadratic Trend]]</f>
        <v>-6.7379940013712059E-3</v>
      </c>
      <c r="K705" s="4">
        <f t="shared" si="10"/>
        <v>2.3059977231688197E-3</v>
      </c>
      <c r="L705" s="4">
        <f>lco2data[[#This Row],[Detrended]]-lco2data[[#This Row],[Cycle]]</f>
        <v>-9.0439917245400264E-3</v>
      </c>
      <c r="M705" s="4">
        <f>AVERAGEIF(lco2data[Month],lco2data[Month],lco2data[High Frequency])</f>
        <v>-9.7900795346398048E-3</v>
      </c>
      <c r="N705" s="4">
        <f>lco2data[[#This Row],[S0]]-AVERAGE($M$2:$M$13)</f>
        <v>-9.7883685013830917E-3</v>
      </c>
      <c r="O705" s="4">
        <f>lco2data[[#This Row],[Log Co2]]-lco2data[[#This Row],[Seasonal]]</f>
        <v>6.005220036170476</v>
      </c>
    </row>
    <row r="706" spans="1:15" x14ac:dyDescent="0.3">
      <c r="A706" s="1">
        <v>2016</v>
      </c>
      <c r="B706" s="1">
        <v>11</v>
      </c>
      <c r="C706" s="6">
        <v>2016.875</v>
      </c>
      <c r="D706" s="6">
        <f>co2data[[#This Row],[DecDate]]^2</f>
        <v>4067784.765625</v>
      </c>
      <c r="E706" s="2">
        <f>DATE(co2data[[#This Row],[Year]],co2data[[#This Row],[Month]],15)</f>
        <v>42689</v>
      </c>
      <c r="F706" s="1">
        <v>403.55</v>
      </c>
      <c r="G706" s="1">
        <f>LN(lco2data[[#This Row],[Co2]])</f>
        <v>6.0003003957703811</v>
      </c>
      <c r="H706" s="4">
        <f>$S$37+$S$38*lco2data[[#This Row],[DecDate]]</f>
        <v>5.9900105483007309</v>
      </c>
      <c r="I706" s="4">
        <f>$S$17+$S$18*lco2data[[#This Row],[DecDate]]+$S$19*lco2data[[#This Row],[DecDate2]]</f>
        <v>6.0026589429875798</v>
      </c>
      <c r="J706" s="4">
        <f>lco2data[[#This Row],[Log Co2]]-lco2data[[#This Row],[Quadratic Trend]]</f>
        <v>-2.3585472171987476E-3</v>
      </c>
      <c r="K706" s="4">
        <f t="shared" si="10"/>
        <v>2.2384510510750333E-3</v>
      </c>
      <c r="L706" s="4">
        <f>lco2data[[#This Row],[Detrended]]-lco2data[[#This Row],[Cycle]]</f>
        <v>-4.5969982682737814E-3</v>
      </c>
      <c r="M706" s="4">
        <f>AVERAGEIF(lco2data[Month],lco2data[Month],lco2data[High Frequency])</f>
        <v>-6.4734271169104929E-3</v>
      </c>
      <c r="N706" s="4">
        <f>lco2data[[#This Row],[S0]]-AVERAGE($M$2:$M$13)</f>
        <v>-6.471716083653779E-3</v>
      </c>
      <c r="O706" s="4">
        <f>lco2data[[#This Row],[Log Co2]]-lco2data[[#This Row],[Seasonal]]</f>
        <v>6.0067721118540351</v>
      </c>
    </row>
    <row r="707" spans="1:15" x14ac:dyDescent="0.3">
      <c r="A707" s="1">
        <v>2016</v>
      </c>
      <c r="B707" s="1">
        <v>12</v>
      </c>
      <c r="C707" s="6">
        <v>2016.9583333333335</v>
      </c>
      <c r="D707" s="6">
        <f>co2data[[#This Row],[DecDate]]^2</f>
        <v>4068120.9184027785</v>
      </c>
      <c r="E707" s="2">
        <f>DATE(co2data[[#This Row],[Year]],co2data[[#This Row],[Month]],15)</f>
        <v>42719</v>
      </c>
      <c r="F707" s="1">
        <v>404.45</v>
      </c>
      <c r="G707" s="1">
        <f>LN(lco2data[[#This Row],[Co2]])</f>
        <v>6.0025281194639613</v>
      </c>
      <c r="H707" s="4">
        <f>$S$37+$S$38*lco2data[[#This Row],[DecDate]]</f>
        <v>5.9903756526925029</v>
      </c>
      <c r="I707" s="4">
        <f>$S$17+$S$18*lco2data[[#This Row],[DecDate]]+$S$19*lco2data[[#This Row],[DecDate2]]</f>
        <v>6.0031485933297404</v>
      </c>
      <c r="J707" s="4">
        <f>lco2data[[#This Row],[Log Co2]]-lco2data[[#This Row],[Quadratic Trend]]</f>
        <v>-6.2047386577912533E-4</v>
      </c>
      <c r="K707" s="4">
        <f t="shared" si="10"/>
        <v>1.9673430289109351E-3</v>
      </c>
      <c r="L707" s="4">
        <f>lco2data[[#This Row],[Detrended]]-lco2data[[#This Row],[Cycle]]</f>
        <v>-2.5878168946900605E-3</v>
      </c>
      <c r="M707" s="4">
        <f>AVERAGEIF(lco2data[Month],lco2data[Month],lco2data[High Frequency])</f>
        <v>-2.9999829855875035E-3</v>
      </c>
      <c r="N707" s="4">
        <f>lco2data[[#This Row],[S0]]-AVERAGE($M$2:$M$13)</f>
        <v>-2.9982719523307896E-3</v>
      </c>
      <c r="O707" s="4">
        <f>lco2data[[#This Row],[Log Co2]]-lco2data[[#This Row],[Seasonal]]</f>
        <v>6.005526391416292</v>
      </c>
    </row>
    <row r="708" spans="1:15" x14ac:dyDescent="0.3">
      <c r="A708" s="1">
        <v>2017</v>
      </c>
      <c r="B708" s="1">
        <v>1</v>
      </c>
      <c r="C708" s="6">
        <v>2017.0416666666667</v>
      </c>
      <c r="D708" s="6">
        <f>co2data[[#This Row],[DecDate]]^2</f>
        <v>4068457.085069445</v>
      </c>
      <c r="E708" s="2">
        <f>DATE(co2data[[#This Row],[Year]],co2data[[#This Row],[Month]],15)</f>
        <v>42750</v>
      </c>
      <c r="F708" s="1">
        <v>406.17</v>
      </c>
      <c r="G708" s="1">
        <f>LN(lco2data[[#This Row],[Co2]])</f>
        <v>6.0067717911751295</v>
      </c>
      <c r="H708" s="4">
        <f>$S$37+$S$38*lco2data[[#This Row],[DecDate]]</f>
        <v>5.990740757084275</v>
      </c>
      <c r="I708" s="4">
        <f>$S$17+$S$18*lco2data[[#This Row],[DecDate]]+$S$19*lco2data[[#This Row],[DecDate2]]</f>
        <v>6.0036386126969319</v>
      </c>
      <c r="J708" s="4">
        <f>lco2data[[#This Row],[Log Co2]]-lco2data[[#This Row],[Quadratic Trend]]</f>
        <v>3.1331784781976069E-3</v>
      </c>
      <c r="K708" s="4">
        <f t="shared" si="10"/>
        <v>1.5321370857709947E-3</v>
      </c>
      <c r="L708" s="4">
        <f>lco2data[[#This Row],[Detrended]]-lco2data[[#This Row],[Cycle]]</f>
        <v>1.6010413924266121E-3</v>
      </c>
      <c r="M708" s="4">
        <f>AVERAGEIF(lco2data[Month],lco2data[Month],lco2data[High Frequency])</f>
        <v>8.874201147523954E-6</v>
      </c>
      <c r="N708" s="4">
        <f>lco2data[[#This Row],[S0]]-AVERAGE($M$2:$M$13)</f>
        <v>1.0585234404237831E-5</v>
      </c>
      <c r="O708" s="4">
        <f>lco2data[[#This Row],[Log Co2]]-lco2data[[#This Row],[Seasonal]]</f>
        <v>6.0067612059407249</v>
      </c>
    </row>
    <row r="709" spans="1:15" x14ac:dyDescent="0.3">
      <c r="A709" s="1">
        <v>2017</v>
      </c>
      <c r="B709" s="1">
        <v>2</v>
      </c>
      <c r="C709" s="6">
        <v>2017.125</v>
      </c>
      <c r="D709" s="6">
        <f>co2data[[#This Row],[DecDate]]^2</f>
        <v>4068793.265625</v>
      </c>
      <c r="E709" s="2">
        <f>DATE(co2data[[#This Row],[Year]],co2data[[#This Row],[Month]],15)</f>
        <v>42781</v>
      </c>
      <c r="F709" s="1">
        <v>406.46</v>
      </c>
      <c r="G709" s="1">
        <f>LN(lco2data[[#This Row],[Co2]])</f>
        <v>6.0074855231621607</v>
      </c>
      <c r="H709" s="4">
        <f>$S$37+$S$38*lco2data[[#This Row],[DecDate]]</f>
        <v>5.9911058614760471</v>
      </c>
      <c r="I709" s="4">
        <f>$S$17+$S$18*lco2data[[#This Row],[DecDate]]+$S$19*lco2data[[#This Row],[DecDate2]]</f>
        <v>6.0041290010891544</v>
      </c>
      <c r="J709" s="4">
        <f>lco2data[[#This Row],[Log Co2]]-lco2data[[#This Row],[Quadratic Trend]]</f>
        <v>3.3565220730062961E-3</v>
      </c>
      <c r="K709" s="4">
        <f t="shared" si="10"/>
        <v>1.1785785722101794E-3</v>
      </c>
      <c r="L709" s="4">
        <f>lco2data[[#This Row],[Detrended]]-lco2data[[#This Row],[Cycle]]</f>
        <v>2.1779435007961167E-3</v>
      </c>
      <c r="M709" s="4">
        <f>AVERAGEIF(lco2data[Month],lco2data[Month],lco2data[High Frequency])</f>
        <v>2.2711043136650279E-3</v>
      </c>
      <c r="N709" s="4">
        <f>lco2data[[#This Row],[S0]]-AVERAGE($M$2:$M$13)</f>
        <v>2.2728153469217418E-3</v>
      </c>
      <c r="O709" s="4">
        <f>lco2data[[#This Row],[Log Co2]]-lco2data[[#This Row],[Seasonal]]</f>
        <v>6.0052127078152386</v>
      </c>
    </row>
    <row r="710" spans="1:15" x14ac:dyDescent="0.3">
      <c r="A710" s="1">
        <v>2017</v>
      </c>
      <c r="B710" s="1">
        <v>3</v>
      </c>
      <c r="C710" s="6">
        <v>2017.2083333333335</v>
      </c>
      <c r="D710" s="6">
        <f>co2data[[#This Row],[DecDate]]^2</f>
        <v>4069129.460069445</v>
      </c>
      <c r="E710" s="2">
        <f>DATE(co2data[[#This Row],[Year]],co2data[[#This Row],[Month]],15)</f>
        <v>42809</v>
      </c>
      <c r="F710" s="1">
        <v>407.22</v>
      </c>
      <c r="G710" s="1">
        <f>LN(lco2data[[#This Row],[Co2]])</f>
        <v>6.0093535799437223</v>
      </c>
      <c r="H710" s="4">
        <f>$S$37+$S$38*lco2data[[#This Row],[DecDate]]</f>
        <v>5.9914709658678209</v>
      </c>
      <c r="I710" s="4">
        <f>$S$17+$S$18*lco2data[[#This Row],[DecDate]]+$S$19*lco2data[[#This Row],[DecDate2]]</f>
        <v>6.0046197585064078</v>
      </c>
      <c r="J710" s="4">
        <f>lco2data[[#This Row],[Log Co2]]-lco2data[[#This Row],[Quadratic Trend]]</f>
        <v>4.7338214373144893E-3</v>
      </c>
      <c r="K710" s="4">
        <f t="shared" si="10"/>
        <v>8.978788412471034E-4</v>
      </c>
      <c r="L710" s="4">
        <f>lco2data[[#This Row],[Detrended]]-lco2data[[#This Row],[Cycle]]</f>
        <v>3.8359425960673857E-3</v>
      </c>
      <c r="M710" s="4">
        <f>AVERAGEIF(lco2data[Month],lco2data[Month],lco2data[High Frequency])</f>
        <v>4.7909439645069168E-3</v>
      </c>
      <c r="N710" s="4">
        <f>lco2data[[#This Row],[S0]]-AVERAGE($M$2:$M$13)</f>
        <v>4.7926549977636308E-3</v>
      </c>
      <c r="O710" s="4">
        <f>lco2data[[#This Row],[Log Co2]]-lco2data[[#This Row],[Seasonal]]</f>
        <v>6.0045609249459586</v>
      </c>
    </row>
    <row r="711" spans="1:15" x14ac:dyDescent="0.3">
      <c r="A711" s="1">
        <v>2017</v>
      </c>
      <c r="B711" s="1">
        <v>4</v>
      </c>
      <c r="C711" s="6">
        <v>2017.2916666666667</v>
      </c>
      <c r="D711" s="6">
        <f>co2data[[#This Row],[DecDate]]^2</f>
        <v>4069465.668402778</v>
      </c>
      <c r="E711" s="2">
        <f>DATE(co2data[[#This Row],[Year]],co2data[[#This Row],[Month]],15)</f>
        <v>42840</v>
      </c>
      <c r="F711" s="1">
        <v>409.04</v>
      </c>
      <c r="G711" s="1">
        <f>LN(lco2data[[#This Row],[Co2]])</f>
        <v>6.0138129507717437</v>
      </c>
      <c r="H711" s="4">
        <f>$S$37+$S$38*lco2data[[#This Row],[DecDate]]</f>
        <v>5.991836070259593</v>
      </c>
      <c r="I711" s="4">
        <f>$S$17+$S$18*lco2data[[#This Row],[DecDate]]+$S$19*lco2data[[#This Row],[DecDate2]]</f>
        <v>6.0051108849487207</v>
      </c>
      <c r="J711" s="4">
        <f>lco2data[[#This Row],[Log Co2]]-lco2data[[#This Row],[Quadratic Trend]]</f>
        <v>8.7020658230230197E-3</v>
      </c>
      <c r="K711" s="4">
        <f t="shared" si="10"/>
        <v>9.0002231624446258E-4</v>
      </c>
      <c r="L711" s="4">
        <f>lco2data[[#This Row],[Detrended]]-lco2data[[#This Row],[Cycle]]</f>
        <v>7.8020435067785573E-3</v>
      </c>
      <c r="M711" s="4">
        <f>AVERAGEIF(lco2data[Month],lco2data[Month],lco2data[High Frequency])</f>
        <v>8.0050138505764184E-3</v>
      </c>
      <c r="N711" s="4">
        <f>lco2data[[#This Row],[S0]]-AVERAGE($M$2:$M$13)</f>
        <v>8.0067248838331315E-3</v>
      </c>
      <c r="O711" s="4">
        <f>lco2data[[#This Row],[Log Co2]]-lco2data[[#This Row],[Seasonal]]</f>
        <v>6.0058062258879108</v>
      </c>
    </row>
    <row r="712" spans="1:15" x14ac:dyDescent="0.3">
      <c r="A712" s="1">
        <v>2017</v>
      </c>
      <c r="B712" s="1">
        <v>5</v>
      </c>
      <c r="C712" s="6">
        <v>2017.375</v>
      </c>
      <c r="D712" s="6">
        <f>co2data[[#This Row],[DecDate]]^2</f>
        <v>4069801.890625</v>
      </c>
      <c r="E712" s="2">
        <f>DATE(co2data[[#This Row],[Year]],co2data[[#This Row],[Month]],15)</f>
        <v>42870</v>
      </c>
      <c r="F712" s="1">
        <v>409.69</v>
      </c>
      <c r="G712" s="1">
        <f>LN(lco2data[[#This Row],[Co2]])</f>
        <v>6.0154007761514521</v>
      </c>
      <c r="H712" s="4">
        <f>$S$37+$S$38*lco2data[[#This Row],[DecDate]]</f>
        <v>5.992201174651365</v>
      </c>
      <c r="I712" s="4">
        <f>$S$17+$S$18*lco2data[[#This Row],[DecDate]]+$S$19*lco2data[[#This Row],[DecDate2]]</f>
        <v>6.0056023804160645</v>
      </c>
      <c r="J712" s="4">
        <f>lco2data[[#This Row],[Log Co2]]-lco2data[[#This Row],[Quadratic Trend]]</f>
        <v>9.7983957353875439E-3</v>
      </c>
      <c r="K712" s="4">
        <f t="shared" si="10"/>
        <v>1.0817308371065665E-3</v>
      </c>
      <c r="L712" s="4">
        <f>lco2data[[#This Row],[Detrended]]-lco2data[[#This Row],[Cycle]]</f>
        <v>8.7166648982809781E-3</v>
      </c>
      <c r="M712" s="4">
        <f>AVERAGEIF(lco2data[Month],lco2data[Month],lco2data[High Frequency])</f>
        <v>8.9785579737426228E-3</v>
      </c>
      <c r="N712" s="4">
        <f>lco2data[[#This Row],[S0]]-AVERAGE($M$2:$M$13)</f>
        <v>8.9802690069993359E-3</v>
      </c>
      <c r="O712" s="4">
        <f>lco2data[[#This Row],[Log Co2]]-lco2data[[#This Row],[Seasonal]]</f>
        <v>6.006420507144453</v>
      </c>
    </row>
    <row r="713" spans="1:15" x14ac:dyDescent="0.3">
      <c r="A713" s="1">
        <v>2017</v>
      </c>
      <c r="B713" s="1">
        <v>6</v>
      </c>
      <c r="C713" s="6">
        <v>2017.4583333333335</v>
      </c>
      <c r="D713" s="6">
        <f>co2data[[#This Row],[DecDate]]^2</f>
        <v>4070138.1267361119</v>
      </c>
      <c r="E713" s="2">
        <f>DATE(co2data[[#This Row],[Year]],co2data[[#This Row],[Month]],15)</f>
        <v>42901</v>
      </c>
      <c r="F713" s="1">
        <v>408.88</v>
      </c>
      <c r="G713" s="1">
        <f>LN(lco2data[[#This Row],[Co2]])</f>
        <v>6.0134217144600237</v>
      </c>
      <c r="H713" s="4">
        <f>$S$37+$S$38*lco2data[[#This Row],[DecDate]]</f>
        <v>5.9925662790431389</v>
      </c>
      <c r="I713" s="4">
        <f>$S$17+$S$18*lco2data[[#This Row],[DecDate]]+$S$19*lco2data[[#This Row],[DecDate2]]</f>
        <v>6.0060942449084536</v>
      </c>
      <c r="J713" s="4">
        <f>lco2data[[#This Row],[Log Co2]]-lco2data[[#This Row],[Quadratic Trend]]</f>
        <v>7.3274695515701538E-3</v>
      </c>
      <c r="K713" s="4">
        <f t="shared" ref="K713:K730" si="11">AVERAGE(J707:J719)</f>
        <v>1.2087778990429881E-3</v>
      </c>
      <c r="L713" s="4">
        <f>lco2data[[#This Row],[Detrended]]-lco2data[[#This Row],[Cycle]]</f>
        <v>6.1186916525271659E-3</v>
      </c>
      <c r="M713" s="4">
        <f>AVERAGEIF(lco2data[Month],lco2data[Month],lco2data[High Frequency])</f>
        <v>6.745219975955884E-3</v>
      </c>
      <c r="N713" s="4">
        <f>lco2data[[#This Row],[S0]]-AVERAGE($M$2:$M$13)</f>
        <v>6.746931009212598E-3</v>
      </c>
      <c r="O713" s="4">
        <f>lco2data[[#This Row],[Log Co2]]-lco2data[[#This Row],[Seasonal]]</f>
        <v>6.0066747834508112</v>
      </c>
    </row>
    <row r="714" spans="1:15" x14ac:dyDescent="0.3">
      <c r="A714" s="1">
        <v>2017</v>
      </c>
      <c r="B714" s="1">
        <v>7</v>
      </c>
      <c r="C714" s="6">
        <v>2017.5416666666667</v>
      </c>
      <c r="D714" s="6">
        <f>co2data[[#This Row],[DecDate]]^2</f>
        <v>4070474.3767361115</v>
      </c>
      <c r="E714" s="2">
        <f>DATE(co2data[[#This Row],[Year]],co2data[[#This Row],[Month]],15)</f>
        <v>42931</v>
      </c>
      <c r="F714" s="1">
        <v>407.12</v>
      </c>
      <c r="G714" s="1">
        <f>LN(lco2data[[#This Row],[Co2]])</f>
        <v>6.0091079822805771</v>
      </c>
      <c r="H714" s="4">
        <f>$S$37+$S$38*lco2data[[#This Row],[DecDate]]</f>
        <v>5.9929313834349109</v>
      </c>
      <c r="I714" s="4">
        <f>$S$17+$S$18*lco2data[[#This Row],[DecDate]]+$S$19*lco2data[[#This Row],[DecDate2]]</f>
        <v>6.0065864784258594</v>
      </c>
      <c r="J714" s="4">
        <f>lco2data[[#This Row],[Log Co2]]-lco2data[[#This Row],[Quadratic Trend]]</f>
        <v>2.5215038547177215E-3</v>
      </c>
      <c r="K714" s="4">
        <f t="shared" si="11"/>
        <v>1.3812375291910083E-3</v>
      </c>
      <c r="L714" s="4">
        <f>lco2data[[#This Row],[Detrended]]-lco2data[[#This Row],[Cycle]]</f>
        <v>1.1402663255267132E-3</v>
      </c>
      <c r="M714" s="4">
        <f>AVERAGEIF(lco2data[Month],lco2data[Month],lco2data[High Frequency])</f>
        <v>1.982712511199824E-3</v>
      </c>
      <c r="N714" s="4">
        <f>lco2data[[#This Row],[S0]]-AVERAGE($M$2:$M$13)</f>
        <v>1.9844235444565379E-3</v>
      </c>
      <c r="O714" s="4">
        <f>lco2data[[#This Row],[Log Co2]]-lco2data[[#This Row],[Seasonal]]</f>
        <v>6.0071235587361205</v>
      </c>
    </row>
    <row r="715" spans="1:15" x14ac:dyDescent="0.3">
      <c r="A715" s="1">
        <v>2017</v>
      </c>
      <c r="B715" s="1">
        <v>8</v>
      </c>
      <c r="C715" s="6">
        <v>2017.625</v>
      </c>
      <c r="D715" s="6">
        <f>co2data[[#This Row],[DecDate]]^2</f>
        <v>4070810.640625</v>
      </c>
      <c r="E715" s="2">
        <f>DATE(co2data[[#This Row],[Year]],co2data[[#This Row],[Month]],15)</f>
        <v>42962</v>
      </c>
      <c r="F715" s="1">
        <v>405.13</v>
      </c>
      <c r="G715" s="1">
        <f>LN(lco2data[[#This Row],[Co2]])</f>
        <v>6.0042080032553447</v>
      </c>
      <c r="H715" s="4">
        <f>$S$37+$S$38*lco2data[[#This Row],[DecDate]]</f>
        <v>5.993296487826683</v>
      </c>
      <c r="I715" s="4">
        <f>$S$17+$S$18*lco2data[[#This Row],[DecDate]]+$S$19*lco2data[[#This Row],[DecDate2]]</f>
        <v>6.0070790809683245</v>
      </c>
      <c r="J715" s="4">
        <f>lco2data[[#This Row],[Log Co2]]-lco2data[[#This Row],[Quadratic Trend]]</f>
        <v>-2.871077712979897E-3</v>
      </c>
      <c r="K715" s="4">
        <f t="shared" si="11"/>
        <v>1.294741874524505E-3</v>
      </c>
      <c r="L715" s="4">
        <f>lco2data[[#This Row],[Detrended]]-lco2data[[#This Row],[Cycle]]</f>
        <v>-4.1658195875044022E-3</v>
      </c>
      <c r="M715" s="4">
        <f>AVERAGEIF(lco2data[Month],lco2data[Month],lco2data[High Frequency])</f>
        <v>-4.2841947074596992E-3</v>
      </c>
      <c r="N715" s="4">
        <f>lco2data[[#This Row],[S0]]-AVERAGE($M$2:$M$13)</f>
        <v>-4.2824836742029852E-3</v>
      </c>
      <c r="O715" s="4">
        <f>lco2data[[#This Row],[Log Co2]]-lco2data[[#This Row],[Seasonal]]</f>
        <v>6.0084904869295475</v>
      </c>
    </row>
    <row r="716" spans="1:15" x14ac:dyDescent="0.3">
      <c r="A716" s="1">
        <v>2017</v>
      </c>
      <c r="B716" s="1">
        <v>9</v>
      </c>
      <c r="C716" s="6">
        <v>2017.7083333333335</v>
      </c>
      <c r="D716" s="6">
        <f>co2data[[#This Row],[DecDate]]^2</f>
        <v>4071146.9184027785</v>
      </c>
      <c r="E716" s="2">
        <f>DATE(co2data[[#This Row],[Year]],co2data[[#This Row],[Month]],15)</f>
        <v>42993</v>
      </c>
      <c r="F716" s="1">
        <v>403.37</v>
      </c>
      <c r="G716" s="1">
        <f>LN(lco2data[[#This Row],[Co2]])</f>
        <v>5.9998542548816056</v>
      </c>
      <c r="H716" s="4">
        <f>$S$37+$S$38*lco2data[[#This Row],[DecDate]]</f>
        <v>5.9936615922184551</v>
      </c>
      <c r="I716" s="4">
        <f>$S$17+$S$18*lco2data[[#This Row],[DecDate]]+$S$19*lco2data[[#This Row],[DecDate2]]</f>
        <v>6.0075720525358207</v>
      </c>
      <c r="J716" s="4">
        <f>lco2data[[#This Row],[Log Co2]]-lco2data[[#This Row],[Quadratic Trend]]</f>
        <v>-7.7177976542150972E-3</v>
      </c>
      <c r="K716" s="4">
        <f t="shared" si="11"/>
        <v>1.3580453651832896E-3</v>
      </c>
      <c r="L716" s="4">
        <f>lco2data[[#This Row],[Detrended]]-lco2data[[#This Row],[Cycle]]</f>
        <v>-9.0758430193983875E-3</v>
      </c>
      <c r="M716" s="4">
        <f>AVERAGEIF(lco2data[Month],lco2data[Month],lco2data[High Frequency])</f>
        <v>-9.2552748452772796E-3</v>
      </c>
      <c r="N716" s="4">
        <f>lco2data[[#This Row],[S0]]-AVERAGE($M$2:$M$13)</f>
        <v>-9.2535638120205665E-3</v>
      </c>
      <c r="O716" s="4">
        <f>lco2data[[#This Row],[Log Co2]]-lco2data[[#This Row],[Seasonal]]</f>
        <v>6.009107818693626</v>
      </c>
    </row>
    <row r="717" spans="1:15" x14ac:dyDescent="0.3">
      <c r="A717" s="1">
        <v>2017</v>
      </c>
      <c r="B717" s="1">
        <v>10</v>
      </c>
      <c r="C717" s="6">
        <v>2017.7916666666667</v>
      </c>
      <c r="D717" s="6">
        <f>co2data[[#This Row],[DecDate]]^2</f>
        <v>4071483.210069445</v>
      </c>
      <c r="E717" s="2">
        <f>DATE(co2data[[#This Row],[Year]],co2data[[#This Row],[Month]],15)</f>
        <v>43023</v>
      </c>
      <c r="F717" s="1">
        <v>403.63</v>
      </c>
      <c r="G717" s="1">
        <f>LN(lco2data[[#This Row],[Co2]])</f>
        <v>6.0004986167378531</v>
      </c>
      <c r="H717" s="4">
        <f>$S$37+$S$38*lco2data[[#This Row],[DecDate]]</f>
        <v>5.9940266966102271</v>
      </c>
      <c r="I717" s="4">
        <f>$S$17+$S$18*lco2data[[#This Row],[DecDate]]+$S$19*lco2data[[#This Row],[DecDate2]]</f>
        <v>6.0080653931283479</v>
      </c>
      <c r="J717" s="4">
        <f>lco2data[[#This Row],[Log Co2]]-lco2data[[#This Row],[Quadratic Trend]]</f>
        <v>-7.5667763904947449E-3</v>
      </c>
      <c r="K717" s="4">
        <f t="shared" si="11"/>
        <v>1.4330720302308574E-3</v>
      </c>
      <c r="L717" s="4">
        <f>lco2data[[#This Row],[Detrended]]-lco2data[[#This Row],[Cycle]]</f>
        <v>-8.9998484207256015E-3</v>
      </c>
      <c r="M717" s="4">
        <f>AVERAGEIF(lco2data[Month],lco2data[Month],lco2data[High Frequency])</f>
        <v>-9.7900795346398048E-3</v>
      </c>
      <c r="N717" s="4">
        <f>lco2data[[#This Row],[S0]]-AVERAGE($M$2:$M$13)</f>
        <v>-9.7883685013830917E-3</v>
      </c>
      <c r="O717" s="4">
        <f>lco2data[[#This Row],[Log Co2]]-lco2data[[#This Row],[Seasonal]]</f>
        <v>6.0102869852392358</v>
      </c>
    </row>
    <row r="718" spans="1:15" x14ac:dyDescent="0.3">
      <c r="A718" s="1">
        <v>2017</v>
      </c>
      <c r="B718" s="1">
        <v>11</v>
      </c>
      <c r="C718" s="6">
        <v>2017.875</v>
      </c>
      <c r="D718" s="6">
        <f>co2data[[#This Row],[DecDate]]^2</f>
        <v>4071819.515625</v>
      </c>
      <c r="E718" s="2">
        <f>DATE(co2data[[#This Row],[Year]],co2data[[#This Row],[Month]],15)</f>
        <v>43054</v>
      </c>
      <c r="F718" s="1">
        <v>405.12</v>
      </c>
      <c r="G718" s="1">
        <f>LN(lco2data[[#This Row],[Co2]])</f>
        <v>6.0041833195157563</v>
      </c>
      <c r="H718" s="4">
        <f>$S$37+$S$38*lco2data[[#This Row],[DecDate]]</f>
        <v>5.9943918010019992</v>
      </c>
      <c r="I718" s="4">
        <f>$S$17+$S$18*lco2data[[#This Row],[DecDate]]+$S$19*lco2data[[#This Row],[DecDate2]]</f>
        <v>6.0085591027459202</v>
      </c>
      <c r="J718" s="4">
        <f>lco2data[[#This Row],[Log Co2]]-lco2data[[#This Row],[Quadratic Trend]]</f>
        <v>-4.3757832301638544E-3</v>
      </c>
      <c r="K718" s="4">
        <f t="shared" si="11"/>
        <v>1.3519804821059667E-3</v>
      </c>
      <c r="L718" s="4">
        <f>lco2data[[#This Row],[Detrended]]-lco2data[[#This Row],[Cycle]]</f>
        <v>-5.7277637122698215E-3</v>
      </c>
      <c r="M718" s="4">
        <f>AVERAGEIF(lco2data[Month],lco2data[Month],lco2data[High Frequency])</f>
        <v>-6.4734271169104929E-3</v>
      </c>
      <c r="N718" s="4">
        <f>lco2data[[#This Row],[S0]]-AVERAGE($M$2:$M$13)</f>
        <v>-6.471716083653779E-3</v>
      </c>
      <c r="O718" s="4">
        <f>lco2data[[#This Row],[Log Co2]]-lco2data[[#This Row],[Seasonal]]</f>
        <v>6.0106550355994104</v>
      </c>
    </row>
    <row r="719" spans="1:15" x14ac:dyDescent="0.3">
      <c r="A719" s="1">
        <v>2017</v>
      </c>
      <c r="B719" s="1">
        <v>12</v>
      </c>
      <c r="C719" s="6">
        <v>2017.9583333333335</v>
      </c>
      <c r="D719" s="6">
        <f>co2data[[#This Row],[DecDate]]^2</f>
        <v>4072155.835069445</v>
      </c>
      <c r="E719" s="2">
        <f>DATE(co2data[[#This Row],[Year]],co2data[[#This Row],[Month]],15)</f>
        <v>43084</v>
      </c>
      <c r="F719" s="1">
        <v>406.81</v>
      </c>
      <c r="G719" s="1">
        <f>LN(lco2data[[#This Row],[Co2]])</f>
        <v>6.0083462459764982</v>
      </c>
      <c r="H719" s="4">
        <f>$S$37+$S$38*lco2data[[#This Row],[DecDate]]</f>
        <v>5.994756905393773</v>
      </c>
      <c r="I719" s="4">
        <f>$S$17+$S$18*lco2data[[#This Row],[DecDate]]+$S$19*lco2data[[#This Row],[DecDate2]]</f>
        <v>6.0090531813885235</v>
      </c>
      <c r="J719" s="4">
        <f>lco2data[[#This Row],[Log Co2]]-lco2data[[#This Row],[Quadratic Trend]]</f>
        <v>-7.0693541202526688E-4</v>
      </c>
      <c r="K719" s="4">
        <f t="shared" si="11"/>
        <v>1.0641602134059487E-3</v>
      </c>
      <c r="L719" s="4">
        <f>lco2data[[#This Row],[Detrended]]-lco2data[[#This Row],[Cycle]]</f>
        <v>-1.7710956254312156E-3</v>
      </c>
      <c r="M719" s="4">
        <f>AVERAGEIF(lco2data[Month],lco2data[Month],lco2data[High Frequency])</f>
        <v>-2.9999829855875035E-3</v>
      </c>
      <c r="N719" s="4">
        <f>lco2data[[#This Row],[S0]]-AVERAGE($M$2:$M$13)</f>
        <v>-2.9982719523307896E-3</v>
      </c>
      <c r="O719" s="4">
        <f>lco2data[[#This Row],[Log Co2]]-lco2data[[#This Row],[Seasonal]]</f>
        <v>6.011344517928829</v>
      </c>
    </row>
    <row r="720" spans="1:15" x14ac:dyDescent="0.3">
      <c r="A720" s="1">
        <v>2018</v>
      </c>
      <c r="B720" s="1">
        <v>1</v>
      </c>
      <c r="C720" s="6">
        <v>2018.0416666666667</v>
      </c>
      <c r="D720" s="6">
        <f>co2data[[#This Row],[DecDate]]^2</f>
        <v>4072492.168402778</v>
      </c>
      <c r="E720" s="2">
        <f>DATE(co2data[[#This Row],[Year]],co2data[[#This Row],[Month]],15)</f>
        <v>43115</v>
      </c>
      <c r="F720" s="1">
        <v>407.96</v>
      </c>
      <c r="G720" s="1">
        <f>LN(lco2data[[#This Row],[Co2]])</f>
        <v>6.0111691303823171</v>
      </c>
      <c r="H720" s="4">
        <f>$S$37+$S$38*lco2data[[#This Row],[DecDate]]</f>
        <v>5.9951220097855451</v>
      </c>
      <c r="I720" s="4">
        <f>$S$17+$S$18*lco2data[[#This Row],[DecDate]]+$S$19*lco2data[[#This Row],[DecDate2]]</f>
        <v>6.009547629056172</v>
      </c>
      <c r="J720" s="4">
        <f>lco2data[[#This Row],[Log Co2]]-lco2data[[#This Row],[Quadratic Trend]]</f>
        <v>1.6215013261451361E-3</v>
      </c>
      <c r="K720" s="4">
        <f t="shared" si="11"/>
        <v>5.3772359465965338E-4</v>
      </c>
      <c r="L720" s="4">
        <f>lco2data[[#This Row],[Detrended]]-lco2data[[#This Row],[Cycle]]</f>
        <v>1.0837777314854826E-3</v>
      </c>
      <c r="M720" s="4">
        <f>AVERAGEIF(lco2data[Month],lco2data[Month],lco2data[High Frequency])</f>
        <v>8.874201147523954E-6</v>
      </c>
      <c r="N720" s="4">
        <f>lco2data[[#This Row],[S0]]-AVERAGE($M$2:$M$13)</f>
        <v>1.0585234404237831E-5</v>
      </c>
      <c r="O720" s="4">
        <f>lco2data[[#This Row],[Log Co2]]-lco2data[[#This Row],[Seasonal]]</f>
        <v>6.0111585451479126</v>
      </c>
    </row>
    <row r="721" spans="1:15" x14ac:dyDescent="0.3">
      <c r="A721" s="1">
        <v>2018</v>
      </c>
      <c r="B721" s="1">
        <v>2</v>
      </c>
      <c r="C721" s="6">
        <v>2018.125</v>
      </c>
      <c r="D721" s="6">
        <f>co2data[[#This Row],[DecDate]]^2</f>
        <v>4072828.515625</v>
      </c>
      <c r="E721" s="2">
        <f>DATE(co2data[[#This Row],[Year]],co2data[[#This Row],[Month]],15)</f>
        <v>43146</v>
      </c>
      <c r="F721" s="1">
        <v>408.32</v>
      </c>
      <c r="G721" s="1">
        <f>LN(lco2data[[#This Row],[Co2]])</f>
        <v>6.0120511807163703</v>
      </c>
      <c r="H721" s="4">
        <f>$S$37+$S$38*lco2data[[#This Row],[DecDate]]</f>
        <v>5.9954871141773172</v>
      </c>
      <c r="I721" s="4">
        <f>$S$17+$S$18*lco2data[[#This Row],[DecDate]]+$S$19*lco2data[[#This Row],[DecDate2]]</f>
        <v>6.0100424457488373</v>
      </c>
      <c r="J721" s="4">
        <f>lco2data[[#This Row],[Log Co2]]-lco2data[[#This Row],[Quadratic Trend]]</f>
        <v>2.0087349675330657E-3</v>
      </c>
      <c r="K721" s="4">
        <f t="shared" si="11"/>
        <v>1.8340197021925722E-5</v>
      </c>
      <c r="L721" s="4">
        <f>lco2data[[#This Row],[Detrended]]-lco2data[[#This Row],[Cycle]]</f>
        <v>1.9903947705111401E-3</v>
      </c>
      <c r="M721" s="4">
        <f>AVERAGEIF(lco2data[Month],lco2data[Month],lco2data[High Frequency])</f>
        <v>2.2711043136650279E-3</v>
      </c>
      <c r="N721" s="4">
        <f>lco2data[[#This Row],[S0]]-AVERAGE($M$2:$M$13)</f>
        <v>2.2728153469217418E-3</v>
      </c>
      <c r="O721" s="4">
        <f>lco2data[[#This Row],[Log Co2]]-lco2data[[#This Row],[Seasonal]]</f>
        <v>6.0097783653694483</v>
      </c>
    </row>
    <row r="722" spans="1:15" x14ac:dyDescent="0.3">
      <c r="A722" s="1">
        <v>2018</v>
      </c>
      <c r="B722" s="1">
        <v>3</v>
      </c>
      <c r="C722" s="6">
        <v>2018.2083333333335</v>
      </c>
      <c r="D722" s="6">
        <f>co2data[[#This Row],[DecDate]]^2</f>
        <v>4073164.8767361119</v>
      </c>
      <c r="E722" s="2">
        <f>DATE(co2data[[#This Row],[Year]],co2data[[#This Row],[Month]],15)</f>
        <v>43174</v>
      </c>
      <c r="F722" s="1">
        <v>409.41</v>
      </c>
      <c r="G722" s="1">
        <f>LN(lco2data[[#This Row],[Co2]])</f>
        <v>6.0147170989181324</v>
      </c>
      <c r="H722" s="4">
        <f>$S$37+$S$38*lco2data[[#This Row],[DecDate]]</f>
        <v>5.995852218569091</v>
      </c>
      <c r="I722" s="4">
        <f>$S$17+$S$18*lco2data[[#This Row],[DecDate]]+$S$19*lco2data[[#This Row],[DecDate2]]</f>
        <v>6.0105376314665619</v>
      </c>
      <c r="J722" s="4">
        <f>lco2data[[#This Row],[Log Co2]]-lco2data[[#This Row],[Quadratic Trend]]</f>
        <v>4.1794674515704955E-3</v>
      </c>
      <c r="K722" s="4">
        <f t="shared" si="11"/>
        <v>-4.0472775850703286E-4</v>
      </c>
      <c r="L722" s="4">
        <f>lco2data[[#This Row],[Detrended]]-lco2data[[#This Row],[Cycle]]</f>
        <v>4.5841952100775284E-3</v>
      </c>
      <c r="M722" s="4">
        <f>AVERAGEIF(lco2data[Month],lco2data[Month],lco2data[High Frequency])</f>
        <v>4.7909439645069168E-3</v>
      </c>
      <c r="N722" s="4">
        <f>lco2data[[#This Row],[S0]]-AVERAGE($M$2:$M$13)</f>
        <v>4.7926549977636308E-3</v>
      </c>
      <c r="O722" s="4">
        <f>lco2data[[#This Row],[Log Co2]]-lco2data[[#This Row],[Seasonal]]</f>
        <v>6.0099244439203687</v>
      </c>
    </row>
    <row r="723" spans="1:15" x14ac:dyDescent="0.3">
      <c r="A723" s="1">
        <v>2018</v>
      </c>
      <c r="B723" s="1">
        <v>4</v>
      </c>
      <c r="C723" s="6">
        <v>2018.2916666666667</v>
      </c>
      <c r="D723" s="6">
        <f>co2data[[#This Row],[DecDate]]^2</f>
        <v>4073501.2517361115</v>
      </c>
      <c r="E723" s="2">
        <f>DATE(co2data[[#This Row],[Year]],co2data[[#This Row],[Month]],15)</f>
        <v>43205</v>
      </c>
      <c r="F723" s="1">
        <v>410.24</v>
      </c>
      <c r="G723" s="1">
        <f>LN(lco2data[[#This Row],[Co2]])</f>
        <v>6.0167423542922505</v>
      </c>
      <c r="H723" s="4">
        <f>$S$37+$S$38*lco2data[[#This Row],[DecDate]]</f>
        <v>5.9962173229608631</v>
      </c>
      <c r="I723" s="4">
        <f>$S$17+$S$18*lco2data[[#This Row],[DecDate]]+$S$19*lco2data[[#This Row],[DecDate2]]</f>
        <v>6.0110331862093176</v>
      </c>
      <c r="J723" s="4">
        <f>lco2data[[#This Row],[Log Co2]]-lco2data[[#This Row],[Quadratic Trend]]</f>
        <v>5.7091680829328695E-3</v>
      </c>
      <c r="K723" s="4">
        <f t="shared" si="11"/>
        <v>-4.0036675356388467E-4</v>
      </c>
      <c r="L723" s="4">
        <f>lco2data[[#This Row],[Detrended]]-lco2data[[#This Row],[Cycle]]</f>
        <v>6.1095348364967545E-3</v>
      </c>
      <c r="M723" s="4">
        <f>AVERAGEIF(lco2data[Month],lco2data[Month],lco2data[High Frequency])</f>
        <v>8.0050138505764184E-3</v>
      </c>
      <c r="N723" s="4">
        <f>lco2data[[#This Row],[S0]]-AVERAGE($M$2:$M$13)</f>
        <v>8.0067248838331315E-3</v>
      </c>
      <c r="O723" s="4">
        <f>lco2data[[#This Row],[Log Co2]]-lco2data[[#This Row],[Seasonal]]</f>
        <v>6.0087356294084175</v>
      </c>
    </row>
    <row r="724" spans="1:15" x14ac:dyDescent="0.3">
      <c r="A724" s="1">
        <v>2018</v>
      </c>
      <c r="B724" s="1">
        <v>5</v>
      </c>
      <c r="C724" s="6">
        <v>2018.375</v>
      </c>
      <c r="D724" s="6">
        <f>co2data[[#This Row],[DecDate]]^2</f>
        <v>4073837.640625</v>
      </c>
      <c r="E724" s="2">
        <f>DATE(co2data[[#This Row],[Year]],co2data[[#This Row],[Month]],15)</f>
        <v>43235</v>
      </c>
      <c r="F724" s="1">
        <v>411.24</v>
      </c>
      <c r="G724" s="1">
        <f>LN(lco2data[[#This Row],[Co2]])</f>
        <v>6.0191769856745179</v>
      </c>
      <c r="H724" s="4">
        <f>$S$37+$S$38*lco2data[[#This Row],[DecDate]]</f>
        <v>5.9965824273526351</v>
      </c>
      <c r="I724" s="4">
        <f>$S$17+$S$18*lco2data[[#This Row],[DecDate]]+$S$19*lco2data[[#This Row],[DecDate2]]</f>
        <v>6.0115291099771184</v>
      </c>
      <c r="J724" s="4">
        <f>lco2data[[#This Row],[Log Co2]]-lco2data[[#This Row],[Quadratic Trend]]</f>
        <v>7.6478756973994422E-3</v>
      </c>
      <c r="K724" s="4">
        <f t="shared" si="11"/>
        <v>-6.4169284998664224E-5</v>
      </c>
      <c r="L724" s="4">
        <f>lco2data[[#This Row],[Detrended]]-lco2data[[#This Row],[Cycle]]</f>
        <v>7.7120449823981068E-3</v>
      </c>
      <c r="M724" s="4">
        <f>AVERAGEIF(lco2data[Month],lco2data[Month],lco2data[High Frequency])</f>
        <v>8.9785579737426228E-3</v>
      </c>
      <c r="N724" s="4">
        <f>lco2data[[#This Row],[S0]]-AVERAGE($M$2:$M$13)</f>
        <v>8.9802690069993359E-3</v>
      </c>
      <c r="O724" s="4">
        <f>lco2data[[#This Row],[Log Co2]]-lco2data[[#This Row],[Seasonal]]</f>
        <v>6.0101967166675188</v>
      </c>
    </row>
    <row r="725" spans="1:15" x14ac:dyDescent="0.3">
      <c r="A725" s="1">
        <v>2018</v>
      </c>
      <c r="B725" s="1">
        <v>6</v>
      </c>
      <c r="C725" s="6">
        <v>2018.4583333333335</v>
      </c>
      <c r="D725" s="6">
        <f>co2data[[#This Row],[DecDate]]^2</f>
        <v>4074174.0434027785</v>
      </c>
      <c r="E725" s="2">
        <f>DATE(co2data[[#This Row],[Year]],co2data[[#This Row],[Month]],15)</f>
        <v>43266</v>
      </c>
      <c r="F725" s="1">
        <v>410.79</v>
      </c>
      <c r="G725" s="1">
        <f>LN(lco2data[[#This Row],[Co2]])</f>
        <v>6.0180821350122518</v>
      </c>
      <c r="H725" s="4">
        <f>$S$37+$S$38*lco2data[[#This Row],[DecDate]]</f>
        <v>5.9969475317444072</v>
      </c>
      <c r="I725" s="4">
        <f>$S$17+$S$18*lco2data[[#This Row],[DecDate]]+$S$19*lco2data[[#This Row],[DecDate2]]</f>
        <v>6.0120254027699644</v>
      </c>
      <c r="J725" s="4">
        <f>lco2data[[#This Row],[Log Co2]]-lco2data[[#This Row],[Quadratic Trend]]</f>
        <v>6.0567322422873104E-3</v>
      </c>
      <c r="K725" s="4">
        <f t="shared" si="11"/>
        <v>1.859203088540467E-4</v>
      </c>
      <c r="L725" s="4">
        <f>lco2data[[#This Row],[Detrended]]-lco2data[[#This Row],[Cycle]]</f>
        <v>5.8708119334332639E-3</v>
      </c>
      <c r="M725" s="4">
        <f>AVERAGEIF(lco2data[Month],lco2data[Month],lco2data[High Frequency])</f>
        <v>6.745219975955884E-3</v>
      </c>
      <c r="N725" s="4">
        <f>lco2data[[#This Row],[S0]]-AVERAGE($M$2:$M$13)</f>
        <v>6.746931009212598E-3</v>
      </c>
      <c r="O725" s="4">
        <f>lco2data[[#This Row],[Log Co2]]-lco2data[[#This Row],[Seasonal]]</f>
        <v>6.0113352040030392</v>
      </c>
    </row>
    <row r="726" spans="1:15" x14ac:dyDescent="0.3">
      <c r="A726" s="1">
        <v>2018</v>
      </c>
      <c r="B726" s="1">
        <v>7</v>
      </c>
      <c r="C726" s="6">
        <v>2018.5416666666667</v>
      </c>
      <c r="D726" s="6">
        <f>co2data[[#This Row],[DecDate]]^2</f>
        <v>4074510.460069445</v>
      </c>
      <c r="E726" s="2">
        <f>DATE(co2data[[#This Row],[Year]],co2data[[#This Row],[Month]],15)</f>
        <v>43296</v>
      </c>
      <c r="F726" s="1">
        <v>408.71</v>
      </c>
      <c r="G726" s="1">
        <f>LN(lco2data[[#This Row],[Co2]])</f>
        <v>6.0130058580957098</v>
      </c>
      <c r="H726" s="4">
        <f>$S$37+$S$38*lco2data[[#This Row],[DecDate]]</f>
        <v>5.9973126361361793</v>
      </c>
      <c r="I726" s="4">
        <f>$S$17+$S$18*lco2data[[#This Row],[DecDate]]+$S$19*lco2data[[#This Row],[DecDate2]]</f>
        <v>6.0125220645878414</v>
      </c>
      <c r="J726" s="4">
        <f>lco2data[[#This Row],[Log Co2]]-lco2data[[#This Row],[Quadratic Trend]]</f>
        <v>4.837935078683131E-4</v>
      </c>
      <c r="K726" s="4">
        <f t="shared" si="11"/>
        <v>4.4566292552216367E-4</v>
      </c>
      <c r="L726" s="4">
        <f>lco2data[[#This Row],[Detrended]]-lco2data[[#This Row],[Cycle]]</f>
        <v>3.8130582346149427E-5</v>
      </c>
      <c r="M726" s="4">
        <f>AVERAGEIF(lco2data[Month],lco2data[Month],lco2data[High Frequency])</f>
        <v>1.982712511199824E-3</v>
      </c>
      <c r="N726" s="4">
        <f>lco2data[[#This Row],[S0]]-AVERAGE($M$2:$M$13)</f>
        <v>1.9844235444565379E-3</v>
      </c>
      <c r="O726" s="4">
        <f>lco2data[[#This Row],[Log Co2]]-lco2data[[#This Row],[Seasonal]]</f>
        <v>6.0110214345512532</v>
      </c>
    </row>
    <row r="727" spans="1:15" x14ac:dyDescent="0.3">
      <c r="A727" s="1">
        <v>2018</v>
      </c>
      <c r="B727" s="1">
        <v>8</v>
      </c>
      <c r="C727" s="6">
        <v>2018.625</v>
      </c>
      <c r="D727" s="6">
        <f>co2data[[#This Row],[DecDate]]^2</f>
        <v>4074846.890625</v>
      </c>
      <c r="E727" s="2">
        <f>DATE(co2data[[#This Row],[Year]],co2data[[#This Row],[Month]],15)</f>
        <v>43327</v>
      </c>
      <c r="F727" s="1">
        <v>406.99</v>
      </c>
      <c r="G727" s="1">
        <f>LN(lco2data[[#This Row],[Co2]])</f>
        <v>6.0087886151161767</v>
      </c>
      <c r="H727" s="4">
        <f>$S$37+$S$38*lco2data[[#This Row],[DecDate]]</f>
        <v>5.9976777405279531</v>
      </c>
      <c r="I727" s="4">
        <f>$S$17+$S$18*lco2data[[#This Row],[DecDate]]+$S$19*lco2data[[#This Row],[DecDate2]]</f>
        <v>6.0130190954307494</v>
      </c>
      <c r="J727" s="4">
        <f>lco2data[[#This Row],[Log Co2]]-lco2data[[#This Row],[Quadratic Trend]]</f>
        <v>-4.2304803145727377E-3</v>
      </c>
      <c r="K727" s="4">
        <f t="shared" si="11"/>
        <v>6.5995813456507174E-4</v>
      </c>
      <c r="L727" s="4">
        <f>lco2data[[#This Row],[Detrended]]-lco2data[[#This Row],[Cycle]]</f>
        <v>-4.890438449137809E-3</v>
      </c>
      <c r="M727" s="4">
        <f>AVERAGEIF(lco2data[Month],lco2data[Month],lco2data[High Frequency])</f>
        <v>-4.2841947074596992E-3</v>
      </c>
      <c r="N727" s="4">
        <f>lco2data[[#This Row],[S0]]-AVERAGE($M$2:$M$13)</f>
        <v>-4.2824836742029852E-3</v>
      </c>
      <c r="O727" s="4">
        <f>lco2data[[#This Row],[Log Co2]]-lco2data[[#This Row],[Seasonal]]</f>
        <v>6.0130710987903795</v>
      </c>
    </row>
    <row r="728" spans="1:15" x14ac:dyDescent="0.3">
      <c r="A728" s="1">
        <v>2018</v>
      </c>
      <c r="B728" s="1">
        <v>9</v>
      </c>
      <c r="C728" s="6">
        <v>2018.7083333333335</v>
      </c>
      <c r="D728" s="6">
        <f>co2data[[#This Row],[DecDate]]^2</f>
        <v>4075183.335069445</v>
      </c>
      <c r="E728" s="2">
        <f>DATE(co2data[[#This Row],[Year]],co2data[[#This Row],[Month]],15)</f>
        <v>43358</v>
      </c>
      <c r="F728" s="1">
        <v>405.51</v>
      </c>
      <c r="G728" s="1">
        <f>LN(lco2data[[#This Row],[Co2]])</f>
        <v>6.0051455341638462</v>
      </c>
      <c r="H728" s="4">
        <f>$S$37+$S$38*lco2data[[#This Row],[DecDate]]</f>
        <v>5.9980428449197252</v>
      </c>
      <c r="I728" s="4">
        <f>$S$17+$S$18*lco2data[[#This Row],[DecDate]]+$S$19*lco2data[[#This Row],[DecDate2]]</f>
        <v>6.0135164952987026</v>
      </c>
      <c r="J728" s="4">
        <f>lco2data[[#This Row],[Log Co2]]-lco2data[[#This Row],[Quadratic Trend]]</f>
        <v>-8.3709611348563584E-3</v>
      </c>
      <c r="K728" s="4">
        <f t="shared" si="11"/>
        <v>8.4712368568848556E-4</v>
      </c>
      <c r="L728" s="4">
        <f>lco2data[[#This Row],[Detrended]]-lco2data[[#This Row],[Cycle]]</f>
        <v>-9.2180848205448435E-3</v>
      </c>
      <c r="M728" s="4">
        <f>AVERAGEIF(lco2data[Month],lco2data[Month],lco2data[High Frequency])</f>
        <v>-9.2552748452772796E-3</v>
      </c>
      <c r="N728" s="4">
        <f>lco2data[[#This Row],[S0]]-AVERAGE($M$2:$M$13)</f>
        <v>-9.2535638120205665E-3</v>
      </c>
      <c r="O728" s="4">
        <f>lco2data[[#This Row],[Log Co2]]-lco2data[[#This Row],[Seasonal]]</f>
        <v>6.0143990979758666</v>
      </c>
    </row>
    <row r="729" spans="1:15" x14ac:dyDescent="0.3">
      <c r="A729" s="1">
        <v>2018</v>
      </c>
      <c r="B729" s="1">
        <v>10</v>
      </c>
      <c r="C729" s="6">
        <v>2018.7916666666667</v>
      </c>
      <c r="D729" s="6">
        <f>co2data[[#This Row],[DecDate]]^2</f>
        <v>4075519.793402778</v>
      </c>
      <c r="E729" s="2">
        <f>DATE(co2data[[#This Row],[Year]],co2data[[#This Row],[Month]],15)</f>
        <v>43388</v>
      </c>
      <c r="F729" s="1">
        <v>406</v>
      </c>
      <c r="G729" s="1">
        <f>LN(lco2data[[#This Row],[Co2]])</f>
        <v>6.0063531596017325</v>
      </c>
      <c r="H729" s="4">
        <f>$S$37+$S$38*lco2data[[#This Row],[DecDate]]</f>
        <v>5.9984079493114972</v>
      </c>
      <c r="I729" s="4">
        <f>$S$17+$S$18*lco2data[[#This Row],[DecDate]]+$S$19*lco2data[[#This Row],[DecDate2]]</f>
        <v>6.0140142641916867</v>
      </c>
      <c r="J729" s="4">
        <f>lco2data[[#This Row],[Log Co2]]-lco2data[[#This Row],[Quadratic Trend]]</f>
        <v>-7.6611045899541708E-3</v>
      </c>
      <c r="K729" s="4">
        <f t="shared" si="11"/>
        <v>1.0805095948533277E-3</v>
      </c>
      <c r="L729" s="4">
        <f>lco2data[[#This Row],[Detrended]]-lco2data[[#This Row],[Cycle]]</f>
        <v>-8.7416141848074991E-3</v>
      </c>
      <c r="M729" s="4">
        <f>AVERAGEIF(lco2data[Month],lco2data[Month],lco2data[High Frequency])</f>
        <v>-9.7900795346398048E-3</v>
      </c>
      <c r="N729" s="4">
        <f>lco2data[[#This Row],[S0]]-AVERAGE($M$2:$M$13)</f>
        <v>-9.7883685013830917E-3</v>
      </c>
      <c r="O729" s="4">
        <f>lco2data[[#This Row],[Log Co2]]-lco2data[[#This Row],[Seasonal]]</f>
        <v>6.0161415281031152</v>
      </c>
    </row>
    <row r="730" spans="1:15" x14ac:dyDescent="0.3">
      <c r="A730" s="1">
        <v>2018</v>
      </c>
      <c r="B730" s="1">
        <v>11</v>
      </c>
      <c r="C730" s="6">
        <v>2018.875</v>
      </c>
      <c r="D730" s="6">
        <f>co2data[[#This Row],[DecDate]]^2</f>
        <v>4075856.265625</v>
      </c>
      <c r="E730" s="2">
        <f>DATE(co2data[[#This Row],[Year]],co2data[[#This Row],[Month]],15)</f>
        <v>43419</v>
      </c>
      <c r="F730" s="1">
        <v>408.02</v>
      </c>
      <c r="G730" s="1">
        <f>LN(lco2data[[#This Row],[Co2]])</f>
        <v>6.0113161928105834</v>
      </c>
      <c r="H730" s="4">
        <f>$S$37+$S$38*lco2data[[#This Row],[DecDate]]</f>
        <v>5.9987730537032693</v>
      </c>
      <c r="I730" s="4">
        <f>$S$17+$S$18*lco2data[[#This Row],[DecDate]]+$S$19*lco2data[[#This Row],[DecDate2]]</f>
        <v>6.0145124021097303</v>
      </c>
      <c r="J730" s="4">
        <f>lco2data[[#This Row],[Log Co2]]-lco2data[[#This Row],[Quadratic Trend]]</f>
        <v>-3.1962092991468793E-3</v>
      </c>
      <c r="K730" s="4">
        <f t="shared" si="11"/>
        <v>1.4067219106014871E-3</v>
      </c>
      <c r="L730" s="4">
        <f>lco2data[[#This Row],[Detrended]]-lco2data[[#This Row],[Cycle]]</f>
        <v>-4.6029312097483665E-3</v>
      </c>
      <c r="M730" s="4">
        <f>AVERAGEIF(lco2data[Month],lco2data[Month],lco2data[High Frequency])</f>
        <v>-6.4734271169104929E-3</v>
      </c>
      <c r="N730" s="4">
        <f>lco2data[[#This Row],[S0]]-AVERAGE($M$2:$M$13)</f>
        <v>-6.471716083653779E-3</v>
      </c>
      <c r="O730" s="4">
        <f>lco2data[[#This Row],[Log Co2]]-lco2data[[#This Row],[Seasonal]]</f>
        <v>6.0177879088942374</v>
      </c>
    </row>
    <row r="731" spans="1:15" x14ac:dyDescent="0.3">
      <c r="A731" s="1">
        <v>2018</v>
      </c>
      <c r="B731" s="1">
        <v>12</v>
      </c>
      <c r="C731" s="6">
        <v>2018.9583333333335</v>
      </c>
      <c r="D731" s="6">
        <f>co2data[[#This Row],[DecDate]]^2</f>
        <v>4076192.7517361119</v>
      </c>
      <c r="E731" s="2">
        <f>DATE(co2data[[#This Row],[Year]],co2data[[#This Row],[Month]],15)</f>
        <v>43449</v>
      </c>
      <c r="F731" s="1">
        <v>409.07</v>
      </c>
      <c r="G731" s="1">
        <f>LN(lco2data[[#This Row],[Co2]])</f>
        <v>6.013886290542712</v>
      </c>
      <c r="H731" s="4">
        <f>$S$37+$S$38*lco2data[[#This Row],[DecDate]]</f>
        <v>5.9991381580950431</v>
      </c>
      <c r="I731" s="4">
        <f>$S$17+$S$18*lco2data[[#This Row],[DecDate]]+$S$19*lco2data[[#This Row],[DecDate2]]</f>
        <v>6.0150109090527906</v>
      </c>
      <c r="J731" s="4">
        <f>lco2data[[#This Row],[Log Co2]]-lco2data[[#This Row],[Quadratic Trend]]</f>
        <v>-1.1246185100786121E-3</v>
      </c>
      <c r="K731" s="4"/>
      <c r="L731" s="4"/>
      <c r="M731" s="4">
        <f>AVERAGEIF(lco2data[Month],lco2data[Month],lco2data[High Frequency])</f>
        <v>-2.9999829855875035E-3</v>
      </c>
      <c r="N731" s="4">
        <f>lco2data[[#This Row],[S0]]-AVERAGE($M$2:$M$13)</f>
        <v>-2.9982719523307896E-3</v>
      </c>
      <c r="O731" s="4">
        <f>lco2data[[#This Row],[Log Co2]]-lco2data[[#This Row],[Seasonal]]</f>
        <v>6.0168845624950427</v>
      </c>
    </row>
    <row r="732" spans="1:15" x14ac:dyDescent="0.3">
      <c r="A732" s="1">
        <v>2019</v>
      </c>
      <c r="B732" s="1">
        <v>1</v>
      </c>
      <c r="C732" s="6">
        <v>2019.0416666666667</v>
      </c>
      <c r="D732" s="6">
        <f>co2data[[#This Row],[DecDate]]^2</f>
        <v>4076529.2517361115</v>
      </c>
      <c r="E732" s="2">
        <f>DATE(co2data[[#This Row],[Year]],co2data[[#This Row],[Month]],15)</f>
        <v>43480</v>
      </c>
      <c r="F732" s="1">
        <v>410.83</v>
      </c>
      <c r="G732" s="1">
        <f>LN(lco2data[[#This Row],[Co2]])</f>
        <v>6.0181795036255563</v>
      </c>
      <c r="H732" s="4">
        <f>$S$37+$S$38*lco2data[[#This Row],[DecDate]]</f>
        <v>5.9995032624868152</v>
      </c>
      <c r="I732" s="4">
        <f>$S$17+$S$18*lco2data[[#This Row],[DecDate]]+$S$19*lco2data[[#This Row],[DecDate2]]</f>
        <v>6.0155097850208961</v>
      </c>
      <c r="J732" s="4">
        <f>lco2data[[#This Row],[Log Co2]]-lco2data[[#This Row],[Quadratic Trend]]</f>
        <v>2.6697186046602539E-3</v>
      </c>
      <c r="K732" s="4"/>
      <c r="L732" s="4"/>
      <c r="M732" s="4">
        <f>AVERAGEIF(lco2data[Month],lco2data[Month],lco2data[High Frequency])</f>
        <v>8.874201147523954E-6</v>
      </c>
      <c r="N732" s="4">
        <f>lco2data[[#This Row],[S0]]-AVERAGE($M$2:$M$13)</f>
        <v>1.0585234404237831E-5</v>
      </c>
      <c r="O732" s="4">
        <f>lco2data[[#This Row],[Log Co2]]-lco2data[[#This Row],[Seasonal]]</f>
        <v>6.0181689183911518</v>
      </c>
    </row>
    <row r="733" spans="1:15" x14ac:dyDescent="0.3">
      <c r="A733" s="1">
        <v>2019</v>
      </c>
      <c r="B733" s="1">
        <v>2</v>
      </c>
      <c r="C733" s="6">
        <v>2019.125</v>
      </c>
      <c r="D733" s="6">
        <f>co2data[[#This Row],[DecDate]]^2</f>
        <v>4076865.765625</v>
      </c>
      <c r="E733" s="2">
        <f>DATE(co2data[[#This Row],[Year]],co2data[[#This Row],[Month]],15)</f>
        <v>43511</v>
      </c>
      <c r="F733" s="1">
        <v>411.75</v>
      </c>
      <c r="G733" s="1">
        <f>LN(lco2data[[#This Row],[Co2]])</f>
        <v>6.0204163690577497</v>
      </c>
      <c r="H733" s="4">
        <f>$S$37+$S$38*lco2data[[#This Row],[DecDate]]</f>
        <v>5.9998683668785873</v>
      </c>
      <c r="I733" s="4">
        <f>$S$17+$S$18*lco2data[[#This Row],[DecDate]]+$S$19*lco2data[[#This Row],[DecDate2]]</f>
        <v>6.0160090300140467</v>
      </c>
      <c r="J733" s="4">
        <f>lco2data[[#This Row],[Log Co2]]-lco2data[[#This Row],[Quadratic Trend]]</f>
        <v>4.4073390437029403E-3</v>
      </c>
      <c r="K733" s="4"/>
      <c r="L733" s="4"/>
      <c r="M733" s="4">
        <f>AVERAGEIF(lco2data[Month],lco2data[Month],lco2data[High Frequency])</f>
        <v>2.2711043136650279E-3</v>
      </c>
      <c r="N733" s="4">
        <f>lco2data[[#This Row],[S0]]-AVERAGE($M$2:$M$13)</f>
        <v>2.2728153469217418E-3</v>
      </c>
      <c r="O733" s="4">
        <f>lco2data[[#This Row],[Log Co2]]-lco2data[[#This Row],[Seasonal]]</f>
        <v>6.0181435537108277</v>
      </c>
    </row>
    <row r="734" spans="1:15" x14ac:dyDescent="0.3">
      <c r="A734" s="1">
        <v>2019</v>
      </c>
      <c r="B734" s="1">
        <v>3</v>
      </c>
      <c r="C734" s="6">
        <v>2019.2083333333335</v>
      </c>
      <c r="D734" s="6">
        <f>co2data[[#This Row],[DecDate]]^2</f>
        <v>4077202.2934027785</v>
      </c>
      <c r="E734" s="2">
        <f>DATE(co2data[[#This Row],[Year]],co2data[[#This Row],[Month]],15)</f>
        <v>43539</v>
      </c>
      <c r="F734" s="1">
        <v>411.97</v>
      </c>
      <c r="G734" s="1">
        <f>LN(lco2data[[#This Row],[Co2]])</f>
        <v>6.0209505311643658</v>
      </c>
      <c r="H734" s="4">
        <f>$S$37+$S$38*lco2data[[#This Row],[DecDate]]</f>
        <v>6.0002334712703611</v>
      </c>
      <c r="I734" s="4">
        <f>$S$17+$S$18*lco2data[[#This Row],[DecDate]]+$S$19*lco2data[[#This Row],[DecDate2]]</f>
        <v>6.0165086440322284</v>
      </c>
      <c r="J734" s="4">
        <f>lco2data[[#This Row],[Log Co2]]-lco2data[[#This Row],[Quadratic Trend]]</f>
        <v>4.4418871321374453E-3</v>
      </c>
      <c r="K734" s="4"/>
      <c r="L734" s="4"/>
      <c r="M734" s="4">
        <f>AVERAGEIF(lco2data[Month],lco2data[Month],lco2data[High Frequency])</f>
        <v>4.7909439645069168E-3</v>
      </c>
      <c r="N734" s="4">
        <f>lco2data[[#This Row],[S0]]-AVERAGE($M$2:$M$13)</f>
        <v>4.7926549977636308E-3</v>
      </c>
      <c r="O734" s="4">
        <f>lco2data[[#This Row],[Log Co2]]-lco2data[[#This Row],[Seasonal]]</f>
        <v>6.0161578761666021</v>
      </c>
    </row>
    <row r="735" spans="1:15" x14ac:dyDescent="0.3">
      <c r="A735" s="1">
        <v>2019</v>
      </c>
      <c r="B735" s="1">
        <v>4</v>
      </c>
      <c r="C735" s="6">
        <v>2019.2916666666667</v>
      </c>
      <c r="D735" s="6">
        <f>co2data[[#This Row],[DecDate]]^2</f>
        <v>4077538.835069445</v>
      </c>
      <c r="E735" s="2">
        <f>DATE(co2data[[#This Row],[Year]],co2data[[#This Row],[Month]],15)</f>
        <v>43570</v>
      </c>
      <c r="F735" s="1">
        <v>413.32</v>
      </c>
      <c r="G735" s="1">
        <f>LN(lco2data[[#This Row],[Co2]])</f>
        <v>6.0242221113461545</v>
      </c>
      <c r="H735" s="4">
        <f>$S$37+$S$38*lco2data[[#This Row],[DecDate]]</f>
        <v>6.0005985756621332</v>
      </c>
      <c r="I735" s="4">
        <f>$S$17+$S$18*lco2data[[#This Row],[DecDate]]+$S$19*lco2data[[#This Row],[DecDate2]]</f>
        <v>6.017008627075441</v>
      </c>
      <c r="J735" s="4">
        <f>lco2data[[#This Row],[Log Co2]]-lco2data[[#This Row],[Quadratic Trend]]</f>
        <v>7.2134842707134439E-3</v>
      </c>
      <c r="K735" s="4"/>
      <c r="L735" s="4"/>
      <c r="M735" s="4">
        <f>AVERAGEIF(lco2data[Month],lco2data[Month],lco2data[High Frequency])</f>
        <v>8.0050138505764184E-3</v>
      </c>
      <c r="N735" s="4">
        <f>lco2data[[#This Row],[S0]]-AVERAGE($M$2:$M$13)</f>
        <v>8.0067248838331315E-3</v>
      </c>
      <c r="O735" s="4">
        <f>lco2data[[#This Row],[Log Co2]]-lco2data[[#This Row],[Seasonal]]</f>
        <v>6.0162153864623216</v>
      </c>
    </row>
    <row r="736" spans="1:15" x14ac:dyDescent="0.3">
      <c r="A736" s="1">
        <v>2019</v>
      </c>
      <c r="B736" s="1">
        <v>5</v>
      </c>
      <c r="C736" s="6">
        <v>2019.375</v>
      </c>
      <c r="D736" s="6">
        <f>co2data[[#This Row],[DecDate]]^2</f>
        <v>4077875.390625</v>
      </c>
      <c r="E736" s="2">
        <f>DATE(co2data[[#This Row],[Year]],co2data[[#This Row],[Month]],15)</f>
        <v>43600</v>
      </c>
      <c r="F736" s="1">
        <v>414.66</v>
      </c>
      <c r="G736" s="1">
        <f>LN(lco2data[[#This Row],[Co2]])</f>
        <v>6.0274589073313578</v>
      </c>
      <c r="H736" s="4">
        <f>$S$37+$S$38*lco2data[[#This Row],[DecDate]]</f>
        <v>6.0009636800539052</v>
      </c>
      <c r="I736" s="4">
        <f>$S$17+$S$18*lco2data[[#This Row],[DecDate]]+$S$19*lco2data[[#This Row],[DecDate2]]</f>
        <v>6.0175089791436989</v>
      </c>
      <c r="J736" s="4">
        <f>lco2data[[#This Row],[Log Co2]]-lco2data[[#This Row],[Quadratic Trend]]</f>
        <v>9.9499281876589407E-3</v>
      </c>
      <c r="K736" s="4"/>
      <c r="L736" s="4"/>
      <c r="M736" s="4">
        <f>AVERAGEIF(lco2data[Month],lco2data[Month],lco2data[High Frequency])</f>
        <v>8.9785579737426228E-3</v>
      </c>
      <c r="N736" s="4">
        <f>lco2data[[#This Row],[S0]]-AVERAGE($M$2:$M$13)</f>
        <v>8.9802690069993359E-3</v>
      </c>
      <c r="O736" s="4">
        <f>lco2data[[#This Row],[Log Co2]]-lco2data[[#This Row],[Seasonal]]</f>
        <v>6.0184786383243587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DE37-99C0-453B-A1B4-558797126A9B}">
  <dimension ref="A1"/>
  <sheetViews>
    <sheetView topLeftCell="A76" workbookViewId="0">
      <selection activeCell="N94" sqref="N9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>
      <selection activeCell="B18" sqref="B18"/>
    </sheetView>
  </sheetViews>
  <sheetFormatPr defaultRowHeight="14.4" x14ac:dyDescent="0.3"/>
  <cols>
    <col min="1" max="1" width="10" style="1" customWidth="1"/>
    <col min="2" max="2" width="9.88671875" style="1" bestFit="1" customWidth="1"/>
    <col min="3" max="3" width="9.88671875" style="5" bestFit="1" customWidth="1"/>
    <col min="4" max="4" width="12.88671875" style="8" customWidth="1"/>
  </cols>
  <sheetData>
    <row r="1" spans="1:4" x14ac:dyDescent="0.3">
      <c r="A1" s="1" t="s">
        <v>0</v>
      </c>
      <c r="B1" s="1" t="s">
        <v>3</v>
      </c>
      <c r="C1" s="4" t="s">
        <v>24</v>
      </c>
      <c r="D1" s="1" t="s">
        <v>2</v>
      </c>
    </row>
    <row r="2" spans="1:4" x14ac:dyDescent="0.3">
      <c r="A2" s="1">
        <v>1959</v>
      </c>
      <c r="B2" s="2">
        <v>21732</v>
      </c>
      <c r="C2" s="4">
        <f>Co2Y[[#This Row],[Year]]+0.5</f>
        <v>1959.5</v>
      </c>
      <c r="D2" s="1">
        <v>3791.6900000000005</v>
      </c>
    </row>
    <row r="3" spans="1:4" x14ac:dyDescent="0.3">
      <c r="A3" s="1">
        <v>1960</v>
      </c>
      <c r="B3" s="2">
        <v>22098</v>
      </c>
      <c r="C3" s="4">
        <f>Co2Y[[#This Row],[Year]]+0.5</f>
        <v>1960.5</v>
      </c>
      <c r="D3" s="1">
        <v>3802.8899999999994</v>
      </c>
    </row>
    <row r="4" spans="1:4" x14ac:dyDescent="0.3">
      <c r="A4" s="1">
        <v>1961</v>
      </c>
      <c r="B4" s="2">
        <v>22463</v>
      </c>
      <c r="C4" s="4">
        <f>Co2Y[[#This Row],[Year]]+0.5</f>
        <v>1961.5</v>
      </c>
      <c r="D4" s="1">
        <v>3811.6500000000005</v>
      </c>
    </row>
    <row r="5" spans="1:4" x14ac:dyDescent="0.3">
      <c r="A5" s="1">
        <v>1962</v>
      </c>
      <c r="B5" s="2">
        <v>22828</v>
      </c>
      <c r="C5" s="4">
        <f>Co2Y[[#This Row],[Year]]+0.5</f>
        <v>1962.5</v>
      </c>
      <c r="D5" s="1">
        <v>3821.41</v>
      </c>
    </row>
    <row r="6" spans="1:4" x14ac:dyDescent="0.3">
      <c r="A6" s="1">
        <v>1963</v>
      </c>
      <c r="B6" s="2">
        <v>23193</v>
      </c>
      <c r="C6" s="4">
        <f>Co2Y[[#This Row],[Year]]+0.5</f>
        <v>1963.5</v>
      </c>
      <c r="D6" s="1">
        <v>3827.93</v>
      </c>
    </row>
    <row r="7" spans="1:4" x14ac:dyDescent="0.3">
      <c r="A7" s="1">
        <v>1964</v>
      </c>
      <c r="B7" s="2">
        <v>23559</v>
      </c>
      <c r="C7" s="4">
        <f>Co2Y[[#This Row],[Year]]+0.5</f>
        <v>1964.5</v>
      </c>
      <c r="D7" s="1">
        <v>3835.4099999999994</v>
      </c>
    </row>
    <row r="8" spans="1:4" x14ac:dyDescent="0.3">
      <c r="A8" s="1">
        <v>1965</v>
      </c>
      <c r="B8" s="2">
        <v>23924</v>
      </c>
      <c r="C8" s="4">
        <f>Co2Y[[#This Row],[Year]]+0.5</f>
        <v>1965.5</v>
      </c>
      <c r="D8" s="1">
        <v>3840.53</v>
      </c>
    </row>
    <row r="9" spans="1:4" x14ac:dyDescent="0.3">
      <c r="A9" s="1">
        <v>1966</v>
      </c>
      <c r="B9" s="2">
        <v>24289</v>
      </c>
      <c r="C9" s="4">
        <f>Co2Y[[#This Row],[Year]]+0.5</f>
        <v>1966.5</v>
      </c>
      <c r="D9" s="1">
        <v>3856.5999999999995</v>
      </c>
    </row>
    <row r="10" spans="1:4" x14ac:dyDescent="0.3">
      <c r="A10" s="1">
        <v>1967</v>
      </c>
      <c r="B10" s="2">
        <v>24654</v>
      </c>
      <c r="C10" s="4">
        <f>Co2Y[[#This Row],[Year]]+0.5</f>
        <v>1967.5</v>
      </c>
      <c r="D10" s="1">
        <v>3865.8900000000003</v>
      </c>
    </row>
    <row r="11" spans="1:4" x14ac:dyDescent="0.3">
      <c r="A11" s="1">
        <v>1968</v>
      </c>
      <c r="B11" s="2">
        <v>25020</v>
      </c>
      <c r="C11" s="4">
        <f>Co2Y[[#This Row],[Year]]+0.5</f>
        <v>1968.5</v>
      </c>
      <c r="D11" s="1">
        <v>3876.5399999999995</v>
      </c>
    </row>
    <row r="12" spans="1:4" x14ac:dyDescent="0.3">
      <c r="A12" s="1">
        <v>1969</v>
      </c>
      <c r="B12" s="2">
        <v>25385</v>
      </c>
      <c r="C12" s="4">
        <f>Co2Y[[#This Row],[Year]]+0.5</f>
        <v>1969.5</v>
      </c>
      <c r="D12" s="1">
        <v>3895.49</v>
      </c>
    </row>
    <row r="13" spans="1:4" x14ac:dyDescent="0.3">
      <c r="A13" s="1">
        <v>1970</v>
      </c>
      <c r="B13" s="2">
        <v>25750</v>
      </c>
      <c r="C13" s="4">
        <f>Co2Y[[#This Row],[Year]]+0.5</f>
        <v>1970.5</v>
      </c>
      <c r="D13" s="1">
        <v>3908.16</v>
      </c>
    </row>
    <row r="14" spans="1:4" x14ac:dyDescent="0.3">
      <c r="A14" s="1">
        <v>1971</v>
      </c>
      <c r="B14" s="2">
        <v>26115</v>
      </c>
      <c r="C14" s="4">
        <f>Co2Y[[#This Row],[Year]]+0.5</f>
        <v>1971.5</v>
      </c>
      <c r="D14" s="1">
        <v>3915.84</v>
      </c>
    </row>
    <row r="15" spans="1:4" x14ac:dyDescent="0.3">
      <c r="A15" s="1">
        <v>1972</v>
      </c>
      <c r="B15" s="2">
        <v>26481</v>
      </c>
      <c r="C15" s="4">
        <f>Co2Y[[#This Row],[Year]]+0.5</f>
        <v>1972.5</v>
      </c>
      <c r="D15" s="1">
        <v>3929.44</v>
      </c>
    </row>
    <row r="16" spans="1:4" x14ac:dyDescent="0.3">
      <c r="A16" s="1">
        <v>1973</v>
      </c>
      <c r="B16" s="2">
        <v>26846</v>
      </c>
      <c r="C16" s="4">
        <f>Co2Y[[#This Row],[Year]]+0.5</f>
        <v>1973.5</v>
      </c>
      <c r="D16" s="1">
        <v>3956.12</v>
      </c>
    </row>
    <row r="17" spans="1:4" x14ac:dyDescent="0.3">
      <c r="A17" s="1">
        <v>1974</v>
      </c>
      <c r="B17" s="2">
        <v>27211</v>
      </c>
      <c r="C17" s="4">
        <f>Co2Y[[#This Row],[Year]]+0.5</f>
        <v>1974.5</v>
      </c>
      <c r="D17" s="1">
        <v>3962.2200000000003</v>
      </c>
    </row>
    <row r="18" spans="1:4" x14ac:dyDescent="0.3">
      <c r="A18" s="1">
        <v>1975</v>
      </c>
      <c r="B18" s="2">
        <v>27576</v>
      </c>
      <c r="C18" s="4">
        <f>Co2Y[[#This Row],[Year]]+0.5</f>
        <v>1975.5</v>
      </c>
      <c r="D18" s="1">
        <v>3973.37</v>
      </c>
    </row>
    <row r="19" spans="1:4" x14ac:dyDescent="0.3">
      <c r="A19" s="1">
        <v>1976</v>
      </c>
      <c r="B19" s="2">
        <v>27942</v>
      </c>
      <c r="C19" s="4">
        <f>Co2Y[[#This Row],[Year]]+0.5</f>
        <v>1976.5</v>
      </c>
      <c r="D19" s="1">
        <v>3984.4599999999996</v>
      </c>
    </row>
    <row r="20" spans="1:4" x14ac:dyDescent="0.3">
      <c r="A20" s="1">
        <v>1977</v>
      </c>
      <c r="B20" s="2">
        <v>28307</v>
      </c>
      <c r="C20" s="4">
        <f>Co2Y[[#This Row],[Year]]+0.5</f>
        <v>1977.5</v>
      </c>
      <c r="D20" s="1">
        <v>4005.9799999999996</v>
      </c>
    </row>
    <row r="21" spans="1:4" x14ac:dyDescent="0.3">
      <c r="A21" s="1">
        <v>1978</v>
      </c>
      <c r="B21" s="2">
        <v>28672</v>
      </c>
      <c r="C21" s="4">
        <f>Co2Y[[#This Row],[Year]]+0.5</f>
        <v>1978.5</v>
      </c>
      <c r="D21" s="1">
        <v>4024.8399999999997</v>
      </c>
    </row>
    <row r="22" spans="1:4" x14ac:dyDescent="0.3">
      <c r="A22" s="1">
        <v>1979</v>
      </c>
      <c r="B22" s="2">
        <v>29037</v>
      </c>
      <c r="C22" s="4">
        <f>Co2Y[[#This Row],[Year]]+0.5</f>
        <v>1979.5</v>
      </c>
      <c r="D22" s="1">
        <v>4042.1</v>
      </c>
    </row>
    <row r="23" spans="1:4" x14ac:dyDescent="0.3">
      <c r="A23" s="1">
        <v>1980</v>
      </c>
      <c r="B23" s="2">
        <v>29403</v>
      </c>
      <c r="C23" s="4">
        <f>Co2Y[[#This Row],[Year]]+0.5</f>
        <v>1980.5</v>
      </c>
      <c r="D23" s="1">
        <v>4065.02</v>
      </c>
    </row>
    <row r="24" spans="1:4" x14ac:dyDescent="0.3">
      <c r="A24" s="1">
        <v>1981</v>
      </c>
      <c r="B24" s="2">
        <v>29768</v>
      </c>
      <c r="C24" s="4">
        <f>Co2Y[[#This Row],[Year]]+0.5</f>
        <v>1981.5</v>
      </c>
      <c r="D24" s="1">
        <v>4081.2599999999998</v>
      </c>
    </row>
    <row r="25" spans="1:4" x14ac:dyDescent="0.3">
      <c r="A25" s="1">
        <v>1982</v>
      </c>
      <c r="B25" s="2">
        <v>30133</v>
      </c>
      <c r="C25" s="4">
        <f>Co2Y[[#This Row],[Year]]+0.5</f>
        <v>1982.5</v>
      </c>
      <c r="D25" s="1">
        <v>4097.37</v>
      </c>
    </row>
    <row r="26" spans="1:4" x14ac:dyDescent="0.3">
      <c r="A26" s="1">
        <v>1983</v>
      </c>
      <c r="B26" s="2">
        <v>30498</v>
      </c>
      <c r="C26" s="4">
        <f>Co2Y[[#This Row],[Year]]+0.5</f>
        <v>1983.5</v>
      </c>
      <c r="D26" s="1">
        <v>4116.6499999999996</v>
      </c>
    </row>
    <row r="27" spans="1:4" x14ac:dyDescent="0.3">
      <c r="A27" s="1">
        <v>1984</v>
      </c>
      <c r="B27" s="2">
        <v>30864</v>
      </c>
      <c r="C27" s="4">
        <f>Co2Y[[#This Row],[Year]]+0.5</f>
        <v>1984.5</v>
      </c>
      <c r="D27" s="1">
        <v>4135.8100000000004</v>
      </c>
    </row>
    <row r="28" spans="1:4" x14ac:dyDescent="0.3">
      <c r="A28" s="1">
        <v>1985</v>
      </c>
      <c r="B28" s="2">
        <v>31229</v>
      </c>
      <c r="C28" s="4">
        <f>Co2Y[[#This Row],[Year]]+0.5</f>
        <v>1985.5</v>
      </c>
      <c r="D28" s="1">
        <v>4153.3999999999996</v>
      </c>
    </row>
    <row r="29" spans="1:4" x14ac:dyDescent="0.3">
      <c r="A29" s="1">
        <v>1986</v>
      </c>
      <c r="B29" s="2">
        <v>31594</v>
      </c>
      <c r="C29" s="4">
        <f>Co2Y[[#This Row],[Year]]+0.5</f>
        <v>1986.5</v>
      </c>
      <c r="D29" s="1">
        <v>4169.0399999999991</v>
      </c>
    </row>
    <row r="30" spans="1:4" x14ac:dyDescent="0.3">
      <c r="A30" s="1">
        <v>1987</v>
      </c>
      <c r="B30" s="2">
        <v>31959</v>
      </c>
      <c r="C30" s="4">
        <f>Co2Y[[#This Row],[Year]]+0.5</f>
        <v>1987.5</v>
      </c>
      <c r="D30" s="1">
        <v>4190.33</v>
      </c>
    </row>
    <row r="31" spans="1:4" x14ac:dyDescent="0.3">
      <c r="A31" s="1">
        <v>1988</v>
      </c>
      <c r="B31" s="2">
        <v>32325</v>
      </c>
      <c r="C31" s="4">
        <f>Co2Y[[#This Row],[Year]]+0.5</f>
        <v>1988.5</v>
      </c>
      <c r="D31" s="1">
        <v>4218.79</v>
      </c>
    </row>
    <row r="32" spans="1:4" x14ac:dyDescent="0.3">
      <c r="A32" s="1">
        <v>1989</v>
      </c>
      <c r="B32" s="2">
        <v>32690</v>
      </c>
      <c r="C32" s="4">
        <f>Co2Y[[#This Row],[Year]]+0.5</f>
        <v>1989.5</v>
      </c>
      <c r="D32" s="1">
        <v>4237.4500000000007</v>
      </c>
    </row>
    <row r="33" spans="1:4" x14ac:dyDescent="0.3">
      <c r="A33" s="1">
        <v>1990</v>
      </c>
      <c r="B33" s="2">
        <v>33055</v>
      </c>
      <c r="C33" s="4">
        <f>Co2Y[[#This Row],[Year]]+0.5</f>
        <v>1990.5</v>
      </c>
      <c r="D33" s="1">
        <v>4252.7300000000005</v>
      </c>
    </row>
    <row r="34" spans="1:4" x14ac:dyDescent="0.3">
      <c r="A34" s="1">
        <v>1991</v>
      </c>
      <c r="B34" s="2">
        <v>33420</v>
      </c>
      <c r="C34" s="4">
        <f>Co2Y[[#This Row],[Year]]+0.5</f>
        <v>1991.5</v>
      </c>
      <c r="D34" s="1">
        <v>4267.29</v>
      </c>
    </row>
    <row r="35" spans="1:4" x14ac:dyDescent="0.3">
      <c r="A35" s="1">
        <v>1992</v>
      </c>
      <c r="B35" s="2">
        <v>33786</v>
      </c>
      <c r="C35" s="4">
        <f>Co2Y[[#This Row],[Year]]+0.5</f>
        <v>1992.5</v>
      </c>
      <c r="D35" s="1">
        <v>4277.3500000000004</v>
      </c>
    </row>
    <row r="36" spans="1:4" x14ac:dyDescent="0.3">
      <c r="A36" s="1">
        <v>1993</v>
      </c>
      <c r="B36" s="2">
        <v>34151</v>
      </c>
      <c r="C36" s="4">
        <f>Co2Y[[#This Row],[Year]]+0.5</f>
        <v>1993.5</v>
      </c>
      <c r="D36" s="1">
        <v>4285.2</v>
      </c>
    </row>
    <row r="37" spans="1:4" x14ac:dyDescent="0.3">
      <c r="A37" s="1">
        <v>1994</v>
      </c>
      <c r="B37" s="2">
        <v>34516</v>
      </c>
      <c r="C37" s="4">
        <f>Co2Y[[#This Row],[Year]]+0.5</f>
        <v>1994.5</v>
      </c>
      <c r="D37" s="1">
        <v>4306</v>
      </c>
    </row>
    <row r="38" spans="1:4" x14ac:dyDescent="0.3">
      <c r="A38" s="1">
        <v>1995</v>
      </c>
      <c r="B38" s="2">
        <v>34881</v>
      </c>
      <c r="C38" s="4">
        <f>Co2Y[[#This Row],[Year]]+0.5</f>
        <v>1995.5</v>
      </c>
      <c r="D38" s="1">
        <v>4329.84</v>
      </c>
    </row>
    <row r="39" spans="1:4" x14ac:dyDescent="0.3">
      <c r="A39" s="1">
        <v>1996</v>
      </c>
      <c r="B39" s="2">
        <v>35247</v>
      </c>
      <c r="C39" s="4">
        <f>Co2Y[[#This Row],[Year]]+0.5</f>
        <v>1996.5</v>
      </c>
      <c r="D39" s="1">
        <v>4351.2700000000004</v>
      </c>
    </row>
    <row r="40" spans="1:4" x14ac:dyDescent="0.3">
      <c r="A40" s="1">
        <v>1997</v>
      </c>
      <c r="B40" s="2">
        <v>35612</v>
      </c>
      <c r="C40" s="4">
        <f>Co2Y[[#This Row],[Year]]+0.5</f>
        <v>1997.5</v>
      </c>
      <c r="D40" s="1">
        <v>4364.75</v>
      </c>
    </row>
    <row r="41" spans="1:4" x14ac:dyDescent="0.3">
      <c r="A41" s="1">
        <v>1998</v>
      </c>
      <c r="B41" s="2">
        <v>35977</v>
      </c>
      <c r="C41" s="4">
        <f>Co2Y[[#This Row],[Year]]+0.5</f>
        <v>1998.5</v>
      </c>
      <c r="D41" s="1">
        <v>4400.4000000000005</v>
      </c>
    </row>
    <row r="42" spans="1:4" x14ac:dyDescent="0.3">
      <c r="A42" s="1">
        <v>1999</v>
      </c>
      <c r="B42" s="2">
        <v>36342</v>
      </c>
      <c r="C42" s="4">
        <f>Co2Y[[#This Row],[Year]]+0.5</f>
        <v>1999.5</v>
      </c>
      <c r="D42" s="1">
        <v>4420.5300000000007</v>
      </c>
    </row>
    <row r="43" spans="1:4" x14ac:dyDescent="0.3">
      <c r="A43" s="1">
        <v>2000</v>
      </c>
      <c r="B43" s="2">
        <v>36708</v>
      </c>
      <c r="C43" s="4">
        <f>Co2Y[[#This Row],[Year]]+0.5</f>
        <v>2000.5</v>
      </c>
      <c r="D43" s="1">
        <v>4434.6000000000004</v>
      </c>
    </row>
    <row r="44" spans="1:4" x14ac:dyDescent="0.3">
      <c r="A44" s="1">
        <v>2001</v>
      </c>
      <c r="B44" s="2">
        <v>37073</v>
      </c>
      <c r="C44" s="4">
        <f>Co2Y[[#This Row],[Year]]+0.5</f>
        <v>2001.5</v>
      </c>
      <c r="D44" s="1">
        <v>4453.72</v>
      </c>
    </row>
    <row r="45" spans="1:4" x14ac:dyDescent="0.3">
      <c r="A45" s="1">
        <v>2002</v>
      </c>
      <c r="B45" s="2">
        <v>37438</v>
      </c>
      <c r="C45" s="4">
        <f>Co2Y[[#This Row],[Year]]+0.5</f>
        <v>2002.5</v>
      </c>
      <c r="D45" s="1">
        <v>4479.3499999999995</v>
      </c>
    </row>
    <row r="46" spans="1:4" x14ac:dyDescent="0.3">
      <c r="A46" s="1">
        <v>2003</v>
      </c>
      <c r="B46" s="2">
        <v>37803</v>
      </c>
      <c r="C46" s="4">
        <f>Co2Y[[#This Row],[Year]]+0.5</f>
        <v>2003.5</v>
      </c>
      <c r="D46" s="1">
        <v>4509.63</v>
      </c>
    </row>
    <row r="47" spans="1:4" x14ac:dyDescent="0.3">
      <c r="A47" s="1">
        <v>2004</v>
      </c>
      <c r="B47" s="2">
        <v>38169</v>
      </c>
      <c r="C47" s="4">
        <f>Co2Y[[#This Row],[Year]]+0.5</f>
        <v>2004.5</v>
      </c>
      <c r="D47" s="1">
        <v>4530.2700000000004</v>
      </c>
    </row>
    <row r="48" spans="1:4" x14ac:dyDescent="0.3">
      <c r="A48" s="1">
        <v>2005</v>
      </c>
      <c r="B48" s="2">
        <v>38534</v>
      </c>
      <c r="C48" s="4">
        <f>Co2Y[[#This Row],[Year]]+0.5</f>
        <v>2005.5</v>
      </c>
      <c r="D48" s="1">
        <v>4557.5499999999993</v>
      </c>
    </row>
    <row r="49" spans="1:4" x14ac:dyDescent="0.3">
      <c r="A49" s="1">
        <v>2006</v>
      </c>
      <c r="B49" s="2">
        <v>38899</v>
      </c>
      <c r="C49" s="4">
        <f>Co2Y[[#This Row],[Year]]+0.5</f>
        <v>2006.5</v>
      </c>
      <c r="D49" s="1">
        <v>4582.7499999999991</v>
      </c>
    </row>
    <row r="50" spans="1:4" x14ac:dyDescent="0.3">
      <c r="A50" s="1">
        <v>2007</v>
      </c>
      <c r="B50" s="2">
        <v>39264</v>
      </c>
      <c r="C50" s="4">
        <f>Co2Y[[#This Row],[Year]]+0.5</f>
        <v>2007.5</v>
      </c>
      <c r="D50" s="1">
        <v>4605.4999999999991</v>
      </c>
    </row>
    <row r="51" spans="1:4" x14ac:dyDescent="0.3">
      <c r="A51" s="1">
        <v>2008</v>
      </c>
      <c r="B51" s="2">
        <v>39630</v>
      </c>
      <c r="C51" s="4">
        <f>Co2Y[[#This Row],[Year]]+0.5</f>
        <v>2008.5</v>
      </c>
      <c r="D51" s="1">
        <v>4627.25</v>
      </c>
    </row>
    <row r="52" spans="1:4" x14ac:dyDescent="0.3">
      <c r="A52" s="1">
        <v>2009</v>
      </c>
      <c r="B52" s="2">
        <v>39995</v>
      </c>
      <c r="C52" s="4">
        <f>Co2Y[[#This Row],[Year]]+0.5</f>
        <v>2009.5</v>
      </c>
      <c r="D52" s="1">
        <v>4649.16</v>
      </c>
    </row>
    <row r="53" spans="1:4" x14ac:dyDescent="0.3">
      <c r="A53" s="1">
        <v>2010</v>
      </c>
      <c r="B53" s="2">
        <v>40360</v>
      </c>
      <c r="C53" s="4">
        <f>Co2Y[[#This Row],[Year]]+0.5</f>
        <v>2010.5</v>
      </c>
      <c r="D53" s="1">
        <v>4678.78</v>
      </c>
    </row>
    <row r="54" spans="1:4" x14ac:dyDescent="0.3">
      <c r="A54" s="1">
        <v>2011</v>
      </c>
      <c r="B54" s="2">
        <v>40725</v>
      </c>
      <c r="C54" s="4">
        <f>Co2Y[[#This Row],[Year]]+0.5</f>
        <v>2011.5</v>
      </c>
      <c r="D54" s="1">
        <v>4699.83</v>
      </c>
    </row>
    <row r="55" spans="1:4" x14ac:dyDescent="0.3">
      <c r="A55" s="1">
        <v>2012</v>
      </c>
      <c r="B55" s="2">
        <v>41091</v>
      </c>
      <c r="C55" s="4">
        <f>Co2Y[[#This Row],[Year]]+0.5</f>
        <v>2012.5</v>
      </c>
      <c r="D55" s="1">
        <v>4726.2400000000007</v>
      </c>
    </row>
    <row r="56" spans="1:4" x14ac:dyDescent="0.3">
      <c r="A56" s="1">
        <v>2013</v>
      </c>
      <c r="B56" s="2">
        <v>41456</v>
      </c>
      <c r="C56" s="4">
        <f>Co2Y[[#This Row],[Year]]+0.5</f>
        <v>2013.5</v>
      </c>
      <c r="D56" s="1">
        <v>4758.24</v>
      </c>
    </row>
    <row r="57" spans="1:4" x14ac:dyDescent="0.3">
      <c r="A57" s="1">
        <v>2014</v>
      </c>
      <c r="B57" s="2">
        <v>41821</v>
      </c>
      <c r="C57" s="4">
        <f>Co2Y[[#This Row],[Year]]+0.5</f>
        <v>2014.5</v>
      </c>
      <c r="D57" s="1">
        <v>4783.7699999999995</v>
      </c>
    </row>
    <row r="58" spans="1:4" x14ac:dyDescent="0.3">
      <c r="A58" s="1">
        <v>2015</v>
      </c>
      <c r="B58" s="2">
        <v>42186</v>
      </c>
      <c r="C58" s="4">
        <f>Co2Y[[#This Row],[Year]]+0.5</f>
        <v>2015.5</v>
      </c>
      <c r="D58" s="1">
        <v>4810.01</v>
      </c>
    </row>
    <row r="59" spans="1:4" x14ac:dyDescent="0.3">
      <c r="A59" s="1">
        <v>2016</v>
      </c>
      <c r="B59" s="2">
        <v>42552</v>
      </c>
      <c r="C59" s="4">
        <f>Co2Y[[#This Row],[Year]]+0.5</f>
        <v>2016.5</v>
      </c>
      <c r="D59" s="1">
        <v>4850.87</v>
      </c>
    </row>
    <row r="60" spans="1:4" x14ac:dyDescent="0.3">
      <c r="A60" s="1">
        <v>2017</v>
      </c>
      <c r="B60" s="2">
        <v>42917</v>
      </c>
      <c r="C60" s="4">
        <f>Co2Y[[#This Row],[Year]]+0.5</f>
        <v>2017.5</v>
      </c>
      <c r="D60" s="1">
        <v>4878.6400000000003</v>
      </c>
    </row>
    <row r="61" spans="1:4" x14ac:dyDescent="0.3">
      <c r="A61" s="1">
        <v>2018</v>
      </c>
      <c r="B61" s="2">
        <v>43282</v>
      </c>
      <c r="C61" s="4">
        <f>Co2Y[[#This Row],[Year]]+0.5</f>
        <v>2018.5</v>
      </c>
      <c r="D61" s="1">
        <v>4902.26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41"/>
  <sheetViews>
    <sheetView topLeftCell="C1" workbookViewId="0">
      <selection activeCell="P9" sqref="P9"/>
    </sheetView>
  </sheetViews>
  <sheetFormatPr defaultRowHeight="14.4" x14ac:dyDescent="0.3"/>
  <cols>
    <col min="1" max="1" width="10.109375" style="1" customWidth="1"/>
    <col min="2" max="2" width="12.33203125" style="1" customWidth="1"/>
    <col min="3" max="3" width="13.6640625" style="1" customWidth="1"/>
    <col min="4" max="4" width="10.88671875" style="4" customWidth="1"/>
    <col min="5" max="5" width="13.33203125" customWidth="1"/>
    <col min="7" max="7" width="15" customWidth="1"/>
    <col min="8" max="8" width="19" customWidth="1"/>
    <col min="9" max="9" width="12.21875" customWidth="1"/>
    <col min="10" max="10" width="14.5546875" customWidth="1"/>
    <col min="12" max="12" width="17.109375" customWidth="1"/>
    <col min="13" max="13" width="12" customWidth="1"/>
    <col min="14" max="14" width="10.6640625" customWidth="1"/>
    <col min="15" max="15" width="11.44140625" customWidth="1"/>
    <col min="16" max="16" width="16.77734375" customWidth="1"/>
  </cols>
  <sheetData>
    <row r="1" spans="1:27" x14ac:dyDescent="0.3">
      <c r="A1" s="1" t="s">
        <v>0</v>
      </c>
      <c r="B1" s="1" t="s">
        <v>25</v>
      </c>
      <c r="C1" s="1" t="s">
        <v>26</v>
      </c>
      <c r="D1" s="4" t="s">
        <v>24</v>
      </c>
      <c r="E1" s="4" t="s">
        <v>53</v>
      </c>
      <c r="F1" s="4" t="s">
        <v>2</v>
      </c>
      <c r="G1" s="17" t="s">
        <v>55</v>
      </c>
      <c r="H1" s="17" t="s">
        <v>56</v>
      </c>
      <c r="I1" s="17" t="s">
        <v>58</v>
      </c>
      <c r="J1" s="18" t="s">
        <v>59</v>
      </c>
      <c r="K1" s="18" t="s">
        <v>60</v>
      </c>
      <c r="L1" s="18" t="s">
        <v>61</v>
      </c>
      <c r="M1" s="18" t="s">
        <v>63</v>
      </c>
      <c r="N1" s="18" t="s">
        <v>62</v>
      </c>
      <c r="O1" s="18" t="s">
        <v>64</v>
      </c>
      <c r="P1" s="18" t="s">
        <v>65</v>
      </c>
      <c r="S1" t="s">
        <v>27</v>
      </c>
    </row>
    <row r="2" spans="1:27" ht="15" thickBot="1" x14ac:dyDescent="0.35">
      <c r="A2" s="1">
        <v>1959</v>
      </c>
      <c r="B2" s="1">
        <v>1</v>
      </c>
      <c r="C2" s="2">
        <v>21596</v>
      </c>
      <c r="D2" s="4">
        <f>Co2Q[[#This Row],[Year]]+1/8+(Co2Q[[#This Row],[Quarter]]-1)/4</f>
        <v>1959.125</v>
      </c>
      <c r="E2" s="4">
        <f>Co2Q[[#This Row],[DecDate]]^2</f>
        <v>3838170.765625</v>
      </c>
      <c r="F2" s="1">
        <v>948.71</v>
      </c>
      <c r="G2" s="17">
        <f>$T$17+$T$18*Co2Q[[#This Row],[DecDate]]</f>
        <v>922.99039211618219</v>
      </c>
      <c r="H2" s="17">
        <f>$T$37+$T$38*Co2Q[[#This Row],[DecDate]]+$T$39*Co2Q[[#This Row],[DecDate2]]</f>
        <v>945.37667889471049</v>
      </c>
      <c r="I2" s="17">
        <f>Co2Q[[#This Row],[Co2]]-Co2Q[[#This Row],[Linear Trend]]</f>
        <v>25.719607883817844</v>
      </c>
      <c r="J2" s="17">
        <f>Co2Q[[#This Row],[Co2]]-Co2Q[[#This Row],[Quadratic Trend]]</f>
        <v>3.3333211052895422</v>
      </c>
      <c r="K2" s="17"/>
      <c r="L2" s="17"/>
      <c r="M2" s="17"/>
      <c r="N2" s="17">
        <f>AVERAGEIF(Co2Q[Quarter],Co2Q[Quarter],Co2Q[High Frequency])</f>
        <v>2.9999769165422139</v>
      </c>
      <c r="O2" s="17">
        <f>Co2Q[[#This Row],[S0]]-AVERAGE($N$2:$N$5)</f>
        <v>2.9938220338980828</v>
      </c>
      <c r="P2" s="17">
        <f>Co2Q[[#This Row],[Co2]]-Co2Q[[#This Row],[Seasonal]]</f>
        <v>945.71617796610201</v>
      </c>
    </row>
    <row r="3" spans="1:27" x14ac:dyDescent="0.3">
      <c r="A3" s="1">
        <v>1959</v>
      </c>
      <c r="B3" s="1">
        <v>2</v>
      </c>
      <c r="C3" s="2">
        <v>21685</v>
      </c>
      <c r="D3" s="4">
        <f>Co2Q[[#This Row],[Year]]+1/8+(Co2Q[[#This Row],[Quarter]]-1)/4</f>
        <v>1959.375</v>
      </c>
      <c r="E3" s="4">
        <f>Co2Q[[#This Row],[DecDate]]^2</f>
        <v>3839150.390625</v>
      </c>
      <c r="F3" s="1">
        <v>954.16</v>
      </c>
      <c r="G3" s="17">
        <f>$T$17+$T$18*Co2Q[[#This Row],[DecDate]]</f>
        <v>924.16367544575405</v>
      </c>
      <c r="H3" s="17">
        <f>$T$37+$T$38*Co2Q[[#This Row],[DecDate]]+$T$39*Co2Q[[#This Row],[DecDate2]]</f>
        <v>945.98796339301043</v>
      </c>
      <c r="I3" s="17">
        <f>Co2Q[[#This Row],[Co2]]-Co2Q[[#This Row],[Linear Trend]]</f>
        <v>29.996324554245916</v>
      </c>
      <c r="J3" s="17">
        <f>Co2Q[[#This Row],[Co2]]-Co2Q[[#This Row],[Quadratic Trend]]</f>
        <v>8.1720366069895363</v>
      </c>
      <c r="K3" s="17"/>
      <c r="L3" s="17"/>
      <c r="M3" s="17"/>
      <c r="N3" s="17">
        <f>AVERAGEIF(Co2Q[Quarter],Co2Q[Quarter],Co2Q[High Frequency])</f>
        <v>9.1778752216281383</v>
      </c>
      <c r="O3" s="17">
        <f>Co2Q[[#This Row],[S0]]-AVERAGE($N$2:$N$5)</f>
        <v>9.1717203389840076</v>
      </c>
      <c r="P3" s="17">
        <f>Co2Q[[#This Row],[Co2]]-Co2Q[[#This Row],[Seasonal]]</f>
        <v>944.98827966101601</v>
      </c>
      <c r="S3" s="15" t="s">
        <v>28</v>
      </c>
      <c r="T3" s="15"/>
    </row>
    <row r="4" spans="1:27" x14ac:dyDescent="0.3">
      <c r="A4" s="1">
        <v>1959</v>
      </c>
      <c r="B4" s="1">
        <v>3</v>
      </c>
      <c r="C4" s="2">
        <v>21777</v>
      </c>
      <c r="D4" s="4">
        <f>Co2Q[[#This Row],[Year]]+1/8+(Co2Q[[#This Row],[Quarter]]-1)/4</f>
        <v>1959.625</v>
      </c>
      <c r="E4" s="4">
        <f>Co2Q[[#This Row],[DecDate]]^2</f>
        <v>3840130.140625</v>
      </c>
      <c r="F4" s="1">
        <v>945.18000000000006</v>
      </c>
      <c r="G4" s="17">
        <f>$T$17+$T$18*Co2Q[[#This Row],[DecDate]]</f>
        <v>925.33695877532591</v>
      </c>
      <c r="H4" s="17">
        <f>$T$37+$T$38*Co2Q[[#This Row],[DecDate]]+$T$39*Co2Q[[#This Row],[DecDate2]]</f>
        <v>946.60397057057708</v>
      </c>
      <c r="I4" s="17">
        <f>Co2Q[[#This Row],[Co2]]-Co2Q[[#This Row],[Linear Trend]]</f>
        <v>19.843041224674153</v>
      </c>
      <c r="J4" s="17">
        <f>Co2Q[[#This Row],[Co2]]-Co2Q[[#This Row],[Quadratic Trend]]</f>
        <v>-1.423970570577012</v>
      </c>
      <c r="K4" s="17">
        <f>AVERAGE(J2:J6)</f>
        <v>1.9253067501736723</v>
      </c>
      <c r="L4" s="17">
        <f>Co2Q[[#This Row],[Quadratic Trend]]+Co2Q[[#This Row],[Cycle]]</f>
        <v>948.52927732075079</v>
      </c>
      <c r="M4" s="17">
        <f>Co2Q[[#This Row],[Detrended]]-Co2Q[[#This Row],[Cycle]]</f>
        <v>-3.3492773207506845</v>
      </c>
      <c r="N4" s="17">
        <f>AVERAGEIF(Co2Q[Quarter],Co2Q[Quarter],Co2Q[High Frequency])</f>
        <v>-4.3806332529498047</v>
      </c>
      <c r="O4" s="17">
        <f>Co2Q[[#This Row],[S0]]-AVERAGE($N$2:$N$5)</f>
        <v>-4.3867881355939353</v>
      </c>
      <c r="P4" s="17">
        <f>Co2Q[[#This Row],[Co2]]-Co2Q[[#This Row],[Seasonal]]</f>
        <v>949.56678813559404</v>
      </c>
      <c r="S4" s="12" t="s">
        <v>29</v>
      </c>
      <c r="T4" s="12">
        <v>0.98972865191460968</v>
      </c>
    </row>
    <row r="5" spans="1:27" x14ac:dyDescent="0.3">
      <c r="A5" s="1">
        <v>1959</v>
      </c>
      <c r="B5" s="1">
        <v>4</v>
      </c>
      <c r="C5" s="2">
        <v>21869</v>
      </c>
      <c r="D5" s="4">
        <f>Co2Q[[#This Row],[Year]]+1/8+(Co2Q[[#This Row],[Quarter]]-1)/4</f>
        <v>1959.875</v>
      </c>
      <c r="E5" s="4">
        <f>Co2Q[[#This Row],[DecDate]]^2</f>
        <v>3841110.015625</v>
      </c>
      <c r="F5" s="1">
        <v>943.63999999999987</v>
      </c>
      <c r="G5" s="17">
        <f>$T$17+$T$18*Co2Q[[#This Row],[DecDate]]</f>
        <v>926.51024210489777</v>
      </c>
      <c r="H5" s="17">
        <f>$T$37+$T$38*Co2Q[[#This Row],[DecDate]]+$T$39*Co2Q[[#This Row],[DecDate2]]</f>
        <v>947.22470042738132</v>
      </c>
      <c r="I5" s="17">
        <f>Co2Q[[#This Row],[Co2]]-Co2Q[[#This Row],[Linear Trend]]</f>
        <v>17.129757895102102</v>
      </c>
      <c r="J5" s="17">
        <f>Co2Q[[#This Row],[Co2]]-Co2Q[[#This Row],[Quadratic Trend]]</f>
        <v>-3.5847004273814491</v>
      </c>
      <c r="K5" s="17">
        <f t="shared" ref="K5:K68" si="0">AVERAGE(J3:J7)</f>
        <v>3.2905768933461106</v>
      </c>
      <c r="L5" s="17">
        <f>Co2Q[[#This Row],[Quadratic Trend]]+Co2Q[[#This Row],[Cycle]]</f>
        <v>950.51527732072748</v>
      </c>
      <c r="M5" s="17">
        <f>Co2Q[[#This Row],[Detrended]]-Co2Q[[#This Row],[Cycle]]</f>
        <v>-6.8752773207275597</v>
      </c>
      <c r="N5" s="17">
        <f>AVERAGEIF(Co2Q[Quarter],Co2Q[Quarter],Co2Q[High Frequency])</f>
        <v>-7.7725993546440222</v>
      </c>
      <c r="O5" s="17">
        <f>Co2Q[[#This Row],[S0]]-AVERAGE($N$2:$N$5)</f>
        <v>-7.7787542372881529</v>
      </c>
      <c r="P5" s="17">
        <f>Co2Q[[#This Row],[Co2]]-Co2Q[[#This Row],[Seasonal]]</f>
        <v>951.418754237288</v>
      </c>
      <c r="S5" s="12" t="s">
        <v>30</v>
      </c>
      <c r="T5" s="12">
        <v>0.97956280442071064</v>
      </c>
    </row>
    <row r="6" spans="1:27" x14ac:dyDescent="0.3">
      <c r="A6" s="1">
        <v>1960</v>
      </c>
      <c r="B6" s="1">
        <v>1</v>
      </c>
      <c r="C6" s="2">
        <v>21961</v>
      </c>
      <c r="D6" s="4">
        <f>Co2Q[[#This Row],[Year]]+1/8+(Co2Q[[#This Row],[Quarter]]-1)/4</f>
        <v>1960.125</v>
      </c>
      <c r="E6" s="4">
        <f>Co2Q[[#This Row],[DecDate]]^2</f>
        <v>3842090.015625</v>
      </c>
      <c r="F6" s="1">
        <v>950.98</v>
      </c>
      <c r="G6" s="17">
        <f>$T$17+$T$18*Co2Q[[#This Row],[DecDate]]</f>
        <v>927.68352543446963</v>
      </c>
      <c r="H6" s="17">
        <f>$T$37+$T$38*Co2Q[[#This Row],[DecDate]]+$T$39*Co2Q[[#This Row],[DecDate2]]</f>
        <v>947.85015296345227</v>
      </c>
      <c r="I6" s="17">
        <f>Co2Q[[#This Row],[Co2]]-Co2Q[[#This Row],[Linear Trend]]</f>
        <v>23.296474565530389</v>
      </c>
      <c r="J6" s="17">
        <f>Co2Q[[#This Row],[Co2]]-Co2Q[[#This Row],[Quadratic Trend]]</f>
        <v>3.1298470365477442</v>
      </c>
      <c r="K6" s="17">
        <f t="shared" si="0"/>
        <v>1.4831243572635231</v>
      </c>
      <c r="L6" s="17">
        <f>Co2Q[[#This Row],[Quadratic Trend]]+Co2Q[[#This Row],[Cycle]]</f>
        <v>949.33327732071575</v>
      </c>
      <c r="M6" s="17">
        <f>Co2Q[[#This Row],[Detrended]]-Co2Q[[#This Row],[Cycle]]</f>
        <v>1.6467226792842211</v>
      </c>
      <c r="N6" s="17">
        <f>AVERAGEIF(Co2Q[Quarter],Co2Q[Quarter],Co2Q[High Frequency])</f>
        <v>2.9999769165422139</v>
      </c>
      <c r="O6" s="17">
        <f>Co2Q[[#This Row],[S0]]-AVERAGE($N$2:$N$5)</f>
        <v>2.9938220338980828</v>
      </c>
      <c r="P6" s="17">
        <f>Co2Q[[#This Row],[Co2]]-Co2Q[[#This Row],[Seasonal]]</f>
        <v>947.98617796610199</v>
      </c>
      <c r="S6" s="12" t="s">
        <v>31</v>
      </c>
      <c r="T6" s="12">
        <v>0.97947693385104972</v>
      </c>
    </row>
    <row r="7" spans="1:27" x14ac:dyDescent="0.3">
      <c r="A7" s="1">
        <v>1960</v>
      </c>
      <c r="B7" s="1">
        <v>2</v>
      </c>
      <c r="C7" s="2">
        <v>22051</v>
      </c>
      <c r="D7" s="4">
        <f>Co2Q[[#This Row],[Year]]+1/8+(Co2Q[[#This Row],[Quarter]]-1)/4</f>
        <v>1960.375</v>
      </c>
      <c r="E7" s="4">
        <f>Co2Q[[#This Row],[DecDate]]^2</f>
        <v>3843070.140625</v>
      </c>
      <c r="F7" s="1">
        <v>958.63999999999987</v>
      </c>
      <c r="G7" s="17">
        <f>$T$17+$T$18*Co2Q[[#This Row],[DecDate]]</f>
        <v>928.85680876404149</v>
      </c>
      <c r="H7" s="17">
        <f>$T$37+$T$38*Co2Q[[#This Row],[DecDate]]+$T$39*Co2Q[[#This Row],[DecDate2]]</f>
        <v>948.48032817884814</v>
      </c>
      <c r="I7" s="17">
        <f>Co2Q[[#This Row],[Co2]]-Co2Q[[#This Row],[Linear Trend]]</f>
        <v>29.783191235958384</v>
      </c>
      <c r="J7" s="17">
        <f>Co2Q[[#This Row],[Co2]]-Co2Q[[#This Row],[Quadratic Trend]]</f>
        <v>10.159671821151733</v>
      </c>
      <c r="K7" s="17">
        <f t="shared" si="0"/>
        <v>0.82094914193166912</v>
      </c>
      <c r="L7" s="17">
        <f>Co2Q[[#This Row],[Quadratic Trend]]+Co2Q[[#This Row],[Cycle]]</f>
        <v>949.30127732077983</v>
      </c>
      <c r="M7" s="17">
        <f>Co2Q[[#This Row],[Detrended]]-Co2Q[[#This Row],[Cycle]]</f>
        <v>9.3387226792200639</v>
      </c>
      <c r="N7" s="17">
        <f>AVERAGEIF(Co2Q[Quarter],Co2Q[Quarter],Co2Q[High Frequency])</f>
        <v>9.1778752216281383</v>
      </c>
      <c r="O7" s="17">
        <f>Co2Q[[#This Row],[S0]]-AVERAGE($N$2:$N$5)</f>
        <v>9.1717203389840076</v>
      </c>
      <c r="P7" s="17">
        <f>Co2Q[[#This Row],[Co2]]-Co2Q[[#This Row],[Seasonal]]</f>
        <v>949.46827966101591</v>
      </c>
      <c r="S7" s="12" t="s">
        <v>32</v>
      </c>
      <c r="T7" s="12">
        <v>11.790477632868861</v>
      </c>
    </row>
    <row r="8" spans="1:27" ht="15" thickBot="1" x14ac:dyDescent="0.35">
      <c r="A8" s="1">
        <v>1960</v>
      </c>
      <c r="B8" s="1">
        <v>3</v>
      </c>
      <c r="C8" s="2">
        <v>22143</v>
      </c>
      <c r="D8" s="4">
        <f>Co2Q[[#This Row],[Year]]+1/8+(Co2Q[[#This Row],[Quarter]]-1)/4</f>
        <v>1960.625</v>
      </c>
      <c r="E8" s="4">
        <f>Co2Q[[#This Row],[DecDate]]^2</f>
        <v>3844050.390625</v>
      </c>
      <c r="F8" s="1">
        <v>948.25</v>
      </c>
      <c r="G8" s="17">
        <f>$T$17+$T$18*Co2Q[[#This Row],[DecDate]]</f>
        <v>930.03009209361335</v>
      </c>
      <c r="H8" s="17">
        <f>$T$37+$T$38*Co2Q[[#This Row],[DecDate]]+$T$39*Co2Q[[#This Row],[DecDate2]]</f>
        <v>949.1152260734234</v>
      </c>
      <c r="I8" s="17">
        <f>Co2Q[[#This Row],[Co2]]-Co2Q[[#This Row],[Linear Trend]]</f>
        <v>18.219907906386652</v>
      </c>
      <c r="J8" s="17">
        <f>Co2Q[[#This Row],[Co2]]-Co2Q[[#This Row],[Quadratic Trend]]</f>
        <v>-0.86522607342340052</v>
      </c>
      <c r="K8" s="17">
        <f t="shared" si="0"/>
        <v>2.0920512473389863</v>
      </c>
      <c r="L8" s="17">
        <f>Co2Q[[#This Row],[Quadratic Trend]]+Co2Q[[#This Row],[Cycle]]</f>
        <v>951.20727732076239</v>
      </c>
      <c r="M8" s="17">
        <f>Co2Q[[#This Row],[Detrended]]-Co2Q[[#This Row],[Cycle]]</f>
        <v>-2.9572773207623868</v>
      </c>
      <c r="N8" s="17">
        <f>AVERAGEIF(Co2Q[Quarter],Co2Q[Quarter],Co2Q[High Frequency])</f>
        <v>-4.3806332529498047</v>
      </c>
      <c r="O8" s="17">
        <f>Co2Q[[#This Row],[S0]]-AVERAGE($N$2:$N$5)</f>
        <v>-4.3867881355939353</v>
      </c>
      <c r="P8" s="17">
        <f>Co2Q[[#This Row],[Co2]]-Co2Q[[#This Row],[Seasonal]]</f>
        <v>952.63678813559397</v>
      </c>
      <c r="S8" s="13" t="s">
        <v>33</v>
      </c>
      <c r="T8" s="13">
        <v>240</v>
      </c>
    </row>
    <row r="9" spans="1:27" x14ac:dyDescent="0.3">
      <c r="A9" s="1">
        <v>1960</v>
      </c>
      <c r="B9" s="1">
        <v>4</v>
      </c>
      <c r="C9" s="2">
        <v>22235</v>
      </c>
      <c r="D9" s="4">
        <f>Co2Q[[#This Row],[Year]]+1/8+(Co2Q[[#This Row],[Quarter]]-1)/4</f>
        <v>1960.875</v>
      </c>
      <c r="E9" s="4">
        <f>Co2Q[[#This Row],[DecDate]]^2</f>
        <v>3845030.765625</v>
      </c>
      <c r="F9" s="1">
        <v>945.02</v>
      </c>
      <c r="G9" s="17">
        <f>$T$17+$T$18*Co2Q[[#This Row],[DecDate]]</f>
        <v>931.20337542318521</v>
      </c>
      <c r="H9" s="17">
        <f>$T$37+$T$38*Co2Q[[#This Row],[DecDate]]+$T$39*Co2Q[[#This Row],[DecDate2]]</f>
        <v>949.75484664723626</v>
      </c>
      <c r="I9" s="17">
        <f>Co2Q[[#This Row],[Co2]]-Co2Q[[#This Row],[Linear Trend]]</f>
        <v>13.816624576814775</v>
      </c>
      <c r="J9" s="17">
        <f>Co2Q[[#This Row],[Co2]]-Co2Q[[#This Row],[Quadratic Trend]]</f>
        <v>-4.7348466472362816</v>
      </c>
      <c r="K9" s="17">
        <f t="shared" si="0"/>
        <v>3.2224306734970014</v>
      </c>
      <c r="L9" s="17">
        <f>Co2Q[[#This Row],[Quadratic Trend]]+Co2Q[[#This Row],[Cycle]]</f>
        <v>952.97727732073326</v>
      </c>
      <c r="M9" s="17">
        <f>Co2Q[[#This Row],[Detrended]]-Co2Q[[#This Row],[Cycle]]</f>
        <v>-7.957277320733283</v>
      </c>
      <c r="N9" s="17">
        <f>AVERAGEIF(Co2Q[Quarter],Co2Q[Quarter],Co2Q[High Frequency])</f>
        <v>-7.7725993546440222</v>
      </c>
      <c r="O9" s="17">
        <f>Co2Q[[#This Row],[S0]]-AVERAGE($N$2:$N$5)</f>
        <v>-7.7787542372881529</v>
      </c>
      <c r="P9" s="17">
        <f>Co2Q[[#This Row],[Co2]]-Co2Q[[#This Row],[Seasonal]]</f>
        <v>952.79875423728811</v>
      </c>
    </row>
    <row r="10" spans="1:27" ht="15" thickBot="1" x14ac:dyDescent="0.35">
      <c r="A10" s="1">
        <v>1961</v>
      </c>
      <c r="B10" s="1">
        <v>1</v>
      </c>
      <c r="C10" s="2">
        <v>22327</v>
      </c>
      <c r="D10" s="4">
        <f>Co2Q[[#This Row],[Year]]+1/8+(Co2Q[[#This Row],[Quarter]]-1)/4</f>
        <v>1961.125</v>
      </c>
      <c r="E10" s="4">
        <f>Co2Q[[#This Row],[DecDate]]^2</f>
        <v>3846011.265625</v>
      </c>
      <c r="F10" s="1">
        <v>953.17000000000007</v>
      </c>
      <c r="G10" s="17">
        <f>$T$17+$T$18*Co2Q[[#This Row],[DecDate]]</f>
        <v>932.37665875275525</v>
      </c>
      <c r="H10" s="17">
        <f>$T$37+$T$38*Co2Q[[#This Row],[DecDate]]+$T$39*Co2Q[[#This Row],[DecDate2]]</f>
        <v>950.39918990034494</v>
      </c>
      <c r="I10" s="17">
        <f>Co2Q[[#This Row],[Co2]]-Co2Q[[#This Row],[Linear Trend]]</f>
        <v>20.793341247244825</v>
      </c>
      <c r="J10" s="17">
        <f>Co2Q[[#This Row],[Co2]]-Co2Q[[#This Row],[Quadratic Trend]]</f>
        <v>2.7708100996551366</v>
      </c>
      <c r="K10" s="17">
        <f t="shared" si="0"/>
        <v>0.88208742041165356</v>
      </c>
      <c r="L10" s="17">
        <f>Co2Q[[#This Row],[Quadratic Trend]]+Co2Q[[#This Row],[Cycle]]</f>
        <v>951.28127732075654</v>
      </c>
      <c r="M10" s="17">
        <f>Co2Q[[#This Row],[Detrended]]-Co2Q[[#This Row],[Cycle]]</f>
        <v>1.888722679243483</v>
      </c>
      <c r="N10" s="17">
        <f>AVERAGEIF(Co2Q[Quarter],Co2Q[Quarter],Co2Q[High Frequency])</f>
        <v>2.9999769165422139</v>
      </c>
      <c r="O10" s="17">
        <f>Co2Q[[#This Row],[S0]]-AVERAGE($N$2:$N$5)</f>
        <v>2.9938220338980828</v>
      </c>
      <c r="P10" s="17">
        <f>Co2Q[[#This Row],[Co2]]-Co2Q[[#This Row],[Seasonal]]</f>
        <v>950.17617796610205</v>
      </c>
      <c r="S10" t="s">
        <v>34</v>
      </c>
    </row>
    <row r="11" spans="1:27" x14ac:dyDescent="0.3">
      <c r="A11" s="1">
        <v>1961</v>
      </c>
      <c r="B11" s="1">
        <v>2</v>
      </c>
      <c r="C11" s="2">
        <v>22416</v>
      </c>
      <c r="D11" s="4">
        <f>Co2Q[[#This Row],[Year]]+1/8+(Co2Q[[#This Row],[Quarter]]-1)/4</f>
        <v>1961.375</v>
      </c>
      <c r="E11" s="4">
        <f>Co2Q[[#This Row],[DecDate]]^2</f>
        <v>3846991.890625</v>
      </c>
      <c r="F11" s="1">
        <v>959.82999999999993</v>
      </c>
      <c r="G11" s="17">
        <f>$T$17+$T$18*Co2Q[[#This Row],[DecDate]]</f>
        <v>933.54994208232711</v>
      </c>
      <c r="H11" s="17">
        <f>$T$37+$T$38*Co2Q[[#This Row],[DecDate]]+$T$39*Co2Q[[#This Row],[DecDate2]]</f>
        <v>951.04825583266211</v>
      </c>
      <c r="I11" s="17">
        <f>Co2Q[[#This Row],[Co2]]-Co2Q[[#This Row],[Linear Trend]]</f>
        <v>26.280057917672821</v>
      </c>
      <c r="J11" s="17">
        <f>Co2Q[[#This Row],[Co2]]-Co2Q[[#This Row],[Quadratic Trend]]</f>
        <v>8.7817441673378198</v>
      </c>
      <c r="K11" s="17">
        <f t="shared" si="0"/>
        <v>0.28102148807120103</v>
      </c>
      <c r="L11" s="17">
        <f>Co2Q[[#This Row],[Quadratic Trend]]+Co2Q[[#This Row],[Cycle]]</f>
        <v>951.32927732073335</v>
      </c>
      <c r="M11" s="17">
        <f>Co2Q[[#This Row],[Detrended]]-Co2Q[[#This Row],[Cycle]]</f>
        <v>8.5007226792666195</v>
      </c>
      <c r="N11" s="17">
        <f>AVERAGEIF(Co2Q[Quarter],Co2Q[Quarter],Co2Q[High Frequency])</f>
        <v>9.1778752216281383</v>
      </c>
      <c r="O11" s="17">
        <f>Co2Q[[#This Row],[S0]]-AVERAGE($N$2:$N$5)</f>
        <v>9.1717203389840076</v>
      </c>
      <c r="P11" s="17">
        <f>Co2Q[[#This Row],[Co2]]-Co2Q[[#This Row],[Seasonal]]</f>
        <v>950.65827966101597</v>
      </c>
      <c r="S11" s="14"/>
      <c r="T11" s="14" t="s">
        <v>39</v>
      </c>
      <c r="U11" s="14" t="s">
        <v>40</v>
      </c>
      <c r="V11" s="14" t="s">
        <v>41</v>
      </c>
      <c r="W11" s="14" t="s">
        <v>42</v>
      </c>
      <c r="X11" s="14" t="s">
        <v>43</v>
      </c>
    </row>
    <row r="12" spans="1:27" x14ac:dyDescent="0.3">
      <c r="A12" s="1">
        <v>1961</v>
      </c>
      <c r="B12" s="1">
        <v>3</v>
      </c>
      <c r="C12" s="2">
        <v>22508</v>
      </c>
      <c r="D12" s="4">
        <f>Co2Q[[#This Row],[Year]]+1/8+(Co2Q[[#This Row],[Quarter]]-1)/4</f>
        <v>1961.625</v>
      </c>
      <c r="E12" s="4">
        <f>Co2Q[[#This Row],[DecDate]]^2</f>
        <v>3847972.640625</v>
      </c>
      <c r="F12" s="1">
        <v>950.16000000000008</v>
      </c>
      <c r="G12" s="17">
        <f>$T$17+$T$18*Co2Q[[#This Row],[DecDate]]</f>
        <v>934.72322541189897</v>
      </c>
      <c r="H12" s="17">
        <f>$T$37+$T$38*Co2Q[[#This Row],[DecDate]]+$T$39*Co2Q[[#This Row],[DecDate2]]</f>
        <v>951.70204444427509</v>
      </c>
      <c r="I12" s="17">
        <f>Co2Q[[#This Row],[Co2]]-Co2Q[[#This Row],[Linear Trend]]</f>
        <v>15.436774588101116</v>
      </c>
      <c r="J12" s="17">
        <f>Co2Q[[#This Row],[Co2]]-Co2Q[[#This Row],[Quadratic Trend]]</f>
        <v>-1.5420444442750068</v>
      </c>
      <c r="K12" s="17">
        <f t="shared" si="0"/>
        <v>1.8592328764756985</v>
      </c>
      <c r="L12" s="17">
        <f>Co2Q[[#This Row],[Quadratic Trend]]+Co2Q[[#This Row],[Cycle]]</f>
        <v>953.56127732075083</v>
      </c>
      <c r="M12" s="17">
        <f>Co2Q[[#This Row],[Detrended]]-Co2Q[[#This Row],[Cycle]]</f>
        <v>-3.4012773207507054</v>
      </c>
      <c r="N12" s="17">
        <f>AVERAGEIF(Co2Q[Quarter],Co2Q[Quarter],Co2Q[High Frequency])</f>
        <v>-4.3806332529498047</v>
      </c>
      <c r="O12" s="17">
        <f>Co2Q[[#This Row],[S0]]-AVERAGE($N$2:$N$5)</f>
        <v>-4.3867881355939353</v>
      </c>
      <c r="P12" s="17">
        <f>Co2Q[[#This Row],[Co2]]-Co2Q[[#This Row],[Seasonal]]</f>
        <v>954.54678813559406</v>
      </c>
      <c r="S12" s="12" t="s">
        <v>35</v>
      </c>
      <c r="T12" s="12">
        <v>1</v>
      </c>
      <c r="U12" s="12">
        <v>1585808.4928359389</v>
      </c>
      <c r="V12" s="12">
        <v>1585808.4928359389</v>
      </c>
      <c r="W12" s="12">
        <v>11407.433399932066</v>
      </c>
      <c r="X12" s="12">
        <v>4.5475379186181766E-203</v>
      </c>
    </row>
    <row r="13" spans="1:27" x14ac:dyDescent="0.3">
      <c r="A13" s="1">
        <v>1961</v>
      </c>
      <c r="B13" s="1">
        <v>4</v>
      </c>
      <c r="C13" s="2">
        <v>22600</v>
      </c>
      <c r="D13" s="4">
        <f>Co2Q[[#This Row],[Year]]+1/8+(Co2Q[[#This Row],[Quarter]]-1)/4</f>
        <v>1961.875</v>
      </c>
      <c r="E13" s="4">
        <f>Co2Q[[#This Row],[DecDate]]^2</f>
        <v>3848953.515625</v>
      </c>
      <c r="F13" s="1">
        <v>948.49</v>
      </c>
      <c r="G13" s="17">
        <f>$T$17+$T$18*Co2Q[[#This Row],[DecDate]]</f>
        <v>935.89650874147083</v>
      </c>
      <c r="H13" s="17">
        <f>$T$37+$T$38*Co2Q[[#This Row],[DecDate]]+$T$39*Co2Q[[#This Row],[DecDate2]]</f>
        <v>952.36055573512567</v>
      </c>
      <c r="I13" s="17">
        <f>Co2Q[[#This Row],[Co2]]-Co2Q[[#This Row],[Linear Trend]]</f>
        <v>12.593491258529184</v>
      </c>
      <c r="J13" s="17">
        <f>Co2Q[[#This Row],[Co2]]-Co2Q[[#This Row],[Quadratic Trend]]</f>
        <v>-3.870555735125663</v>
      </c>
      <c r="K13" s="17">
        <f t="shared" si="0"/>
        <v>3.0047215856309322</v>
      </c>
      <c r="L13" s="17">
        <f>Co2Q[[#This Row],[Quadratic Trend]]+Co2Q[[#This Row],[Cycle]]</f>
        <v>955.3652773207566</v>
      </c>
      <c r="M13" s="17">
        <f>Co2Q[[#This Row],[Detrended]]-Co2Q[[#This Row],[Cycle]]</f>
        <v>-6.8752773207565951</v>
      </c>
      <c r="N13" s="17">
        <f>AVERAGEIF(Co2Q[Quarter],Co2Q[Quarter],Co2Q[High Frequency])</f>
        <v>-7.7725993546440222</v>
      </c>
      <c r="O13" s="17">
        <f>Co2Q[[#This Row],[S0]]-AVERAGE($N$2:$N$5)</f>
        <v>-7.7787542372881529</v>
      </c>
      <c r="P13" s="17">
        <f>Co2Q[[#This Row],[Co2]]-Co2Q[[#This Row],[Seasonal]]</f>
        <v>956.26875423728814</v>
      </c>
      <c r="S13" s="12" t="s">
        <v>36</v>
      </c>
      <c r="T13" s="12">
        <v>238</v>
      </c>
      <c r="U13" s="12">
        <v>33085.65634906105</v>
      </c>
      <c r="V13" s="12">
        <v>139.01536281118089</v>
      </c>
      <c r="W13" s="12"/>
      <c r="X13" s="12"/>
    </row>
    <row r="14" spans="1:27" ht="15" thickBot="1" x14ac:dyDescent="0.35">
      <c r="A14" s="1">
        <v>1962</v>
      </c>
      <c r="B14" s="1">
        <v>1</v>
      </c>
      <c r="C14" s="2">
        <v>22692</v>
      </c>
      <c r="D14" s="4">
        <f>Co2Q[[#This Row],[Year]]+1/8+(Co2Q[[#This Row],[Quarter]]-1)/4</f>
        <v>1962.125</v>
      </c>
      <c r="E14" s="4">
        <f>Co2Q[[#This Row],[DecDate]]^2</f>
        <v>3849934.515625</v>
      </c>
      <c r="F14" s="1">
        <v>956.18000000000006</v>
      </c>
      <c r="G14" s="17">
        <f>$T$17+$T$18*Co2Q[[#This Row],[DecDate]]</f>
        <v>937.06979207104268</v>
      </c>
      <c r="H14" s="17">
        <f>$T$37+$T$38*Co2Q[[#This Row],[DecDate]]+$T$39*Co2Q[[#This Row],[DecDate2]]</f>
        <v>953.02378970521386</v>
      </c>
      <c r="I14" s="17">
        <f>Co2Q[[#This Row],[Co2]]-Co2Q[[#This Row],[Linear Trend]]</f>
        <v>19.110207928957379</v>
      </c>
      <c r="J14" s="17">
        <f>Co2Q[[#This Row],[Co2]]-Co2Q[[#This Row],[Quadratic Trend]]</f>
        <v>3.1562102947862058</v>
      </c>
      <c r="K14" s="17">
        <f t="shared" si="0"/>
        <v>1.0234876155253005</v>
      </c>
      <c r="L14" s="17">
        <f>Co2Q[[#This Row],[Quadratic Trend]]+Co2Q[[#This Row],[Cycle]]</f>
        <v>954.04727732073911</v>
      </c>
      <c r="M14" s="17">
        <f>Co2Q[[#This Row],[Detrended]]-Co2Q[[#This Row],[Cycle]]</f>
        <v>2.1327226792609055</v>
      </c>
      <c r="N14" s="17">
        <f>AVERAGEIF(Co2Q[Quarter],Co2Q[Quarter],Co2Q[High Frequency])</f>
        <v>2.9999769165422139</v>
      </c>
      <c r="O14" s="17">
        <f>Co2Q[[#This Row],[S0]]-AVERAGE($N$2:$N$5)</f>
        <v>2.9938220338980828</v>
      </c>
      <c r="P14" s="17">
        <f>Co2Q[[#This Row],[Co2]]-Co2Q[[#This Row],[Seasonal]]</f>
        <v>953.18617796610204</v>
      </c>
      <c r="S14" s="13" t="s">
        <v>37</v>
      </c>
      <c r="T14" s="13">
        <v>239</v>
      </c>
      <c r="U14" s="13">
        <v>1618894.149185</v>
      </c>
      <c r="V14" s="13"/>
      <c r="W14" s="13"/>
      <c r="X14" s="13"/>
    </row>
    <row r="15" spans="1:27" ht="15" thickBot="1" x14ac:dyDescent="0.35">
      <c r="A15" s="1">
        <v>1962</v>
      </c>
      <c r="B15" s="1">
        <v>2</v>
      </c>
      <c r="C15" s="2">
        <v>22781</v>
      </c>
      <c r="D15" s="4">
        <f>Co2Q[[#This Row],[Year]]+1/8+(Co2Q[[#This Row],[Quarter]]-1)/4</f>
        <v>1962.375</v>
      </c>
      <c r="E15" s="4">
        <f>Co2Q[[#This Row],[DecDate]]^2</f>
        <v>3850915.640625</v>
      </c>
      <c r="F15" s="1">
        <v>962.19</v>
      </c>
      <c r="G15" s="17">
        <f>$T$17+$T$18*Co2Q[[#This Row],[DecDate]]</f>
        <v>938.24307540061454</v>
      </c>
      <c r="H15" s="17">
        <f>$T$37+$T$38*Co2Q[[#This Row],[DecDate]]+$T$39*Co2Q[[#This Row],[DecDate2]]</f>
        <v>953.69174635456875</v>
      </c>
      <c r="I15" s="17">
        <f>Co2Q[[#This Row],[Co2]]-Co2Q[[#This Row],[Linear Trend]]</f>
        <v>23.946924599385511</v>
      </c>
      <c r="J15" s="17">
        <f>Co2Q[[#This Row],[Co2]]-Co2Q[[#This Row],[Quadratic Trend]]</f>
        <v>8.4982536454313049</v>
      </c>
      <c r="K15" s="17">
        <f t="shared" si="0"/>
        <v>0.28353096615874163</v>
      </c>
      <c r="L15" s="17">
        <f>Co2Q[[#This Row],[Quadratic Trend]]+Co2Q[[#This Row],[Cycle]]</f>
        <v>953.97527732072751</v>
      </c>
      <c r="M15" s="17">
        <f>Co2Q[[#This Row],[Detrended]]-Co2Q[[#This Row],[Cycle]]</f>
        <v>8.2147226792725636</v>
      </c>
      <c r="N15" s="17">
        <f>AVERAGEIF(Co2Q[Quarter],Co2Q[Quarter],Co2Q[High Frequency])</f>
        <v>9.1778752216281383</v>
      </c>
      <c r="O15" s="17">
        <f>Co2Q[[#This Row],[S0]]-AVERAGE($N$2:$N$5)</f>
        <v>9.1717203389840076</v>
      </c>
      <c r="P15" s="17">
        <f>Co2Q[[#This Row],[Co2]]-Co2Q[[#This Row],[Seasonal]]</f>
        <v>953.01827966101609</v>
      </c>
    </row>
    <row r="16" spans="1:27" x14ac:dyDescent="0.3">
      <c r="A16" s="1">
        <v>1962</v>
      </c>
      <c r="B16" s="1">
        <v>3</v>
      </c>
      <c r="C16" s="2">
        <v>22873</v>
      </c>
      <c r="D16" s="4">
        <f>Co2Q[[#This Row],[Year]]+1/8+(Co2Q[[#This Row],[Quarter]]-1)/4</f>
        <v>1962.625</v>
      </c>
      <c r="E16" s="4">
        <f>Co2Q[[#This Row],[DecDate]]^2</f>
        <v>3851896.890625</v>
      </c>
      <c r="F16" s="1">
        <v>953.24</v>
      </c>
      <c r="G16" s="17">
        <f>$T$17+$T$18*Co2Q[[#This Row],[DecDate]]</f>
        <v>939.4163587301864</v>
      </c>
      <c r="H16" s="17">
        <f>$T$37+$T$38*Co2Q[[#This Row],[DecDate]]+$T$39*Co2Q[[#This Row],[DecDate2]]</f>
        <v>954.36442568319035</v>
      </c>
      <c r="I16" s="17">
        <f>Co2Q[[#This Row],[Co2]]-Co2Q[[#This Row],[Linear Trend]]</f>
        <v>13.823641269813606</v>
      </c>
      <c r="J16" s="17">
        <f>Co2Q[[#This Row],[Co2]]-Co2Q[[#This Row],[Quadratic Trend]]</f>
        <v>-1.1244256831903385</v>
      </c>
      <c r="K16" s="17">
        <f t="shared" si="0"/>
        <v>1.4488516375371319</v>
      </c>
      <c r="L16" s="17">
        <f>Co2Q[[#This Row],[Quadratic Trend]]+Co2Q[[#This Row],[Cycle]]</f>
        <v>955.81327732072748</v>
      </c>
      <c r="M16" s="17">
        <f>Co2Q[[#This Row],[Detrended]]-Co2Q[[#This Row],[Cycle]]</f>
        <v>-2.5732773207274704</v>
      </c>
      <c r="N16" s="17">
        <f>AVERAGEIF(Co2Q[Quarter],Co2Q[Quarter],Co2Q[High Frequency])</f>
        <v>-4.3806332529498047</v>
      </c>
      <c r="O16" s="17">
        <f>Co2Q[[#This Row],[S0]]-AVERAGE($N$2:$N$5)</f>
        <v>-4.3867881355939353</v>
      </c>
      <c r="P16" s="17">
        <f>Co2Q[[#This Row],[Co2]]-Co2Q[[#This Row],[Seasonal]]</f>
        <v>957.62678813559398</v>
      </c>
      <c r="S16" s="14"/>
      <c r="T16" s="14" t="s">
        <v>44</v>
      </c>
      <c r="U16" s="14" t="s">
        <v>32</v>
      </c>
      <c r="V16" s="14" t="s">
        <v>45</v>
      </c>
      <c r="W16" s="14" t="s">
        <v>46</v>
      </c>
      <c r="X16" s="14" t="s">
        <v>47</v>
      </c>
      <c r="Y16" s="14" t="s">
        <v>48</v>
      </c>
      <c r="Z16" s="14" t="s">
        <v>49</v>
      </c>
      <c r="AA16" s="14" t="s">
        <v>50</v>
      </c>
    </row>
    <row r="17" spans="1:27" x14ac:dyDescent="0.3">
      <c r="A17" s="1">
        <v>1962</v>
      </c>
      <c r="B17" s="1">
        <v>4</v>
      </c>
      <c r="C17" s="2">
        <v>22965</v>
      </c>
      <c r="D17" s="4">
        <f>Co2Q[[#This Row],[Year]]+1/8+(Co2Q[[#This Row],[Quarter]]-1)/4</f>
        <v>1962.875</v>
      </c>
      <c r="E17" s="4">
        <f>Co2Q[[#This Row],[DecDate]]^2</f>
        <v>3852878.265625</v>
      </c>
      <c r="F17" s="1">
        <v>949.8</v>
      </c>
      <c r="G17" s="17">
        <f>$T$17+$T$18*Co2Q[[#This Row],[DecDate]]</f>
        <v>940.58964205975826</v>
      </c>
      <c r="H17" s="17">
        <f>$T$37+$T$38*Co2Q[[#This Row],[DecDate]]+$T$39*Co2Q[[#This Row],[DecDate2]]</f>
        <v>955.04182769110776</v>
      </c>
      <c r="I17" s="17">
        <f>Co2Q[[#This Row],[Co2]]-Co2Q[[#This Row],[Linear Trend]]</f>
        <v>9.2103579402416926</v>
      </c>
      <c r="J17" s="17">
        <f>Co2Q[[#This Row],[Co2]]-Co2Q[[#This Row],[Quadratic Trend]]</f>
        <v>-5.241827691107801</v>
      </c>
      <c r="K17" s="17">
        <f t="shared" si="0"/>
        <v>2.5574496296604594</v>
      </c>
      <c r="L17" s="17">
        <f>Co2Q[[#This Row],[Quadratic Trend]]+Co2Q[[#This Row],[Cycle]]</f>
        <v>957.59927732076824</v>
      </c>
      <c r="M17" s="17">
        <f>Co2Q[[#This Row],[Detrended]]-Co2Q[[#This Row],[Cycle]]</f>
        <v>-7.79927732076826</v>
      </c>
      <c r="N17" s="17">
        <f>AVERAGEIF(Co2Q[Quarter],Co2Q[Quarter],Co2Q[High Frequency])</f>
        <v>-7.7725993546440222</v>
      </c>
      <c r="O17" s="17">
        <f>Co2Q[[#This Row],[S0]]-AVERAGE($N$2:$N$5)</f>
        <v>-7.7787542372881529</v>
      </c>
      <c r="P17" s="17">
        <f>Co2Q[[#This Row],[Co2]]-Co2Q[[#This Row],[Seasonal]]</f>
        <v>957.57875423728808</v>
      </c>
      <c r="S17" s="12" t="s">
        <v>38</v>
      </c>
      <c r="T17" s="12">
        <v>-8271.444420072401</v>
      </c>
      <c r="U17" s="12">
        <v>87.401758250407937</v>
      </c>
      <c r="V17" s="12">
        <v>-94.63704833459451</v>
      </c>
      <c r="W17" s="12">
        <v>7.4731574221761897E-191</v>
      </c>
      <c r="X17" s="12">
        <v>-8443.624269474145</v>
      </c>
      <c r="Y17" s="12">
        <v>-8099.2645706706562</v>
      </c>
      <c r="Z17" s="12">
        <v>-8443.624269474145</v>
      </c>
      <c r="AA17" s="12">
        <v>-8099.2645706706562</v>
      </c>
    </row>
    <row r="18" spans="1:27" ht="15" thickBot="1" x14ac:dyDescent="0.35">
      <c r="A18" s="1">
        <v>1963</v>
      </c>
      <c r="B18" s="1">
        <v>1</v>
      </c>
      <c r="C18" s="2">
        <v>23057</v>
      </c>
      <c r="D18" s="4">
        <f>Co2Q[[#This Row],[Year]]+1/8+(Co2Q[[#This Row],[Quarter]]-1)/4</f>
        <v>1963.125</v>
      </c>
      <c r="E18" s="4">
        <f>Co2Q[[#This Row],[DecDate]]^2</f>
        <v>3853859.765625</v>
      </c>
      <c r="F18" s="1">
        <v>957.68</v>
      </c>
      <c r="G18" s="17">
        <f>$T$17+$T$18*Co2Q[[#This Row],[DecDate]]</f>
        <v>941.76292538933012</v>
      </c>
      <c r="H18" s="17">
        <f>$T$37+$T$38*Co2Q[[#This Row],[DecDate]]+$T$39*Co2Q[[#This Row],[DecDate2]]</f>
        <v>955.72395237823366</v>
      </c>
      <c r="I18" s="17">
        <f>Co2Q[[#This Row],[Co2]]-Co2Q[[#This Row],[Linear Trend]]</f>
        <v>15.917074610669829</v>
      </c>
      <c r="J18" s="17">
        <f>Co2Q[[#This Row],[Co2]]-Co2Q[[#This Row],[Quadratic Trend]]</f>
        <v>1.9560476217662881</v>
      </c>
      <c r="K18" s="17">
        <f t="shared" si="0"/>
        <v>0.18132494252872675</v>
      </c>
      <c r="L18" s="17">
        <f>Co2Q[[#This Row],[Quadratic Trend]]+Co2Q[[#This Row],[Cycle]]</f>
        <v>955.90527732076237</v>
      </c>
      <c r="M18" s="17">
        <f>Co2Q[[#This Row],[Detrended]]-Co2Q[[#This Row],[Cycle]]</f>
        <v>1.7747226792375614</v>
      </c>
      <c r="N18" s="17">
        <f>AVERAGEIF(Co2Q[Quarter],Co2Q[Quarter],Co2Q[High Frequency])</f>
        <v>2.9999769165422139</v>
      </c>
      <c r="O18" s="17">
        <f>Co2Q[[#This Row],[S0]]-AVERAGE($N$2:$N$5)</f>
        <v>2.9938220338980828</v>
      </c>
      <c r="P18" s="17">
        <f>Co2Q[[#This Row],[Co2]]-Co2Q[[#This Row],[Seasonal]]</f>
        <v>954.68617796610192</v>
      </c>
      <c r="S18" s="13" t="s">
        <v>51</v>
      </c>
      <c r="T18" s="13">
        <v>4.6931333182867778</v>
      </c>
      <c r="U18" s="13">
        <v>4.3940897223531006E-2</v>
      </c>
      <c r="V18" s="13">
        <v>106.80558693220162</v>
      </c>
      <c r="W18" s="13">
        <v>4.5475379186179171E-203</v>
      </c>
      <c r="X18" s="13">
        <v>4.606570562365448</v>
      </c>
      <c r="Y18" s="13">
        <v>4.7796960742081076</v>
      </c>
      <c r="Z18" s="13">
        <v>4.606570562365448</v>
      </c>
      <c r="AA18" s="13">
        <v>4.7796960742081076</v>
      </c>
    </row>
    <row r="19" spans="1:27" x14ac:dyDescent="0.3">
      <c r="A19" s="1">
        <v>1963</v>
      </c>
      <c r="B19" s="1">
        <v>2</v>
      </c>
      <c r="C19" s="2">
        <v>23146</v>
      </c>
      <c r="D19" s="4">
        <f>Co2Q[[#This Row],[Year]]+1/8+(Co2Q[[#This Row],[Quarter]]-1)/4</f>
        <v>1963.375</v>
      </c>
      <c r="E19" s="4">
        <f>Co2Q[[#This Row],[DecDate]]^2</f>
        <v>3854841.390625</v>
      </c>
      <c r="F19" s="1">
        <v>965.11</v>
      </c>
      <c r="G19" s="17">
        <f>$T$17+$T$18*Co2Q[[#This Row],[DecDate]]</f>
        <v>942.93620871890198</v>
      </c>
      <c r="H19" s="17">
        <f>$T$37+$T$38*Co2Q[[#This Row],[DecDate]]+$T$39*Co2Q[[#This Row],[DecDate2]]</f>
        <v>956.41079974459717</v>
      </c>
      <c r="I19" s="17">
        <f>Co2Q[[#This Row],[Co2]]-Co2Q[[#This Row],[Linear Trend]]</f>
        <v>22.173791281098033</v>
      </c>
      <c r="J19" s="17">
        <f>Co2Q[[#This Row],[Co2]]-Co2Q[[#This Row],[Quadratic Trend]]</f>
        <v>8.6992002554028431</v>
      </c>
      <c r="K19" s="17">
        <f t="shared" si="0"/>
        <v>-0.86952242385223144</v>
      </c>
      <c r="L19" s="17">
        <f>Co2Q[[#This Row],[Quadratic Trend]]+Co2Q[[#This Row],[Cycle]]</f>
        <v>955.54127732074494</v>
      </c>
      <c r="M19" s="17">
        <f>Co2Q[[#This Row],[Detrended]]-Co2Q[[#This Row],[Cycle]]</f>
        <v>9.5687226792550746</v>
      </c>
      <c r="N19" s="17">
        <f>AVERAGEIF(Co2Q[Quarter],Co2Q[Quarter],Co2Q[High Frequency])</f>
        <v>9.1778752216281383</v>
      </c>
      <c r="O19" s="17">
        <f>Co2Q[[#This Row],[S0]]-AVERAGE($N$2:$N$5)</f>
        <v>9.1717203389840076</v>
      </c>
      <c r="P19" s="17">
        <f>Co2Q[[#This Row],[Co2]]-Co2Q[[#This Row],[Seasonal]]</f>
        <v>955.93827966101605</v>
      </c>
    </row>
    <row r="20" spans="1:27" x14ac:dyDescent="0.3">
      <c r="A20" s="1">
        <v>1963</v>
      </c>
      <c r="B20" s="1">
        <v>3</v>
      </c>
      <c r="C20" s="2">
        <v>23238</v>
      </c>
      <c r="D20" s="4">
        <f>Co2Q[[#This Row],[Year]]+1/8+(Co2Q[[#This Row],[Quarter]]-1)/4</f>
        <v>1963.625</v>
      </c>
      <c r="E20" s="4">
        <f>Co2Q[[#This Row],[DecDate]]^2</f>
        <v>3855823.140625</v>
      </c>
      <c r="F20" s="1">
        <v>953.72</v>
      </c>
      <c r="G20" s="17">
        <f>$T$17+$T$18*Co2Q[[#This Row],[DecDate]]</f>
        <v>944.10949204847384</v>
      </c>
      <c r="H20" s="17">
        <f>$T$37+$T$38*Co2Q[[#This Row],[DecDate]]+$T$39*Co2Q[[#This Row],[DecDate2]]</f>
        <v>957.10236979022739</v>
      </c>
      <c r="I20" s="17">
        <f>Co2Q[[#This Row],[Co2]]-Co2Q[[#This Row],[Linear Trend]]</f>
        <v>9.6105079515261878</v>
      </c>
      <c r="J20" s="17">
        <f>Co2Q[[#This Row],[Co2]]-Co2Q[[#This Row],[Quadratic Trend]]</f>
        <v>-3.382369790227358</v>
      </c>
      <c r="K20" s="17">
        <f t="shared" si="0"/>
        <v>0.55290753051756381</v>
      </c>
      <c r="L20" s="17">
        <f>Co2Q[[#This Row],[Quadratic Trend]]+Co2Q[[#This Row],[Cycle]]</f>
        <v>957.65527732074497</v>
      </c>
      <c r="M20" s="17">
        <f>Co2Q[[#This Row],[Detrended]]-Co2Q[[#This Row],[Cycle]]</f>
        <v>-3.9352773207449219</v>
      </c>
      <c r="N20" s="17">
        <f>AVERAGEIF(Co2Q[Quarter],Co2Q[Quarter],Co2Q[High Frequency])</f>
        <v>-4.3806332529498047</v>
      </c>
      <c r="O20" s="17">
        <f>Co2Q[[#This Row],[S0]]-AVERAGE($N$2:$N$5)</f>
        <v>-4.3867881355939353</v>
      </c>
      <c r="P20" s="17">
        <f>Co2Q[[#This Row],[Co2]]-Co2Q[[#This Row],[Seasonal]]</f>
        <v>958.106788135594</v>
      </c>
    </row>
    <row r="21" spans="1:27" x14ac:dyDescent="0.3">
      <c r="A21" s="1">
        <v>1963</v>
      </c>
      <c r="B21" s="1">
        <v>4</v>
      </c>
      <c r="C21" s="2">
        <v>23330</v>
      </c>
      <c r="D21" s="4">
        <f>Co2Q[[#This Row],[Year]]+1/8+(Co2Q[[#This Row],[Quarter]]-1)/4</f>
        <v>1963.875</v>
      </c>
      <c r="E21" s="4">
        <f>Co2Q[[#This Row],[DecDate]]^2</f>
        <v>3856805.015625</v>
      </c>
      <c r="F21" s="1">
        <v>951.42000000000007</v>
      </c>
      <c r="G21" s="17">
        <f>$T$17+$T$18*Co2Q[[#This Row],[DecDate]]</f>
        <v>945.28277537804388</v>
      </c>
      <c r="H21" s="17">
        <f>$T$37+$T$38*Co2Q[[#This Row],[DecDate]]+$T$39*Co2Q[[#This Row],[DecDate2]]</f>
        <v>957.7986625150952</v>
      </c>
      <c r="I21" s="17">
        <f>Co2Q[[#This Row],[Co2]]-Co2Q[[#This Row],[Linear Trend]]</f>
        <v>6.137224621956193</v>
      </c>
      <c r="J21" s="17">
        <f>Co2Q[[#This Row],[Co2]]-Co2Q[[#This Row],[Quadratic Trend]]</f>
        <v>-6.3786625150951295</v>
      </c>
      <c r="K21" s="17">
        <f t="shared" si="0"/>
        <v>1.502614805638109</v>
      </c>
      <c r="L21" s="17">
        <f>Co2Q[[#This Row],[Quadratic Trend]]+Co2Q[[#This Row],[Cycle]]</f>
        <v>959.30127732073333</v>
      </c>
      <c r="M21" s="17">
        <f>Co2Q[[#This Row],[Detrended]]-Co2Q[[#This Row],[Cycle]]</f>
        <v>-7.8812773207332381</v>
      </c>
      <c r="N21" s="17">
        <f>AVERAGEIF(Co2Q[Quarter],Co2Q[Quarter],Co2Q[High Frequency])</f>
        <v>-7.7725993546440222</v>
      </c>
      <c r="O21" s="17">
        <f>Co2Q[[#This Row],[S0]]-AVERAGE($N$2:$N$5)</f>
        <v>-7.7787542372881529</v>
      </c>
      <c r="P21" s="17">
        <f>Co2Q[[#This Row],[Co2]]-Co2Q[[#This Row],[Seasonal]]</f>
        <v>959.1987542372882</v>
      </c>
      <c r="S21" t="s">
        <v>27</v>
      </c>
    </row>
    <row r="22" spans="1:27" ht="15" thickBot="1" x14ac:dyDescent="0.35">
      <c r="A22" s="1">
        <v>1964</v>
      </c>
      <c r="B22" s="1">
        <v>1</v>
      </c>
      <c r="C22" s="2">
        <v>23422</v>
      </c>
      <c r="D22" s="4">
        <f>Co2Q[[#This Row],[Year]]+1/8+(Co2Q[[#This Row],[Quarter]]-1)/4</f>
        <v>1964.125</v>
      </c>
      <c r="E22" s="4">
        <f>Co2Q[[#This Row],[DecDate]]^2</f>
        <v>3857787.015625</v>
      </c>
      <c r="F22" s="1">
        <v>960.37</v>
      </c>
      <c r="G22" s="17">
        <f>$T$17+$T$18*Co2Q[[#This Row],[DecDate]]</f>
        <v>946.45605870761574</v>
      </c>
      <c r="H22" s="17">
        <f>$T$37+$T$38*Co2Q[[#This Row],[DecDate]]+$T$39*Co2Q[[#This Row],[DecDate2]]</f>
        <v>958.49967791925883</v>
      </c>
      <c r="I22" s="17">
        <f>Co2Q[[#This Row],[Co2]]-Co2Q[[#This Row],[Linear Trend]]</f>
        <v>13.913941292384266</v>
      </c>
      <c r="J22" s="17">
        <f>Co2Q[[#This Row],[Co2]]-Co2Q[[#This Row],[Quadratic Trend]]</f>
        <v>1.8703220807411753</v>
      </c>
      <c r="K22" s="17">
        <f t="shared" si="0"/>
        <v>-1.0524005984964333</v>
      </c>
      <c r="L22" s="17">
        <f>Co2Q[[#This Row],[Quadratic Trend]]+Co2Q[[#This Row],[Cycle]]</f>
        <v>957.4472773207624</v>
      </c>
      <c r="M22" s="17">
        <f>Co2Q[[#This Row],[Detrended]]-Co2Q[[#This Row],[Cycle]]</f>
        <v>2.9227226792376086</v>
      </c>
      <c r="N22" s="17">
        <f>AVERAGEIF(Co2Q[Quarter],Co2Q[Quarter],Co2Q[High Frequency])</f>
        <v>2.9999769165422139</v>
      </c>
      <c r="O22" s="17">
        <f>Co2Q[[#This Row],[S0]]-AVERAGE($N$2:$N$5)</f>
        <v>2.9938220338980828</v>
      </c>
      <c r="P22" s="17">
        <f>Co2Q[[#This Row],[Co2]]-Co2Q[[#This Row],[Seasonal]]</f>
        <v>957.37617796610198</v>
      </c>
    </row>
    <row r="23" spans="1:27" x14ac:dyDescent="0.3">
      <c r="A23" s="1">
        <v>1964</v>
      </c>
      <c r="B23" s="1">
        <v>2</v>
      </c>
      <c r="C23" s="2">
        <v>23512</v>
      </c>
      <c r="D23" s="4">
        <f>Co2Q[[#This Row],[Year]]+1/8+(Co2Q[[#This Row],[Quarter]]-1)/4</f>
        <v>1964.375</v>
      </c>
      <c r="E23" s="4">
        <f>Co2Q[[#This Row],[DecDate]]^2</f>
        <v>3858769.140625</v>
      </c>
      <c r="F23" s="1">
        <v>965.91</v>
      </c>
      <c r="G23" s="17">
        <f>$T$17+$T$18*Co2Q[[#This Row],[DecDate]]</f>
        <v>947.6293420371876</v>
      </c>
      <c r="H23" s="17">
        <f>$T$37+$T$38*Co2Q[[#This Row],[DecDate]]+$T$39*Co2Q[[#This Row],[DecDate2]]</f>
        <v>959.20541600263095</v>
      </c>
      <c r="I23" s="17">
        <f>Co2Q[[#This Row],[Co2]]-Co2Q[[#This Row],[Linear Trend]]</f>
        <v>18.28065796281237</v>
      </c>
      <c r="J23" s="17">
        <f>Co2Q[[#This Row],[Co2]]-Co2Q[[#This Row],[Quadratic Trend]]</f>
        <v>6.7045839973690136</v>
      </c>
      <c r="K23" s="17">
        <f t="shared" si="0"/>
        <v>-1.8441386818860337</v>
      </c>
      <c r="L23" s="17">
        <f>Co2Q[[#This Row],[Quadratic Trend]]+Co2Q[[#This Row],[Cycle]]</f>
        <v>957.36127732074488</v>
      </c>
      <c r="M23" s="17">
        <f>Co2Q[[#This Row],[Detrended]]-Co2Q[[#This Row],[Cycle]]</f>
        <v>8.5487226792550466</v>
      </c>
      <c r="N23" s="17">
        <f>AVERAGEIF(Co2Q[Quarter],Co2Q[Quarter],Co2Q[High Frequency])</f>
        <v>9.1778752216281383</v>
      </c>
      <c r="O23" s="17">
        <f>Co2Q[[#This Row],[S0]]-AVERAGE($N$2:$N$5)</f>
        <v>9.1717203389840076</v>
      </c>
      <c r="P23" s="17">
        <f>Co2Q[[#This Row],[Co2]]-Co2Q[[#This Row],[Seasonal]]</f>
        <v>956.73827966101601</v>
      </c>
      <c r="S23" s="15" t="s">
        <v>28</v>
      </c>
      <c r="T23" s="15"/>
    </row>
    <row r="24" spans="1:27" x14ac:dyDescent="0.3">
      <c r="A24" s="1">
        <v>1964</v>
      </c>
      <c r="B24" s="1">
        <v>3</v>
      </c>
      <c r="C24" s="2">
        <v>23604</v>
      </c>
      <c r="D24" s="4">
        <f>Co2Q[[#This Row],[Year]]+1/8+(Co2Q[[#This Row],[Quarter]]-1)/4</f>
        <v>1964.625</v>
      </c>
      <c r="E24" s="4">
        <f>Co2Q[[#This Row],[DecDate]]^2</f>
        <v>3859751.390625</v>
      </c>
      <c r="F24" s="1">
        <v>955.83999999999992</v>
      </c>
      <c r="G24" s="17">
        <f>$T$17+$T$18*Co2Q[[#This Row],[DecDate]]</f>
        <v>948.80262536675946</v>
      </c>
      <c r="H24" s="17">
        <f>$T$37+$T$38*Co2Q[[#This Row],[DecDate]]+$T$39*Co2Q[[#This Row],[DecDate2]]</f>
        <v>959.91587676526979</v>
      </c>
      <c r="I24" s="17">
        <f>Co2Q[[#This Row],[Co2]]-Co2Q[[#This Row],[Linear Trend]]</f>
        <v>7.0373746332404608</v>
      </c>
      <c r="J24" s="17">
        <f>Co2Q[[#This Row],[Co2]]-Co2Q[[#This Row],[Quadratic Trend]]</f>
        <v>-4.075876765269868</v>
      </c>
      <c r="K24" s="17">
        <f t="shared" si="0"/>
        <v>-0.68459944453652499</v>
      </c>
      <c r="L24" s="17">
        <f>Co2Q[[#This Row],[Quadratic Trend]]+Co2Q[[#This Row],[Cycle]]</f>
        <v>959.23127732073328</v>
      </c>
      <c r="M24" s="17">
        <f>Co2Q[[#This Row],[Detrended]]-Co2Q[[#This Row],[Cycle]]</f>
        <v>-3.3912773207333431</v>
      </c>
      <c r="N24" s="17">
        <f>AVERAGEIF(Co2Q[Quarter],Co2Q[Quarter],Co2Q[High Frequency])</f>
        <v>-4.3806332529498047</v>
      </c>
      <c r="O24" s="17">
        <f>Co2Q[[#This Row],[S0]]-AVERAGE($N$2:$N$5)</f>
        <v>-4.3867881355939353</v>
      </c>
      <c r="P24" s="17">
        <f>Co2Q[[#This Row],[Co2]]-Co2Q[[#This Row],[Seasonal]]</f>
        <v>960.22678813559389</v>
      </c>
      <c r="S24" s="12" t="s">
        <v>29</v>
      </c>
      <c r="T24" s="12">
        <v>0.99739554573117917</v>
      </c>
    </row>
    <row r="25" spans="1:27" x14ac:dyDescent="0.3">
      <c r="A25" s="1">
        <v>1964</v>
      </c>
      <c r="B25" s="1">
        <v>4</v>
      </c>
      <c r="C25" s="2">
        <v>23696</v>
      </c>
      <c r="D25" s="4">
        <f>Co2Q[[#This Row],[Year]]+1/8+(Co2Q[[#This Row],[Quarter]]-1)/4</f>
        <v>1964.875</v>
      </c>
      <c r="E25" s="4">
        <f>Co2Q[[#This Row],[DecDate]]^2</f>
        <v>3860733.765625</v>
      </c>
      <c r="F25" s="1">
        <v>953.29</v>
      </c>
      <c r="G25" s="17">
        <f>$T$17+$T$18*Co2Q[[#This Row],[DecDate]]</f>
        <v>949.97590869633132</v>
      </c>
      <c r="H25" s="17">
        <f>$T$37+$T$38*Co2Q[[#This Row],[DecDate]]+$T$39*Co2Q[[#This Row],[DecDate2]]</f>
        <v>960.63106020717532</v>
      </c>
      <c r="I25" s="17">
        <f>Co2Q[[#This Row],[Co2]]-Co2Q[[#This Row],[Linear Trend]]</f>
        <v>3.314091303668647</v>
      </c>
      <c r="J25" s="17">
        <f>Co2Q[[#This Row],[Co2]]-Co2Q[[#This Row],[Quadratic Trend]]</f>
        <v>-7.3410602071753601</v>
      </c>
      <c r="K25" s="17">
        <f t="shared" si="0"/>
        <v>-0.24178288643042833</v>
      </c>
      <c r="L25" s="17">
        <f>Co2Q[[#This Row],[Quadratic Trend]]+Co2Q[[#This Row],[Cycle]]</f>
        <v>960.3892773207449</v>
      </c>
      <c r="M25" s="17">
        <f>Co2Q[[#This Row],[Detrended]]-Co2Q[[#This Row],[Cycle]]</f>
        <v>-7.0992773207449318</v>
      </c>
      <c r="N25" s="17">
        <f>AVERAGEIF(Co2Q[Quarter],Co2Q[Quarter],Co2Q[High Frequency])</f>
        <v>-7.7725993546440222</v>
      </c>
      <c r="O25" s="17">
        <f>Co2Q[[#This Row],[S0]]-AVERAGE($N$2:$N$5)</f>
        <v>-7.7787542372881529</v>
      </c>
      <c r="P25" s="17">
        <f>Co2Q[[#This Row],[Co2]]-Co2Q[[#This Row],[Seasonal]]</f>
        <v>961.06875423728809</v>
      </c>
      <c r="S25" s="12" t="s">
        <v>30</v>
      </c>
      <c r="T25" s="12">
        <v>0.99479787464439662</v>
      </c>
    </row>
    <row r="26" spans="1:27" x14ac:dyDescent="0.3">
      <c r="A26" s="1">
        <v>1965</v>
      </c>
      <c r="B26" s="1">
        <v>1</v>
      </c>
      <c r="C26" s="2">
        <v>23788</v>
      </c>
      <c r="D26" s="4">
        <f>Co2Q[[#This Row],[Year]]+1/8+(Co2Q[[#This Row],[Quarter]]-1)/4</f>
        <v>1965.125</v>
      </c>
      <c r="E26" s="4">
        <f>Co2Q[[#This Row],[DecDate]]^2</f>
        <v>3861716.265625</v>
      </c>
      <c r="F26" s="1">
        <v>960.77</v>
      </c>
      <c r="G26" s="17">
        <f>$T$17+$T$18*Co2Q[[#This Row],[DecDate]]</f>
        <v>951.14919202590318</v>
      </c>
      <c r="H26" s="17">
        <f>$T$37+$T$38*Co2Q[[#This Row],[DecDate]]+$T$39*Co2Q[[#This Row],[DecDate2]]</f>
        <v>961.35096632834757</v>
      </c>
      <c r="I26" s="17">
        <f>Co2Q[[#This Row],[Co2]]-Co2Q[[#This Row],[Linear Trend]]</f>
        <v>9.620807974096806</v>
      </c>
      <c r="J26" s="17">
        <f>Co2Q[[#This Row],[Co2]]-Co2Q[[#This Row],[Quadratic Trend]]</f>
        <v>-0.58096632834758566</v>
      </c>
      <c r="K26" s="17">
        <f t="shared" si="0"/>
        <v>-2.5416890075968466</v>
      </c>
      <c r="L26" s="17">
        <f>Co2Q[[#This Row],[Quadratic Trend]]+Co2Q[[#This Row],[Cycle]]</f>
        <v>958.80927732075077</v>
      </c>
      <c r="M26" s="17">
        <f>Co2Q[[#This Row],[Detrended]]-Co2Q[[#This Row],[Cycle]]</f>
        <v>1.9607226792492609</v>
      </c>
      <c r="N26" s="17">
        <f>AVERAGEIF(Co2Q[Quarter],Co2Q[Quarter],Co2Q[High Frequency])</f>
        <v>2.9999769165422139</v>
      </c>
      <c r="O26" s="17">
        <f>Co2Q[[#This Row],[S0]]-AVERAGE($N$2:$N$5)</f>
        <v>2.9938220338980828</v>
      </c>
      <c r="P26" s="17">
        <f>Co2Q[[#This Row],[Co2]]-Co2Q[[#This Row],[Seasonal]]</f>
        <v>957.77617796610195</v>
      </c>
      <c r="S26" s="12" t="s">
        <v>31</v>
      </c>
      <c r="T26" s="12">
        <v>0.99475397485236616</v>
      </c>
    </row>
    <row r="27" spans="1:27" x14ac:dyDescent="0.3">
      <c r="A27" s="1">
        <v>1965</v>
      </c>
      <c r="B27" s="1">
        <v>2</v>
      </c>
      <c r="C27" s="2">
        <v>23877</v>
      </c>
      <c r="D27" s="4">
        <f>Co2Q[[#This Row],[Year]]+1/8+(Co2Q[[#This Row],[Quarter]]-1)/4</f>
        <v>1965.375</v>
      </c>
      <c r="E27" s="4">
        <f>Co2Q[[#This Row],[DecDate]]^2</f>
        <v>3862698.890625</v>
      </c>
      <c r="F27" s="1">
        <v>966.16</v>
      </c>
      <c r="G27" s="17">
        <f>$T$17+$T$18*Co2Q[[#This Row],[DecDate]]</f>
        <v>952.32247535547504</v>
      </c>
      <c r="H27" s="17">
        <f>$T$37+$T$38*Co2Q[[#This Row],[DecDate]]+$T$39*Co2Q[[#This Row],[DecDate2]]</f>
        <v>962.07559512872831</v>
      </c>
      <c r="I27" s="17">
        <f>Co2Q[[#This Row],[Co2]]-Co2Q[[#This Row],[Linear Trend]]</f>
        <v>13.837524644524933</v>
      </c>
      <c r="J27" s="17">
        <f>Co2Q[[#This Row],[Co2]]-Co2Q[[#This Row],[Quadratic Trend]]</f>
        <v>4.0844048712716585</v>
      </c>
      <c r="K27" s="17">
        <f t="shared" si="0"/>
        <v>-3.3163178080182889</v>
      </c>
      <c r="L27" s="17">
        <f>Co2Q[[#This Row],[Quadratic Trend]]+Co2Q[[#This Row],[Cycle]]</f>
        <v>958.75927732071</v>
      </c>
      <c r="M27" s="17">
        <f>Co2Q[[#This Row],[Detrended]]-Co2Q[[#This Row],[Cycle]]</f>
        <v>7.400722679289947</v>
      </c>
      <c r="N27" s="17">
        <f>AVERAGEIF(Co2Q[Quarter],Co2Q[Quarter],Co2Q[High Frequency])</f>
        <v>9.1778752216281383</v>
      </c>
      <c r="O27" s="17">
        <f>Co2Q[[#This Row],[S0]]-AVERAGE($N$2:$N$5)</f>
        <v>9.1717203389840076</v>
      </c>
      <c r="P27" s="17">
        <f>Co2Q[[#This Row],[Co2]]-Co2Q[[#This Row],[Seasonal]]</f>
        <v>956.98827966101601</v>
      </c>
      <c r="S27" s="12" t="s">
        <v>32</v>
      </c>
      <c r="T27" s="12">
        <v>5.9610870010622738</v>
      </c>
    </row>
    <row r="28" spans="1:27" ht="15" thickBot="1" x14ac:dyDescent="0.35">
      <c r="A28" s="1">
        <v>1965</v>
      </c>
      <c r="B28" s="1">
        <v>3</v>
      </c>
      <c r="C28" s="2">
        <v>23969</v>
      </c>
      <c r="D28" s="4">
        <f>Co2Q[[#This Row],[Year]]+1/8+(Co2Q[[#This Row],[Quarter]]-1)/4</f>
        <v>1965.625</v>
      </c>
      <c r="E28" s="4">
        <f>Co2Q[[#This Row],[DecDate]]^2</f>
        <v>3863681.640625</v>
      </c>
      <c r="F28" s="1">
        <v>958.01</v>
      </c>
      <c r="G28" s="17">
        <f>$T$17+$T$18*Co2Q[[#This Row],[DecDate]]</f>
        <v>953.49575868504689</v>
      </c>
      <c r="H28" s="17">
        <f>$T$37+$T$38*Co2Q[[#This Row],[DecDate]]+$T$39*Co2Q[[#This Row],[DecDate2]]</f>
        <v>962.80494660846307</v>
      </c>
      <c r="I28" s="17">
        <f>Co2Q[[#This Row],[Co2]]-Co2Q[[#This Row],[Linear Trend]]</f>
        <v>4.5142413149530967</v>
      </c>
      <c r="J28" s="17">
        <f>Co2Q[[#This Row],[Co2]]-Co2Q[[#This Row],[Quadratic Trend]]</f>
        <v>-4.7949466084630785</v>
      </c>
      <c r="K28" s="17">
        <f t="shared" si="0"/>
        <v>-1.783669287694829</v>
      </c>
      <c r="L28" s="17">
        <f>Co2Q[[#This Row],[Quadratic Trend]]+Co2Q[[#This Row],[Cycle]]</f>
        <v>961.02127732076826</v>
      </c>
      <c r="M28" s="17">
        <f>Co2Q[[#This Row],[Detrended]]-Co2Q[[#This Row],[Cycle]]</f>
        <v>-3.0112773207682495</v>
      </c>
      <c r="N28" s="17">
        <f>AVERAGEIF(Co2Q[Quarter],Co2Q[Quarter],Co2Q[High Frequency])</f>
        <v>-4.3806332529498047</v>
      </c>
      <c r="O28" s="17">
        <f>Co2Q[[#This Row],[S0]]-AVERAGE($N$2:$N$5)</f>
        <v>-4.3867881355939353</v>
      </c>
      <c r="P28" s="17">
        <f>Co2Q[[#This Row],[Co2]]-Co2Q[[#This Row],[Seasonal]]</f>
        <v>962.39678813559397</v>
      </c>
      <c r="S28" s="13" t="s">
        <v>33</v>
      </c>
      <c r="T28" s="13">
        <v>240</v>
      </c>
    </row>
    <row r="29" spans="1:27" x14ac:dyDescent="0.3">
      <c r="A29" s="1">
        <v>1965</v>
      </c>
      <c r="B29" s="1">
        <v>4</v>
      </c>
      <c r="C29" s="2">
        <v>24061</v>
      </c>
      <c r="D29" s="4">
        <f>Co2Q[[#This Row],[Year]]+1/8+(Co2Q[[#This Row],[Quarter]]-1)/4</f>
        <v>1965.875</v>
      </c>
      <c r="E29" s="4">
        <f>Co2Q[[#This Row],[DecDate]]^2</f>
        <v>3864664.515625</v>
      </c>
      <c r="F29" s="1">
        <v>955.59000000000015</v>
      </c>
      <c r="G29" s="17">
        <f>$T$17+$T$18*Co2Q[[#This Row],[DecDate]]</f>
        <v>954.66904201461875</v>
      </c>
      <c r="H29" s="17">
        <f>$T$37+$T$38*Co2Q[[#This Row],[DecDate]]+$T$39*Co2Q[[#This Row],[DecDate2]]</f>
        <v>963.53902076737722</v>
      </c>
      <c r="I29" s="17">
        <f>Co2Q[[#This Row],[Co2]]-Co2Q[[#This Row],[Linear Trend]]</f>
        <v>0.92095798538139206</v>
      </c>
      <c r="J29" s="17">
        <f>Co2Q[[#This Row],[Co2]]-Co2Q[[#This Row],[Quadratic Trend]]</f>
        <v>-7.9490207673770783</v>
      </c>
      <c r="K29" s="17">
        <f t="shared" si="0"/>
        <v>-0.34574344662062229</v>
      </c>
      <c r="L29" s="17">
        <f>Co2Q[[#This Row],[Quadratic Trend]]+Co2Q[[#This Row],[Cycle]]</f>
        <v>963.19327732075658</v>
      </c>
      <c r="M29" s="17">
        <f>Co2Q[[#This Row],[Detrended]]-Co2Q[[#This Row],[Cycle]]</f>
        <v>-7.6032773207564563</v>
      </c>
      <c r="N29" s="17">
        <f>AVERAGEIF(Co2Q[Quarter],Co2Q[Quarter],Co2Q[High Frequency])</f>
        <v>-7.7725993546440222</v>
      </c>
      <c r="O29" s="17">
        <f>Co2Q[[#This Row],[S0]]-AVERAGE($N$2:$N$5)</f>
        <v>-7.7787542372881529</v>
      </c>
      <c r="P29" s="17">
        <f>Co2Q[[#This Row],[Co2]]-Co2Q[[#This Row],[Seasonal]]</f>
        <v>963.36875423728827</v>
      </c>
    </row>
    <row r="30" spans="1:27" ht="15" thickBot="1" x14ac:dyDescent="0.35">
      <c r="A30" s="1">
        <v>1966</v>
      </c>
      <c r="B30" s="1">
        <v>1</v>
      </c>
      <c r="C30" s="2">
        <v>24153</v>
      </c>
      <c r="D30" s="4">
        <f>Co2Q[[#This Row],[Year]]+1/8+(Co2Q[[#This Row],[Quarter]]-1)/4</f>
        <v>1966.125</v>
      </c>
      <c r="E30" s="4">
        <f>Co2Q[[#This Row],[DecDate]]^2</f>
        <v>3865647.515625</v>
      </c>
      <c r="F30" s="1">
        <v>964.6</v>
      </c>
      <c r="G30" s="17">
        <f>$T$17+$T$18*Co2Q[[#This Row],[DecDate]]</f>
        <v>955.84232534419061</v>
      </c>
      <c r="H30" s="17">
        <f>$T$37+$T$38*Co2Q[[#This Row],[DecDate]]+$T$39*Co2Q[[#This Row],[DecDate2]]</f>
        <v>964.27781760555808</v>
      </c>
      <c r="I30" s="17">
        <f>Co2Q[[#This Row],[Co2]]-Co2Q[[#This Row],[Linear Trend]]</f>
        <v>8.7576746558094101</v>
      </c>
      <c r="J30" s="17">
        <f>Co2Q[[#This Row],[Co2]]-Co2Q[[#This Row],[Quadratic Trend]]</f>
        <v>0.32218239444193841</v>
      </c>
      <c r="K30" s="17">
        <f t="shared" si="0"/>
        <v>-2.0365402848073018</v>
      </c>
      <c r="L30" s="17">
        <f>Co2Q[[#This Row],[Quadratic Trend]]+Co2Q[[#This Row],[Cycle]]</f>
        <v>962.24127732075078</v>
      </c>
      <c r="M30" s="17">
        <f>Co2Q[[#This Row],[Detrended]]-Co2Q[[#This Row],[Cycle]]</f>
        <v>2.3587226792492402</v>
      </c>
      <c r="N30" s="17">
        <f>AVERAGEIF(Co2Q[Quarter],Co2Q[Quarter],Co2Q[High Frequency])</f>
        <v>2.9999769165422139</v>
      </c>
      <c r="O30" s="17">
        <f>Co2Q[[#This Row],[S0]]-AVERAGE($N$2:$N$5)</f>
        <v>2.9938220338980828</v>
      </c>
      <c r="P30" s="17">
        <f>Co2Q[[#This Row],[Co2]]-Co2Q[[#This Row],[Seasonal]]</f>
        <v>961.606177966102</v>
      </c>
      <c r="S30" t="s">
        <v>34</v>
      </c>
    </row>
    <row r="31" spans="1:27" x14ac:dyDescent="0.3">
      <c r="A31" s="1">
        <v>1966</v>
      </c>
      <c r="B31" s="1">
        <v>2</v>
      </c>
      <c r="C31" s="2">
        <v>24242</v>
      </c>
      <c r="D31" s="4">
        <f>Co2Q[[#This Row],[Year]]+1/8+(Co2Q[[#This Row],[Quarter]]-1)/4</f>
        <v>1966.375</v>
      </c>
      <c r="E31" s="4">
        <f>Co2Q[[#This Row],[DecDate]]^2</f>
        <v>3866630.640625</v>
      </c>
      <c r="F31" s="1">
        <v>971.63</v>
      </c>
      <c r="G31" s="17">
        <f>$T$17+$T$18*Co2Q[[#This Row],[DecDate]]</f>
        <v>957.01560867376247</v>
      </c>
      <c r="H31" s="17">
        <f>$T$37+$T$38*Co2Q[[#This Row],[DecDate]]+$T$39*Co2Q[[#This Row],[DecDate2]]</f>
        <v>965.02133712297655</v>
      </c>
      <c r="I31" s="17">
        <f>Co2Q[[#This Row],[Co2]]-Co2Q[[#This Row],[Linear Trend]]</f>
        <v>14.614391326237524</v>
      </c>
      <c r="J31" s="17">
        <f>Co2Q[[#This Row],[Co2]]-Co2Q[[#This Row],[Quadratic Trend]]</f>
        <v>6.6086628770234483</v>
      </c>
      <c r="K31" s="17">
        <f t="shared" si="0"/>
        <v>-2.5880598022315779</v>
      </c>
      <c r="L31" s="17">
        <f>Co2Q[[#This Row],[Quadratic Trend]]+Co2Q[[#This Row],[Cycle]]</f>
        <v>962.43327732074499</v>
      </c>
      <c r="M31" s="17">
        <f>Co2Q[[#This Row],[Detrended]]-Co2Q[[#This Row],[Cycle]]</f>
        <v>9.1967226792550267</v>
      </c>
      <c r="N31" s="17">
        <f>AVERAGEIF(Co2Q[Quarter],Co2Q[Quarter],Co2Q[High Frequency])</f>
        <v>9.1778752216281383</v>
      </c>
      <c r="O31" s="17">
        <f>Co2Q[[#This Row],[S0]]-AVERAGE($N$2:$N$5)</f>
        <v>9.1717203389840076</v>
      </c>
      <c r="P31" s="17">
        <f>Co2Q[[#This Row],[Co2]]-Co2Q[[#This Row],[Seasonal]]</f>
        <v>962.45827966101604</v>
      </c>
      <c r="S31" s="14"/>
      <c r="T31" s="14" t="s">
        <v>39</v>
      </c>
      <c r="U31" s="14" t="s">
        <v>40</v>
      </c>
      <c r="V31" s="14" t="s">
        <v>41</v>
      </c>
      <c r="W31" s="14" t="s">
        <v>42</v>
      </c>
      <c r="X31" s="14" t="s">
        <v>43</v>
      </c>
    </row>
    <row r="32" spans="1:27" x14ac:dyDescent="0.3">
      <c r="A32" s="1">
        <v>1966</v>
      </c>
      <c r="B32" s="1">
        <v>3</v>
      </c>
      <c r="C32" s="2">
        <v>24334</v>
      </c>
      <c r="D32" s="4">
        <f>Co2Q[[#This Row],[Year]]+1/8+(Co2Q[[#This Row],[Quarter]]-1)/4</f>
        <v>1966.625</v>
      </c>
      <c r="E32" s="4">
        <f>Co2Q[[#This Row],[DecDate]]^2</f>
        <v>3867613.890625</v>
      </c>
      <c r="F32" s="1">
        <v>961.4</v>
      </c>
      <c r="G32" s="17">
        <f>$T$17+$T$18*Co2Q[[#This Row],[DecDate]]</f>
        <v>958.18889200333251</v>
      </c>
      <c r="H32" s="17">
        <f>$T$37+$T$38*Co2Q[[#This Row],[DecDate]]+$T$39*Co2Q[[#This Row],[DecDate2]]</f>
        <v>965.76957931966172</v>
      </c>
      <c r="I32" s="17">
        <f>Co2Q[[#This Row],[Co2]]-Co2Q[[#This Row],[Linear Trend]]</f>
        <v>3.2111079966674652</v>
      </c>
      <c r="J32" s="17">
        <f>Co2Q[[#This Row],[Co2]]-Co2Q[[#This Row],[Quadratic Trend]]</f>
        <v>-4.3695793196617387</v>
      </c>
      <c r="K32" s="17">
        <f t="shared" si="0"/>
        <v>-0.93230199891097532</v>
      </c>
      <c r="L32" s="17">
        <f>Co2Q[[#This Row],[Quadratic Trend]]+Co2Q[[#This Row],[Cycle]]</f>
        <v>964.83727732075079</v>
      </c>
      <c r="M32" s="17">
        <f>Co2Q[[#This Row],[Detrended]]-Co2Q[[#This Row],[Cycle]]</f>
        <v>-3.4372773207507636</v>
      </c>
      <c r="N32" s="17">
        <f>AVERAGEIF(Co2Q[Quarter],Co2Q[Quarter],Co2Q[High Frequency])</f>
        <v>-4.3806332529498047</v>
      </c>
      <c r="O32" s="17">
        <f>Co2Q[[#This Row],[S0]]-AVERAGE($N$2:$N$5)</f>
        <v>-4.3867881355939353</v>
      </c>
      <c r="P32" s="17">
        <f>Co2Q[[#This Row],[Co2]]-Co2Q[[#This Row],[Seasonal]]</f>
        <v>965.78678813559395</v>
      </c>
      <c r="S32" s="12" t="s">
        <v>35</v>
      </c>
      <c r="T32" s="12">
        <v>2</v>
      </c>
      <c r="U32" s="12">
        <v>1610472.4588834867</v>
      </c>
      <c r="V32" s="12">
        <v>805236.22944174334</v>
      </c>
      <c r="W32" s="12">
        <v>22660.6511929558</v>
      </c>
      <c r="X32" s="12">
        <v>2.3303779466541955E-271</v>
      </c>
    </row>
    <row r="33" spans="1:27" x14ac:dyDescent="0.3">
      <c r="A33" s="1">
        <v>1966</v>
      </c>
      <c r="B33" s="1">
        <v>4</v>
      </c>
      <c r="C33" s="2">
        <v>24426</v>
      </c>
      <c r="D33" s="4">
        <f>Co2Q[[#This Row],[Year]]+1/8+(Co2Q[[#This Row],[Quarter]]-1)/4</f>
        <v>1966.875</v>
      </c>
      <c r="E33" s="4">
        <f>Co2Q[[#This Row],[DecDate]]^2</f>
        <v>3868597.265625</v>
      </c>
      <c r="F33" s="1">
        <v>958.97</v>
      </c>
      <c r="G33" s="17">
        <f>$T$17+$T$18*Co2Q[[#This Row],[DecDate]]</f>
        <v>959.36217533290437</v>
      </c>
      <c r="H33" s="17">
        <f>$T$37+$T$38*Co2Q[[#This Row],[DecDate]]+$T$39*Co2Q[[#This Row],[DecDate2]]</f>
        <v>966.52254419558449</v>
      </c>
      <c r="I33" s="17">
        <f>Co2Q[[#This Row],[Co2]]-Co2Q[[#This Row],[Linear Trend]]</f>
        <v>-0.39217533290434403</v>
      </c>
      <c r="J33" s="17">
        <f>Co2Q[[#This Row],[Co2]]-Co2Q[[#This Row],[Quadratic Trend]]</f>
        <v>-7.5525441955844599</v>
      </c>
      <c r="K33" s="17">
        <f t="shared" si="0"/>
        <v>9.6733125154605665E-2</v>
      </c>
      <c r="L33" s="17">
        <f>Co2Q[[#This Row],[Quadratic Trend]]+Co2Q[[#This Row],[Cycle]]</f>
        <v>966.61927732073912</v>
      </c>
      <c r="M33" s="17">
        <f>Co2Q[[#This Row],[Detrended]]-Co2Q[[#This Row],[Cycle]]</f>
        <v>-7.6492773207390652</v>
      </c>
      <c r="N33" s="17">
        <f>AVERAGEIF(Co2Q[Quarter],Co2Q[Quarter],Co2Q[High Frequency])</f>
        <v>-7.7725993546440222</v>
      </c>
      <c r="O33" s="17">
        <f>Co2Q[[#This Row],[S0]]-AVERAGE($N$2:$N$5)</f>
        <v>-7.7787542372881529</v>
      </c>
      <c r="P33" s="17">
        <f>Co2Q[[#This Row],[Co2]]-Co2Q[[#This Row],[Seasonal]]</f>
        <v>966.74875423728815</v>
      </c>
      <c r="S33" s="12" t="s">
        <v>36</v>
      </c>
      <c r="T33" s="12">
        <v>237</v>
      </c>
      <c r="U33" s="12">
        <v>8421.6903015133666</v>
      </c>
      <c r="V33" s="12">
        <v>35.534558234233614</v>
      </c>
      <c r="W33" s="12"/>
      <c r="X33" s="12"/>
    </row>
    <row r="34" spans="1:27" ht="15" thickBot="1" x14ac:dyDescent="0.35">
      <c r="A34" s="1">
        <v>1967</v>
      </c>
      <c r="B34" s="1">
        <v>1</v>
      </c>
      <c r="C34" s="2">
        <v>24518</v>
      </c>
      <c r="D34" s="4">
        <f>Co2Q[[#This Row],[Year]]+1/8+(Co2Q[[#This Row],[Quarter]]-1)/4</f>
        <v>1967.125</v>
      </c>
      <c r="E34" s="4">
        <f>Co2Q[[#This Row],[DecDate]]^2</f>
        <v>3869580.765625</v>
      </c>
      <c r="F34" s="1">
        <v>967.6099999999999</v>
      </c>
      <c r="G34" s="17">
        <f>$T$17+$T$18*Co2Q[[#This Row],[DecDate]]</f>
        <v>960.53545866247623</v>
      </c>
      <c r="H34" s="17">
        <f>$T$37+$T$38*Co2Q[[#This Row],[DecDate]]+$T$39*Co2Q[[#This Row],[DecDate2]]</f>
        <v>967.28023175077396</v>
      </c>
      <c r="I34" s="17">
        <f>Co2Q[[#This Row],[Co2]]-Co2Q[[#This Row],[Linear Trend]]</f>
        <v>7.0745413375236694</v>
      </c>
      <c r="J34" s="17">
        <f>Co2Q[[#This Row],[Co2]]-Co2Q[[#This Row],[Quadratic Trend]]</f>
        <v>0.32976824922593551</v>
      </c>
      <c r="K34" s="17">
        <f t="shared" si="0"/>
        <v>-2.430954430034876</v>
      </c>
      <c r="L34" s="17">
        <f>Co2Q[[#This Row],[Quadratic Trend]]+Co2Q[[#This Row],[Cycle]]</f>
        <v>964.84927732073913</v>
      </c>
      <c r="M34" s="17">
        <f>Co2Q[[#This Row],[Detrended]]-Co2Q[[#This Row],[Cycle]]</f>
        <v>2.7607226792608115</v>
      </c>
      <c r="N34" s="17">
        <f>AVERAGEIF(Co2Q[Quarter],Co2Q[Quarter],Co2Q[High Frequency])</f>
        <v>2.9999769165422139</v>
      </c>
      <c r="O34" s="17">
        <f>Co2Q[[#This Row],[S0]]-AVERAGE($N$2:$N$5)</f>
        <v>2.9938220338980828</v>
      </c>
      <c r="P34" s="17">
        <f>Co2Q[[#This Row],[Co2]]-Co2Q[[#This Row],[Seasonal]]</f>
        <v>964.61617796610187</v>
      </c>
      <c r="S34" s="13" t="s">
        <v>37</v>
      </c>
      <c r="T34" s="13">
        <v>239</v>
      </c>
      <c r="U34" s="13">
        <v>1618894.149185</v>
      </c>
      <c r="V34" s="13"/>
      <c r="W34" s="13"/>
      <c r="X34" s="13"/>
    </row>
    <row r="35" spans="1:27" ht="15" thickBot="1" x14ac:dyDescent="0.35">
      <c r="A35" s="1">
        <v>1967</v>
      </c>
      <c r="B35" s="1">
        <v>2</v>
      </c>
      <c r="C35" s="2">
        <v>24607</v>
      </c>
      <c r="D35" s="4">
        <f>Co2Q[[#This Row],[Year]]+1/8+(Co2Q[[#This Row],[Quarter]]-1)/4</f>
        <v>1967.375</v>
      </c>
      <c r="E35" s="4">
        <f>Co2Q[[#This Row],[DecDate]]^2</f>
        <v>3870564.390625</v>
      </c>
      <c r="F35" s="1">
        <v>973.51</v>
      </c>
      <c r="G35" s="17">
        <f>$T$17+$T$18*Co2Q[[#This Row],[DecDate]]</f>
        <v>961.70874199204809</v>
      </c>
      <c r="H35" s="17">
        <f>$T$37+$T$38*Co2Q[[#This Row],[DecDate]]+$T$39*Co2Q[[#This Row],[DecDate2]]</f>
        <v>968.04264198523015</v>
      </c>
      <c r="I35" s="17">
        <f>Co2Q[[#This Row],[Co2]]-Co2Q[[#This Row],[Linear Trend]]</f>
        <v>11.801258007951901</v>
      </c>
      <c r="J35" s="17">
        <f>Co2Q[[#This Row],[Co2]]-Co2Q[[#This Row],[Quadratic Trend]]</f>
        <v>5.4673580147698431</v>
      </c>
      <c r="K35" s="17">
        <f t="shared" si="0"/>
        <v>-3.0753646644735908</v>
      </c>
      <c r="L35" s="17">
        <f>Co2Q[[#This Row],[Quadratic Trend]]+Co2Q[[#This Row],[Cycle]]</f>
        <v>964.96727732075658</v>
      </c>
      <c r="M35" s="17">
        <f>Co2Q[[#This Row],[Detrended]]-Co2Q[[#This Row],[Cycle]]</f>
        <v>8.5427226792434343</v>
      </c>
      <c r="N35" s="17">
        <f>AVERAGEIF(Co2Q[Quarter],Co2Q[Quarter],Co2Q[High Frequency])</f>
        <v>9.1778752216281383</v>
      </c>
      <c r="O35" s="17">
        <f>Co2Q[[#This Row],[S0]]-AVERAGE($N$2:$N$5)</f>
        <v>9.1717203389840076</v>
      </c>
      <c r="P35" s="17">
        <f>Co2Q[[#This Row],[Co2]]-Co2Q[[#This Row],[Seasonal]]</f>
        <v>964.33827966101603</v>
      </c>
    </row>
    <row r="36" spans="1:27" x14ac:dyDescent="0.3">
      <c r="A36" s="1">
        <v>1967</v>
      </c>
      <c r="B36" s="1">
        <v>3</v>
      </c>
      <c r="C36" s="2">
        <v>24699</v>
      </c>
      <c r="D36" s="4">
        <f>Co2Q[[#This Row],[Year]]+1/8+(Co2Q[[#This Row],[Quarter]]-1)/4</f>
        <v>1967.625</v>
      </c>
      <c r="E36" s="4">
        <f>Co2Q[[#This Row],[DecDate]]^2</f>
        <v>3871548.140625</v>
      </c>
      <c r="F36" s="1">
        <v>962.78</v>
      </c>
      <c r="G36" s="17">
        <f>$T$17+$T$18*Co2Q[[#This Row],[DecDate]]</f>
        <v>962.88202532161995</v>
      </c>
      <c r="H36" s="17">
        <f>$T$37+$T$38*Co2Q[[#This Row],[DecDate]]+$T$39*Co2Q[[#This Row],[DecDate2]]</f>
        <v>968.80977489892393</v>
      </c>
      <c r="I36" s="17">
        <f>Co2Q[[#This Row],[Co2]]-Co2Q[[#This Row],[Linear Trend]]</f>
        <v>-0.10202532161997624</v>
      </c>
      <c r="J36" s="17">
        <f>Co2Q[[#This Row],[Co2]]-Co2Q[[#This Row],[Quadratic Trend]]</f>
        <v>-6.0297748989239608</v>
      </c>
      <c r="K36" s="17">
        <f t="shared" si="0"/>
        <v>-1.7144975781848415</v>
      </c>
      <c r="L36" s="17">
        <f>Co2Q[[#This Row],[Quadratic Trend]]+Co2Q[[#This Row],[Cycle]]</f>
        <v>967.09527732073911</v>
      </c>
      <c r="M36" s="17">
        <f>Co2Q[[#This Row],[Detrended]]-Co2Q[[#This Row],[Cycle]]</f>
        <v>-4.3152773207391188</v>
      </c>
      <c r="N36" s="17">
        <f>AVERAGEIF(Co2Q[Quarter],Co2Q[Quarter],Co2Q[High Frequency])</f>
        <v>-4.3806332529498047</v>
      </c>
      <c r="O36" s="17">
        <f>Co2Q[[#This Row],[S0]]-AVERAGE($N$2:$N$5)</f>
        <v>-4.3867881355939353</v>
      </c>
      <c r="P36" s="17">
        <f>Co2Q[[#This Row],[Co2]]-Co2Q[[#This Row],[Seasonal]]</f>
        <v>967.16678813559395</v>
      </c>
      <c r="S36" s="14"/>
      <c r="T36" s="14" t="s">
        <v>44</v>
      </c>
      <c r="U36" s="14" t="s">
        <v>32</v>
      </c>
      <c r="V36" s="14" t="s">
        <v>45</v>
      </c>
      <c r="W36" s="14" t="s">
        <v>46</v>
      </c>
      <c r="X36" s="14" t="s">
        <v>47</v>
      </c>
      <c r="Y36" s="14" t="s">
        <v>48</v>
      </c>
      <c r="Z36" s="14" t="s">
        <v>49</v>
      </c>
      <c r="AA36" s="14" t="s">
        <v>50</v>
      </c>
    </row>
    <row r="37" spans="1:27" x14ac:dyDescent="0.3">
      <c r="A37" s="1">
        <v>1967</v>
      </c>
      <c r="B37" s="1">
        <v>4</v>
      </c>
      <c r="C37" s="2">
        <v>24791</v>
      </c>
      <c r="D37" s="4">
        <f>Co2Q[[#This Row],[Year]]+1/8+(Co2Q[[#This Row],[Quarter]]-1)/4</f>
        <v>1967.875</v>
      </c>
      <c r="E37" s="4">
        <f>Co2Q[[#This Row],[DecDate]]^2</f>
        <v>3872532.015625</v>
      </c>
      <c r="F37" s="1">
        <v>961.99</v>
      </c>
      <c r="G37" s="17">
        <f>$T$17+$T$18*Co2Q[[#This Row],[DecDate]]</f>
        <v>964.05530865119181</v>
      </c>
      <c r="H37" s="17">
        <f>$T$37+$T$38*Co2Q[[#This Row],[DecDate]]+$T$39*Co2Q[[#This Row],[DecDate2]]</f>
        <v>969.58163049185532</v>
      </c>
      <c r="I37" s="17">
        <f>Co2Q[[#This Row],[Co2]]-Co2Q[[#This Row],[Linear Trend]]</f>
        <v>-2.0653086511917991</v>
      </c>
      <c r="J37" s="17">
        <f>Co2Q[[#This Row],[Co2]]-Co2Q[[#This Row],[Quadratic Trend]]</f>
        <v>-7.5916304918553124</v>
      </c>
      <c r="K37" s="17">
        <f t="shared" si="0"/>
        <v>-0.81835317114532702</v>
      </c>
      <c r="L37" s="17">
        <f>Co2Q[[#This Row],[Quadratic Trend]]+Co2Q[[#This Row],[Cycle]]</f>
        <v>968.76327732071002</v>
      </c>
      <c r="M37" s="17">
        <f>Co2Q[[#This Row],[Detrended]]-Co2Q[[#This Row],[Cycle]]</f>
        <v>-6.773277320709985</v>
      </c>
      <c r="N37" s="17">
        <f>AVERAGEIF(Co2Q[Quarter],Co2Q[Quarter],Co2Q[High Frequency])</f>
        <v>-7.7725993546440222</v>
      </c>
      <c r="O37" s="17">
        <f>Co2Q[[#This Row],[S0]]-AVERAGE($N$2:$N$5)</f>
        <v>-7.7787542372881529</v>
      </c>
      <c r="P37" s="17">
        <f>Co2Q[[#This Row],[Co2]]-Co2Q[[#This Row],[Seasonal]]</f>
        <v>969.76875423728814</v>
      </c>
      <c r="S37" s="12" t="s">
        <v>38</v>
      </c>
      <c r="T37" s="12">
        <v>141185.14593996553</v>
      </c>
      <c r="U37" s="12">
        <v>5673.12363954585</v>
      </c>
      <c r="V37" s="12">
        <v>24.886668246713519</v>
      </c>
      <c r="W37" s="12">
        <v>4.7043301178438504E-68</v>
      </c>
      <c r="X37" s="12">
        <v>130008.95615607222</v>
      </c>
      <c r="Y37" s="12">
        <v>152361.33572385885</v>
      </c>
      <c r="Z37" s="12">
        <v>130008.95615607222</v>
      </c>
      <c r="AA37" s="12">
        <v>152361.33572385885</v>
      </c>
    </row>
    <row r="38" spans="1:27" x14ac:dyDescent="0.3">
      <c r="A38" s="1">
        <v>1968</v>
      </c>
      <c r="B38" s="1">
        <v>1</v>
      </c>
      <c r="C38" s="2">
        <v>24883</v>
      </c>
      <c r="D38" s="4">
        <f>Co2Q[[#This Row],[Year]]+1/8+(Co2Q[[#This Row],[Quarter]]-1)/4</f>
        <v>1968.125</v>
      </c>
      <c r="E38" s="4">
        <f>Co2Q[[#This Row],[DecDate]]^2</f>
        <v>3873516.015625</v>
      </c>
      <c r="F38" s="1">
        <v>969.61</v>
      </c>
      <c r="G38" s="17">
        <f>$T$17+$T$18*Co2Q[[#This Row],[DecDate]]</f>
        <v>965.22859198076367</v>
      </c>
      <c r="H38" s="17">
        <f>$T$37+$T$38*Co2Q[[#This Row],[DecDate]]+$T$39*Co2Q[[#This Row],[DecDate2]]</f>
        <v>970.35820876414073</v>
      </c>
      <c r="I38" s="17">
        <f>Co2Q[[#This Row],[Co2]]-Co2Q[[#This Row],[Linear Trend]]</f>
        <v>4.3814080192363463</v>
      </c>
      <c r="J38" s="17">
        <f>Co2Q[[#This Row],[Co2]]-Co2Q[[#This Row],[Quadratic Trend]]</f>
        <v>-0.74820876414071336</v>
      </c>
      <c r="K38" s="17">
        <f t="shared" si="0"/>
        <v>-2.980931443360896</v>
      </c>
      <c r="L38" s="17">
        <f>Co2Q[[#This Row],[Quadratic Trend]]+Co2Q[[#This Row],[Cycle]]</f>
        <v>967.37727732077985</v>
      </c>
      <c r="M38" s="17">
        <f>Co2Q[[#This Row],[Detrended]]-Co2Q[[#This Row],[Cycle]]</f>
        <v>2.2327226792201826</v>
      </c>
      <c r="N38" s="17">
        <f>AVERAGEIF(Co2Q[Quarter],Co2Q[Quarter],Co2Q[High Frequency])</f>
        <v>2.9999769165422139</v>
      </c>
      <c r="O38" s="17">
        <f>Co2Q[[#This Row],[S0]]-AVERAGE($N$2:$N$5)</f>
        <v>2.9938220338980828</v>
      </c>
      <c r="P38" s="17">
        <f>Co2Q[[#This Row],[Co2]]-Co2Q[[#This Row],[Seasonal]]</f>
        <v>966.61617796610199</v>
      </c>
      <c r="S38" s="12" t="s">
        <v>51</v>
      </c>
      <c r="T38" s="12">
        <v>-145.60141127042115</v>
      </c>
      <c r="U38" s="12">
        <v>5.704801180027629</v>
      </c>
      <c r="V38" s="12">
        <v>-25.522609233108451</v>
      </c>
      <c r="W38" s="12">
        <v>6.0005013324980935E-70</v>
      </c>
      <c r="X38" s="12">
        <v>-156.84000656965409</v>
      </c>
      <c r="Y38" s="12">
        <v>-134.36281597118821</v>
      </c>
      <c r="Z38" s="12">
        <v>-156.84000656965409</v>
      </c>
      <c r="AA38" s="12">
        <v>-134.36281597118821</v>
      </c>
    </row>
    <row r="39" spans="1:27" ht="15" thickBot="1" x14ac:dyDescent="0.35">
      <c r="A39" s="1">
        <v>1968</v>
      </c>
      <c r="B39" s="1">
        <v>2</v>
      </c>
      <c r="C39" s="2">
        <v>24973</v>
      </c>
      <c r="D39" s="4">
        <f>Co2Q[[#This Row],[Year]]+1/8+(Co2Q[[#This Row],[Quarter]]-1)/4</f>
        <v>1968.375</v>
      </c>
      <c r="E39" s="4">
        <f>Co2Q[[#This Row],[DecDate]]^2</f>
        <v>3874500.140625</v>
      </c>
      <c r="F39" s="1">
        <v>975.94999999999993</v>
      </c>
      <c r="G39" s="17">
        <f>$T$17+$T$18*Co2Q[[#This Row],[DecDate]]</f>
        <v>966.40187531033553</v>
      </c>
      <c r="H39" s="17">
        <f>$T$37+$T$38*Co2Q[[#This Row],[DecDate]]+$T$39*Co2Q[[#This Row],[DecDate2]]</f>
        <v>971.13950971557642</v>
      </c>
      <c r="I39" s="17">
        <f>Co2Q[[#This Row],[Co2]]-Co2Q[[#This Row],[Linear Trend]]</f>
        <v>9.5481246896644052</v>
      </c>
      <c r="J39" s="17">
        <f>Co2Q[[#This Row],[Co2]]-Co2Q[[#This Row],[Quadratic Trend]]</f>
        <v>4.8104902844235085</v>
      </c>
      <c r="K39" s="17">
        <f t="shared" si="0"/>
        <v>-3.4382323948315388</v>
      </c>
      <c r="L39" s="17">
        <f>Co2Q[[#This Row],[Quadratic Trend]]+Co2Q[[#This Row],[Cycle]]</f>
        <v>967.70127732074491</v>
      </c>
      <c r="M39" s="17">
        <f>Co2Q[[#This Row],[Detrended]]-Co2Q[[#This Row],[Cycle]]</f>
        <v>8.2487226792550477</v>
      </c>
      <c r="N39" s="17">
        <f>AVERAGEIF(Co2Q[Quarter],Co2Q[Quarter],Co2Q[High Frequency])</f>
        <v>9.1778752216281383</v>
      </c>
      <c r="O39" s="17">
        <f>Co2Q[[#This Row],[S0]]-AVERAGE($N$2:$N$5)</f>
        <v>9.1717203389840076</v>
      </c>
      <c r="P39" s="17">
        <f>Co2Q[[#This Row],[Co2]]-Co2Q[[#This Row],[Seasonal]]</f>
        <v>966.77827966101597</v>
      </c>
      <c r="S39" s="13" t="s">
        <v>54</v>
      </c>
      <c r="T39" s="13">
        <v>3.7781434034366013E-2</v>
      </c>
      <c r="U39" s="13">
        <v>1.4340769037097523E-3</v>
      </c>
      <c r="V39" s="13">
        <v>26.345472782269091</v>
      </c>
      <c r="W39" s="13">
        <v>2.2897079232690201E-72</v>
      </c>
      <c r="X39" s="13">
        <v>3.4956268101292619E-2</v>
      </c>
      <c r="Y39" s="13">
        <v>4.0606599967439407E-2</v>
      </c>
      <c r="Z39" s="13">
        <v>3.4956268101292619E-2</v>
      </c>
      <c r="AA39" s="13">
        <v>4.0606599967439407E-2</v>
      </c>
    </row>
    <row r="40" spans="1:27" x14ac:dyDescent="0.3">
      <c r="A40" s="1">
        <v>1968</v>
      </c>
      <c r="B40" s="1">
        <v>3</v>
      </c>
      <c r="C40" s="2">
        <v>25065</v>
      </c>
      <c r="D40" s="4">
        <f>Co2Q[[#This Row],[Year]]+1/8+(Co2Q[[#This Row],[Quarter]]-1)/4</f>
        <v>1968.625</v>
      </c>
      <c r="E40" s="4">
        <f>Co2Q[[#This Row],[DecDate]]^2</f>
        <v>3875484.390625</v>
      </c>
      <c r="F40" s="1">
        <v>966.57999999999993</v>
      </c>
      <c r="G40" s="17">
        <f>$T$17+$T$18*Co2Q[[#This Row],[DecDate]]</f>
        <v>967.57515863990739</v>
      </c>
      <c r="H40" s="17">
        <f>$T$37+$T$38*Co2Q[[#This Row],[DecDate]]+$T$39*Co2Q[[#This Row],[DecDate2]]</f>
        <v>971.92553334630793</v>
      </c>
      <c r="I40" s="17">
        <f>Co2Q[[#This Row],[Co2]]-Co2Q[[#This Row],[Linear Trend]]</f>
        <v>-0.99515863990745856</v>
      </c>
      <c r="J40" s="17">
        <f>Co2Q[[#This Row],[Co2]]-Co2Q[[#This Row],[Quadratic Trend]]</f>
        <v>-5.3455333463080024</v>
      </c>
      <c r="K40" s="17">
        <f t="shared" si="0"/>
        <v>-1.8102560255572144</v>
      </c>
      <c r="L40" s="17">
        <f>Co2Q[[#This Row],[Quadratic Trend]]+Co2Q[[#This Row],[Cycle]]</f>
        <v>970.11527732075069</v>
      </c>
      <c r="M40" s="17">
        <f>Co2Q[[#This Row],[Detrended]]-Co2Q[[#This Row],[Cycle]]</f>
        <v>-3.5352773207507879</v>
      </c>
      <c r="N40" s="17">
        <f>AVERAGEIF(Co2Q[Quarter],Co2Q[Quarter],Co2Q[High Frequency])</f>
        <v>-4.3806332529498047</v>
      </c>
      <c r="O40" s="17">
        <f>Co2Q[[#This Row],[S0]]-AVERAGE($N$2:$N$5)</f>
        <v>-4.3867881355939353</v>
      </c>
      <c r="P40" s="17">
        <f>Co2Q[[#This Row],[Co2]]-Co2Q[[#This Row],[Seasonal]]</f>
        <v>970.9667881355939</v>
      </c>
    </row>
    <row r="41" spans="1:27" x14ac:dyDescent="0.3">
      <c r="A41" s="1">
        <v>1968</v>
      </c>
      <c r="B41" s="1">
        <v>4</v>
      </c>
      <c r="C41" s="2">
        <v>25157</v>
      </c>
      <c r="D41" s="4">
        <f>Co2Q[[#This Row],[Year]]+1/8+(Co2Q[[#This Row],[Quarter]]-1)/4</f>
        <v>1968.875</v>
      </c>
      <c r="E41" s="4">
        <f>Co2Q[[#This Row],[DecDate]]^2</f>
        <v>3876468.765625</v>
      </c>
      <c r="F41" s="1">
        <v>964.39999999999986</v>
      </c>
      <c r="G41" s="17">
        <f>$T$17+$T$18*Co2Q[[#This Row],[DecDate]]</f>
        <v>968.74844196947925</v>
      </c>
      <c r="H41" s="17">
        <f>$T$37+$T$38*Co2Q[[#This Row],[DecDate]]+$T$39*Co2Q[[#This Row],[DecDate2]]</f>
        <v>972.71627965627704</v>
      </c>
      <c r="I41" s="17">
        <f>Co2Q[[#This Row],[Co2]]-Co2Q[[#This Row],[Linear Trend]]</f>
        <v>-4.3484419694793814</v>
      </c>
      <c r="J41" s="17">
        <f>Co2Q[[#This Row],[Co2]]-Co2Q[[#This Row],[Quadratic Trend]]</f>
        <v>-8.3162796562771746</v>
      </c>
      <c r="K41" s="17">
        <f t="shared" si="0"/>
        <v>-0.37100233552632744</v>
      </c>
      <c r="L41" s="17">
        <f>Co2Q[[#This Row],[Quadratic Trend]]+Co2Q[[#This Row],[Cycle]]</f>
        <v>972.34527732075071</v>
      </c>
      <c r="M41" s="17">
        <f>Co2Q[[#This Row],[Detrended]]-Co2Q[[#This Row],[Cycle]]</f>
        <v>-7.9452773207508471</v>
      </c>
      <c r="N41" s="17">
        <f>AVERAGEIF(Co2Q[Quarter],Co2Q[Quarter],Co2Q[High Frequency])</f>
        <v>-7.7725993546440222</v>
      </c>
      <c r="O41" s="17">
        <f>Co2Q[[#This Row],[S0]]-AVERAGE($N$2:$N$5)</f>
        <v>-7.7787542372881529</v>
      </c>
      <c r="P41" s="17">
        <f>Co2Q[[#This Row],[Co2]]-Co2Q[[#This Row],[Seasonal]]</f>
        <v>972.17875423728799</v>
      </c>
    </row>
    <row r="42" spans="1:27" x14ac:dyDescent="0.3">
      <c r="A42" s="1">
        <v>1969</v>
      </c>
      <c r="B42" s="1">
        <v>1</v>
      </c>
      <c r="C42" s="2">
        <v>25249</v>
      </c>
      <c r="D42" s="4">
        <f>Co2Q[[#This Row],[Year]]+1/8+(Co2Q[[#This Row],[Quarter]]-1)/4</f>
        <v>1969.125</v>
      </c>
      <c r="E42" s="4">
        <f>Co2Q[[#This Row],[DecDate]]^2</f>
        <v>3877453.265625</v>
      </c>
      <c r="F42" s="1">
        <v>974.06000000000006</v>
      </c>
      <c r="G42" s="17">
        <f>$T$17+$T$18*Co2Q[[#This Row],[DecDate]]</f>
        <v>969.9217252990511</v>
      </c>
      <c r="H42" s="17">
        <f>$T$37+$T$38*Co2Q[[#This Row],[DecDate]]+$T$39*Co2Q[[#This Row],[DecDate2]]</f>
        <v>973.51174864548375</v>
      </c>
      <c r="I42" s="17">
        <f>Co2Q[[#This Row],[Co2]]-Co2Q[[#This Row],[Linear Trend]]</f>
        <v>4.1382747009489549</v>
      </c>
      <c r="J42" s="17">
        <f>Co2Q[[#This Row],[Co2]]-Co2Q[[#This Row],[Quadratic Trend]]</f>
        <v>0.54825135451631013</v>
      </c>
      <c r="K42" s="17">
        <f t="shared" si="0"/>
        <v>-1.970471324750497</v>
      </c>
      <c r="L42" s="17">
        <f>Co2Q[[#This Row],[Quadratic Trend]]+Co2Q[[#This Row],[Cycle]]</f>
        <v>971.54127732073323</v>
      </c>
      <c r="M42" s="17">
        <f>Co2Q[[#This Row],[Detrended]]-Co2Q[[#This Row],[Cycle]]</f>
        <v>2.5187226792668072</v>
      </c>
      <c r="N42" s="17">
        <f>AVERAGEIF(Co2Q[Quarter],Co2Q[Quarter],Co2Q[High Frequency])</f>
        <v>2.9999769165422139</v>
      </c>
      <c r="O42" s="17">
        <f>Co2Q[[#This Row],[S0]]-AVERAGE($N$2:$N$5)</f>
        <v>2.9938220338980828</v>
      </c>
      <c r="P42" s="17">
        <f>Co2Q[[#This Row],[Co2]]-Co2Q[[#This Row],[Seasonal]]</f>
        <v>971.06617796610203</v>
      </c>
    </row>
    <row r="43" spans="1:27" x14ac:dyDescent="0.3">
      <c r="A43" s="1">
        <v>1969</v>
      </c>
      <c r="B43" s="1">
        <v>2</v>
      </c>
      <c r="C43" s="2">
        <v>25338</v>
      </c>
      <c r="D43" s="4">
        <f>Co2Q[[#This Row],[Year]]+1/8+(Co2Q[[#This Row],[Quarter]]-1)/4</f>
        <v>1969.375</v>
      </c>
      <c r="E43" s="4">
        <f>Co2Q[[#This Row],[DecDate]]^2</f>
        <v>3878437.890625</v>
      </c>
      <c r="F43" s="1">
        <v>980.76</v>
      </c>
      <c r="G43" s="17">
        <f>$T$17+$T$18*Co2Q[[#This Row],[DecDate]]</f>
        <v>971.09500862862114</v>
      </c>
      <c r="H43" s="17">
        <f>$T$37+$T$38*Co2Q[[#This Row],[DecDate]]+$T$39*Co2Q[[#This Row],[DecDate2]]</f>
        <v>974.31194031398627</v>
      </c>
      <c r="I43" s="17">
        <f>Co2Q[[#This Row],[Co2]]-Co2Q[[#This Row],[Linear Trend]]</f>
        <v>9.6649913713788465</v>
      </c>
      <c r="J43" s="17">
        <f>Co2Q[[#This Row],[Co2]]-Co2Q[[#This Row],[Quadratic Trend]]</f>
        <v>6.4480596860137211</v>
      </c>
      <c r="K43" s="17">
        <f t="shared" si="0"/>
        <v>-2.3386629932238976</v>
      </c>
      <c r="L43" s="17">
        <f>Co2Q[[#This Row],[Quadratic Trend]]+Co2Q[[#This Row],[Cycle]]</f>
        <v>971.97327732076235</v>
      </c>
      <c r="M43" s="17">
        <f>Co2Q[[#This Row],[Detrended]]-Co2Q[[#This Row],[Cycle]]</f>
        <v>8.7867226792376183</v>
      </c>
      <c r="N43" s="17">
        <f>AVERAGEIF(Co2Q[Quarter],Co2Q[Quarter],Co2Q[High Frequency])</f>
        <v>9.1778752216281383</v>
      </c>
      <c r="O43" s="17">
        <f>Co2Q[[#This Row],[S0]]-AVERAGE($N$2:$N$5)</f>
        <v>9.1717203389840076</v>
      </c>
      <c r="P43" s="17">
        <f>Co2Q[[#This Row],[Co2]]-Co2Q[[#This Row],[Seasonal]]</f>
        <v>971.58827966101603</v>
      </c>
    </row>
    <row r="44" spans="1:27" x14ac:dyDescent="0.3">
      <c r="A44" s="1">
        <v>1969</v>
      </c>
      <c r="B44" s="1">
        <v>3</v>
      </c>
      <c r="C44" s="2">
        <v>25430</v>
      </c>
      <c r="D44" s="4">
        <f>Co2Q[[#This Row],[Year]]+1/8+(Co2Q[[#This Row],[Quarter]]-1)/4</f>
        <v>1969.625</v>
      </c>
      <c r="E44" s="4">
        <f>Co2Q[[#This Row],[DecDate]]^2</f>
        <v>3879422.640625</v>
      </c>
      <c r="F44" s="1">
        <v>971.93</v>
      </c>
      <c r="G44" s="17">
        <f>$T$17+$T$18*Co2Q[[#This Row],[DecDate]]</f>
        <v>972.268291958193</v>
      </c>
      <c r="H44" s="17">
        <f>$T$37+$T$38*Co2Q[[#This Row],[DecDate]]+$T$39*Co2Q[[#This Row],[DecDate2]]</f>
        <v>975.11685466169729</v>
      </c>
      <c r="I44" s="17">
        <f>Co2Q[[#This Row],[Co2]]-Co2Q[[#This Row],[Linear Trend]]</f>
        <v>-0.33829195819305369</v>
      </c>
      <c r="J44" s="17">
        <f>Co2Q[[#This Row],[Co2]]-Co2Q[[#This Row],[Quadratic Trend]]</f>
        <v>-3.186854661697339</v>
      </c>
      <c r="K44" s="17">
        <f t="shared" si="0"/>
        <v>-0.44557734095235446</v>
      </c>
      <c r="L44" s="17">
        <f>Co2Q[[#This Row],[Quadratic Trend]]+Co2Q[[#This Row],[Cycle]]</f>
        <v>974.67127732074493</v>
      </c>
      <c r="M44" s="17">
        <f>Co2Q[[#This Row],[Detrended]]-Co2Q[[#This Row],[Cycle]]</f>
        <v>-2.7412773207449845</v>
      </c>
      <c r="N44" s="17">
        <f>AVERAGEIF(Co2Q[Quarter],Co2Q[Quarter],Co2Q[High Frequency])</f>
        <v>-4.3806332529498047</v>
      </c>
      <c r="O44" s="17">
        <f>Co2Q[[#This Row],[S0]]-AVERAGE($N$2:$N$5)</f>
        <v>-4.3867881355939353</v>
      </c>
      <c r="P44" s="17">
        <f>Co2Q[[#This Row],[Co2]]-Co2Q[[#This Row],[Seasonal]]</f>
        <v>976.31678813559392</v>
      </c>
    </row>
    <row r="45" spans="1:27" x14ac:dyDescent="0.3">
      <c r="A45" s="1">
        <v>1969</v>
      </c>
      <c r="B45" s="1">
        <v>4</v>
      </c>
      <c r="C45" s="2">
        <v>25522</v>
      </c>
      <c r="D45" s="4">
        <f>Co2Q[[#This Row],[Year]]+1/8+(Co2Q[[#This Row],[Quarter]]-1)/4</f>
        <v>1969.875</v>
      </c>
      <c r="E45" s="4">
        <f>Co2Q[[#This Row],[DecDate]]^2</f>
        <v>3880407.515625</v>
      </c>
      <c r="F45" s="1">
        <v>968.74</v>
      </c>
      <c r="G45" s="17">
        <f>$T$17+$T$18*Co2Q[[#This Row],[DecDate]]</f>
        <v>973.44157528776486</v>
      </c>
      <c r="H45" s="17">
        <f>$T$37+$T$38*Co2Q[[#This Row],[DecDate]]+$T$39*Co2Q[[#This Row],[DecDate2]]</f>
        <v>975.92649168867501</v>
      </c>
      <c r="I45" s="17">
        <f>Co2Q[[#This Row],[Co2]]-Co2Q[[#This Row],[Linear Trend]]</f>
        <v>-4.7015752877648538</v>
      </c>
      <c r="J45" s="17">
        <f>Co2Q[[#This Row],[Co2]]-Co2Q[[#This Row],[Quadratic Trend]]</f>
        <v>-7.1864916886750052</v>
      </c>
      <c r="K45" s="17">
        <f t="shared" si="0"/>
        <v>0.70478563205829237</v>
      </c>
      <c r="L45" s="17">
        <f>Co2Q[[#This Row],[Quadratic Trend]]+Co2Q[[#This Row],[Cycle]]</f>
        <v>976.63127732073326</v>
      </c>
      <c r="M45" s="17">
        <f>Co2Q[[#This Row],[Detrended]]-Co2Q[[#This Row],[Cycle]]</f>
        <v>-7.8912773207332974</v>
      </c>
      <c r="N45" s="17">
        <f>AVERAGEIF(Co2Q[Quarter],Co2Q[Quarter],Co2Q[High Frequency])</f>
        <v>-7.7725993546440222</v>
      </c>
      <c r="O45" s="17">
        <f>Co2Q[[#This Row],[S0]]-AVERAGE($N$2:$N$5)</f>
        <v>-7.7787542372881529</v>
      </c>
      <c r="P45" s="17">
        <f>Co2Q[[#This Row],[Co2]]-Co2Q[[#This Row],[Seasonal]]</f>
        <v>976.51875423728814</v>
      </c>
    </row>
    <row r="46" spans="1:27" x14ac:dyDescent="0.3">
      <c r="A46" s="1">
        <v>1970</v>
      </c>
      <c r="B46" s="1">
        <v>1</v>
      </c>
      <c r="C46" s="2">
        <v>25614</v>
      </c>
      <c r="D46" s="4">
        <f>Co2Q[[#This Row],[Year]]+1/8+(Co2Q[[#This Row],[Quarter]]-1)/4</f>
        <v>1970.125</v>
      </c>
      <c r="E46" s="4">
        <f>Co2Q[[#This Row],[DecDate]]^2</f>
        <v>3881392.515625</v>
      </c>
      <c r="F46" s="1">
        <v>977.89</v>
      </c>
      <c r="G46" s="17">
        <f>$T$17+$T$18*Co2Q[[#This Row],[DecDate]]</f>
        <v>974.61485861733672</v>
      </c>
      <c r="H46" s="17">
        <f>$T$37+$T$38*Co2Q[[#This Row],[DecDate]]+$T$39*Co2Q[[#This Row],[DecDate2]]</f>
        <v>976.74085139491945</v>
      </c>
      <c r="I46" s="17">
        <f>Co2Q[[#This Row],[Co2]]-Co2Q[[#This Row],[Linear Trend]]</f>
        <v>3.2751413826632643</v>
      </c>
      <c r="J46" s="17">
        <f>Co2Q[[#This Row],[Co2]]-Co2Q[[#This Row],[Quadratic Trend]]</f>
        <v>1.1491486050805406</v>
      </c>
      <c r="K46" s="17">
        <f t="shared" si="0"/>
        <v>-1.4335740741803193</v>
      </c>
      <c r="L46" s="17">
        <f>Co2Q[[#This Row],[Quadratic Trend]]+Co2Q[[#This Row],[Cycle]]</f>
        <v>975.3072773207391</v>
      </c>
      <c r="M46" s="17">
        <f>Co2Q[[#This Row],[Detrended]]-Co2Q[[#This Row],[Cycle]]</f>
        <v>2.58272267926086</v>
      </c>
      <c r="N46" s="17">
        <f>AVERAGEIF(Co2Q[Quarter],Co2Q[Quarter],Co2Q[High Frequency])</f>
        <v>2.9999769165422139</v>
      </c>
      <c r="O46" s="17">
        <f>Co2Q[[#This Row],[S0]]-AVERAGE($N$2:$N$5)</f>
        <v>2.9938220338980828</v>
      </c>
      <c r="P46" s="17">
        <f>Co2Q[[#This Row],[Co2]]-Co2Q[[#This Row],[Seasonal]]</f>
        <v>974.89617796610196</v>
      </c>
    </row>
    <row r="47" spans="1:27" x14ac:dyDescent="0.3">
      <c r="A47" s="1">
        <v>1970</v>
      </c>
      <c r="B47" s="1">
        <v>2</v>
      </c>
      <c r="C47" s="2">
        <v>25703</v>
      </c>
      <c r="D47" s="4">
        <f>Co2Q[[#This Row],[Year]]+1/8+(Co2Q[[#This Row],[Quarter]]-1)/4</f>
        <v>1970.375</v>
      </c>
      <c r="E47" s="4">
        <f>Co2Q[[#This Row],[DecDate]]^2</f>
        <v>3882377.640625</v>
      </c>
      <c r="F47" s="1">
        <v>983.86000000000013</v>
      </c>
      <c r="G47" s="17">
        <f>$T$17+$T$18*Co2Q[[#This Row],[DecDate]]</f>
        <v>975.78814194690858</v>
      </c>
      <c r="H47" s="17">
        <f>$T$37+$T$38*Co2Q[[#This Row],[DecDate]]+$T$39*Co2Q[[#This Row],[DecDate2]]</f>
        <v>977.55993378043058</v>
      </c>
      <c r="I47" s="17">
        <f>Co2Q[[#This Row],[Co2]]-Co2Q[[#This Row],[Linear Trend]]</f>
        <v>8.071858053091546</v>
      </c>
      <c r="J47" s="17">
        <f>Co2Q[[#This Row],[Co2]]-Co2Q[[#This Row],[Quadratic Trend]]</f>
        <v>6.300066219569544</v>
      </c>
      <c r="K47" s="17">
        <f t="shared" si="0"/>
        <v>-2.1846564596856068</v>
      </c>
      <c r="L47" s="17">
        <f>Co2Q[[#This Row],[Quadratic Trend]]+Co2Q[[#This Row],[Cycle]]</f>
        <v>975.375277320745</v>
      </c>
      <c r="M47" s="17">
        <f>Co2Q[[#This Row],[Detrended]]-Co2Q[[#This Row],[Cycle]]</f>
        <v>8.4847226792551513</v>
      </c>
      <c r="N47" s="17">
        <f>AVERAGEIF(Co2Q[Quarter],Co2Q[Quarter],Co2Q[High Frequency])</f>
        <v>9.1778752216281383</v>
      </c>
      <c r="O47" s="17">
        <f>Co2Q[[#This Row],[S0]]-AVERAGE($N$2:$N$5)</f>
        <v>9.1717203389840076</v>
      </c>
      <c r="P47" s="17">
        <f>Co2Q[[#This Row],[Co2]]-Co2Q[[#This Row],[Seasonal]]</f>
        <v>974.68827966101617</v>
      </c>
    </row>
    <row r="48" spans="1:27" x14ac:dyDescent="0.3">
      <c r="A48" s="1">
        <v>1970</v>
      </c>
      <c r="B48" s="1">
        <v>3</v>
      </c>
      <c r="C48" s="2">
        <v>25795</v>
      </c>
      <c r="D48" s="4">
        <f>Co2Q[[#This Row],[Year]]+1/8+(Co2Q[[#This Row],[Quarter]]-1)/4</f>
        <v>1970.625</v>
      </c>
      <c r="E48" s="4">
        <f>Co2Q[[#This Row],[DecDate]]^2</f>
        <v>3883362.890625</v>
      </c>
      <c r="F48" s="1">
        <v>974.14</v>
      </c>
      <c r="G48" s="17">
        <f>$T$17+$T$18*Co2Q[[#This Row],[DecDate]]</f>
        <v>976.96142527648044</v>
      </c>
      <c r="H48" s="17">
        <f>$T$37+$T$38*Co2Q[[#This Row],[DecDate]]+$T$39*Co2Q[[#This Row],[DecDate2]]</f>
        <v>978.38373884517932</v>
      </c>
      <c r="I48" s="17">
        <f>Co2Q[[#This Row],[Co2]]-Co2Q[[#This Row],[Linear Trend]]</f>
        <v>-2.8214252764804542</v>
      </c>
      <c r="J48" s="17">
        <f>Co2Q[[#This Row],[Co2]]-Co2Q[[#This Row],[Quadratic Trend]]</f>
        <v>-4.2437388451793367</v>
      </c>
      <c r="K48" s="17">
        <f t="shared" si="0"/>
        <v>-0.75046152444599556</v>
      </c>
      <c r="L48" s="17">
        <f>Co2Q[[#This Row],[Quadratic Trend]]+Co2Q[[#This Row],[Cycle]]</f>
        <v>977.63327732073333</v>
      </c>
      <c r="M48" s="17">
        <f>Co2Q[[#This Row],[Detrended]]-Co2Q[[#This Row],[Cycle]]</f>
        <v>-3.4932773207333412</v>
      </c>
      <c r="N48" s="17">
        <f>AVERAGEIF(Co2Q[Quarter],Co2Q[Quarter],Co2Q[High Frequency])</f>
        <v>-4.3806332529498047</v>
      </c>
      <c r="O48" s="17">
        <f>Co2Q[[#This Row],[S0]]-AVERAGE($N$2:$N$5)</f>
        <v>-4.3867881355939353</v>
      </c>
      <c r="P48" s="17">
        <f>Co2Q[[#This Row],[Co2]]-Co2Q[[#This Row],[Seasonal]]</f>
        <v>978.52678813559396</v>
      </c>
    </row>
    <row r="49" spans="1:16" x14ac:dyDescent="0.3">
      <c r="A49" s="1">
        <v>1970</v>
      </c>
      <c r="B49" s="1">
        <v>4</v>
      </c>
      <c r="C49" s="2">
        <v>25887</v>
      </c>
      <c r="D49" s="4">
        <f>Co2Q[[#This Row],[Year]]+1/8+(Co2Q[[#This Row],[Quarter]]-1)/4</f>
        <v>1970.875</v>
      </c>
      <c r="E49" s="4">
        <f>Co2Q[[#This Row],[DecDate]]^2</f>
        <v>3884348.265625</v>
      </c>
      <c r="F49" s="1">
        <v>972.2700000000001</v>
      </c>
      <c r="G49" s="17">
        <f>$T$17+$T$18*Co2Q[[#This Row],[DecDate]]</f>
        <v>978.1347086060523</v>
      </c>
      <c r="H49" s="17">
        <f>$T$37+$T$38*Co2Q[[#This Row],[DecDate]]+$T$39*Co2Q[[#This Row],[DecDate2]]</f>
        <v>979.21226658922387</v>
      </c>
      <c r="I49" s="17">
        <f>Co2Q[[#This Row],[Co2]]-Co2Q[[#This Row],[Linear Trend]]</f>
        <v>-5.8647086060522042</v>
      </c>
      <c r="J49" s="17">
        <f>Co2Q[[#This Row],[Co2]]-Co2Q[[#This Row],[Quadratic Trend]]</f>
        <v>-6.9422665892237774</v>
      </c>
      <c r="K49" s="17">
        <f t="shared" si="0"/>
        <v>-0.10298926846144241</v>
      </c>
      <c r="L49" s="17">
        <f>Co2Q[[#This Row],[Quadratic Trend]]+Co2Q[[#This Row],[Cycle]]</f>
        <v>979.10927732076243</v>
      </c>
      <c r="M49" s="17">
        <f>Co2Q[[#This Row],[Detrended]]-Co2Q[[#This Row],[Cycle]]</f>
        <v>-6.839277320762335</v>
      </c>
      <c r="N49" s="17">
        <f>AVERAGEIF(Co2Q[Quarter],Co2Q[Quarter],Co2Q[High Frequency])</f>
        <v>-7.7725993546440222</v>
      </c>
      <c r="O49" s="17">
        <f>Co2Q[[#This Row],[S0]]-AVERAGE($N$2:$N$5)</f>
        <v>-7.7787542372881529</v>
      </c>
      <c r="P49" s="17">
        <f>Co2Q[[#This Row],[Co2]]-Co2Q[[#This Row],[Seasonal]]</f>
        <v>980.04875423728822</v>
      </c>
    </row>
    <row r="50" spans="1:16" x14ac:dyDescent="0.3">
      <c r="A50" s="1">
        <v>1971</v>
      </c>
      <c r="B50" s="1">
        <v>1</v>
      </c>
      <c r="C50" s="2">
        <v>25979</v>
      </c>
      <c r="D50" s="4">
        <f>Co2Q[[#This Row],[Year]]+1/8+(Co2Q[[#This Row],[Quarter]]-1)/4</f>
        <v>1971.125</v>
      </c>
      <c r="E50" s="4">
        <f>Co2Q[[#This Row],[DecDate]]^2</f>
        <v>3885333.765625</v>
      </c>
      <c r="F50" s="1">
        <v>980.03</v>
      </c>
      <c r="G50" s="17">
        <f>$T$17+$T$18*Co2Q[[#This Row],[DecDate]]</f>
        <v>979.30799193562416</v>
      </c>
      <c r="H50" s="17">
        <f>$T$37+$T$38*Co2Q[[#This Row],[DecDate]]+$T$39*Co2Q[[#This Row],[DecDate2]]</f>
        <v>980.04551701247692</v>
      </c>
      <c r="I50" s="17">
        <f>Co2Q[[#This Row],[Co2]]-Co2Q[[#This Row],[Linear Trend]]</f>
        <v>0.72200806437581377</v>
      </c>
      <c r="J50" s="17">
        <f>Co2Q[[#This Row],[Co2]]-Co2Q[[#This Row],[Quadratic Trend]]</f>
        <v>-1.5517012476948366E-2</v>
      </c>
      <c r="K50" s="17">
        <f t="shared" si="0"/>
        <v>-2.476239691726164</v>
      </c>
      <c r="L50" s="17">
        <f>Co2Q[[#This Row],[Quadratic Trend]]+Co2Q[[#This Row],[Cycle]]</f>
        <v>977.56927732075076</v>
      </c>
      <c r="M50" s="17">
        <f>Co2Q[[#This Row],[Detrended]]-Co2Q[[#This Row],[Cycle]]</f>
        <v>2.4607226792492156</v>
      </c>
      <c r="N50" s="17">
        <f>AVERAGEIF(Co2Q[Quarter],Co2Q[Quarter],Co2Q[High Frequency])</f>
        <v>2.9999769165422139</v>
      </c>
      <c r="O50" s="17">
        <f>Co2Q[[#This Row],[S0]]-AVERAGE($N$2:$N$5)</f>
        <v>2.9938220338980828</v>
      </c>
      <c r="P50" s="17">
        <f>Co2Q[[#This Row],[Co2]]-Co2Q[[#This Row],[Seasonal]]</f>
        <v>977.03617796610195</v>
      </c>
    </row>
    <row r="51" spans="1:16" x14ac:dyDescent="0.3">
      <c r="A51" s="1">
        <v>1971</v>
      </c>
      <c r="B51" s="1">
        <v>2</v>
      </c>
      <c r="C51" s="2">
        <v>26068</v>
      </c>
      <c r="D51" s="4">
        <f>Co2Q[[#This Row],[Year]]+1/8+(Co2Q[[#This Row],[Quarter]]-1)/4</f>
        <v>1971.375</v>
      </c>
      <c r="E51" s="4">
        <f>Co2Q[[#This Row],[DecDate]]^2</f>
        <v>3886319.390625</v>
      </c>
      <c r="F51" s="1">
        <v>985.27</v>
      </c>
      <c r="G51" s="17">
        <f>$T$17+$T$18*Co2Q[[#This Row],[DecDate]]</f>
        <v>980.48127526519602</v>
      </c>
      <c r="H51" s="17">
        <f>$T$37+$T$38*Co2Q[[#This Row],[DecDate]]+$T$39*Co2Q[[#This Row],[DecDate2]]</f>
        <v>980.88349011499668</v>
      </c>
      <c r="I51" s="17">
        <f>Co2Q[[#This Row],[Co2]]-Co2Q[[#This Row],[Linear Trend]]</f>
        <v>4.7887247348039637</v>
      </c>
      <c r="J51" s="17">
        <f>Co2Q[[#This Row],[Co2]]-Co2Q[[#This Row],[Quadratic Trend]]</f>
        <v>4.3865098850033064</v>
      </c>
      <c r="K51" s="17">
        <f t="shared" si="0"/>
        <v>-3.2662127942459165</v>
      </c>
      <c r="L51" s="17">
        <f>Co2Q[[#This Row],[Quadratic Trend]]+Co2Q[[#This Row],[Cycle]]</f>
        <v>977.61727732075076</v>
      </c>
      <c r="M51" s="17">
        <f>Co2Q[[#This Row],[Detrended]]-Co2Q[[#This Row],[Cycle]]</f>
        <v>7.6527226792492229</v>
      </c>
      <c r="N51" s="17">
        <f>AVERAGEIF(Co2Q[Quarter],Co2Q[Quarter],Co2Q[High Frequency])</f>
        <v>9.1778752216281383</v>
      </c>
      <c r="O51" s="17">
        <f>Co2Q[[#This Row],[S0]]-AVERAGE($N$2:$N$5)</f>
        <v>9.1717203389840076</v>
      </c>
      <c r="P51" s="17">
        <f>Co2Q[[#This Row],[Co2]]-Co2Q[[#This Row],[Seasonal]]</f>
        <v>976.09827966101602</v>
      </c>
    </row>
    <row r="52" spans="1:16" x14ac:dyDescent="0.3">
      <c r="A52" s="1">
        <v>1971</v>
      </c>
      <c r="B52" s="1">
        <v>3</v>
      </c>
      <c r="C52" s="2">
        <v>26160</v>
      </c>
      <c r="D52" s="4">
        <f>Co2Q[[#This Row],[Year]]+1/8+(Co2Q[[#This Row],[Quarter]]-1)/4</f>
        <v>1971.625</v>
      </c>
      <c r="E52" s="4">
        <f>Co2Q[[#This Row],[DecDate]]^2</f>
        <v>3887305.140625</v>
      </c>
      <c r="F52" s="1">
        <v>976.16</v>
      </c>
      <c r="G52" s="17">
        <f>$T$17+$T$18*Co2Q[[#This Row],[DecDate]]</f>
        <v>981.65455859476788</v>
      </c>
      <c r="H52" s="17">
        <f>$T$37+$T$38*Co2Q[[#This Row],[DecDate]]+$T$39*Co2Q[[#This Row],[DecDate2]]</f>
        <v>981.72618589675403</v>
      </c>
      <c r="I52" s="17">
        <f>Co2Q[[#This Row],[Co2]]-Co2Q[[#This Row],[Linear Trend]]</f>
        <v>-5.4945585947679092</v>
      </c>
      <c r="J52" s="17">
        <f>Co2Q[[#This Row],[Co2]]-Co2Q[[#This Row],[Quadratic Trend]]</f>
        <v>-5.5661858967540638</v>
      </c>
      <c r="K52" s="17">
        <f t="shared" si="0"/>
        <v>-2.1329085760149384</v>
      </c>
      <c r="L52" s="17">
        <f>Co2Q[[#This Row],[Quadratic Trend]]+Co2Q[[#This Row],[Cycle]]</f>
        <v>979.59327732073905</v>
      </c>
      <c r="M52" s="17">
        <f>Co2Q[[#This Row],[Detrended]]-Co2Q[[#This Row],[Cycle]]</f>
        <v>-3.4332773207391254</v>
      </c>
      <c r="N52" s="17">
        <f>AVERAGEIF(Co2Q[Quarter],Co2Q[Quarter],Co2Q[High Frequency])</f>
        <v>-4.3806332529498047</v>
      </c>
      <c r="O52" s="17">
        <f>Co2Q[[#This Row],[S0]]-AVERAGE($N$2:$N$5)</f>
        <v>-4.3867881355939353</v>
      </c>
      <c r="P52" s="17">
        <f>Co2Q[[#This Row],[Co2]]-Co2Q[[#This Row],[Seasonal]]</f>
        <v>980.54678813559394</v>
      </c>
    </row>
    <row r="53" spans="1:16" x14ac:dyDescent="0.3">
      <c r="A53" s="1">
        <v>1971</v>
      </c>
      <c r="B53" s="1">
        <v>4</v>
      </c>
      <c r="C53" s="2">
        <v>26252</v>
      </c>
      <c r="D53" s="4">
        <f>Co2Q[[#This Row],[Year]]+1/8+(Co2Q[[#This Row],[Quarter]]-1)/4</f>
        <v>1971.875</v>
      </c>
      <c r="E53" s="4">
        <f>Co2Q[[#This Row],[DecDate]]^2</f>
        <v>3888291.015625</v>
      </c>
      <c r="F53" s="1">
        <v>974.38</v>
      </c>
      <c r="G53" s="17">
        <f>$T$17+$T$18*Co2Q[[#This Row],[DecDate]]</f>
        <v>982.82784192433974</v>
      </c>
      <c r="H53" s="17">
        <f>$T$37+$T$38*Co2Q[[#This Row],[DecDate]]+$T$39*Co2Q[[#This Row],[DecDate2]]</f>
        <v>982.57360435777809</v>
      </c>
      <c r="I53" s="17">
        <f>Co2Q[[#This Row],[Co2]]-Co2Q[[#This Row],[Linear Trend]]</f>
        <v>-8.4478419243397411</v>
      </c>
      <c r="J53" s="17">
        <f>Co2Q[[#This Row],[Co2]]-Co2Q[[#This Row],[Quadratic Trend]]</f>
        <v>-8.1936043577780993</v>
      </c>
      <c r="K53" s="17">
        <f t="shared" si="0"/>
        <v>-1.2103270370390191</v>
      </c>
      <c r="L53" s="17">
        <f>Co2Q[[#This Row],[Quadratic Trend]]+Co2Q[[#This Row],[Cycle]]</f>
        <v>981.36327732073903</v>
      </c>
      <c r="M53" s="17">
        <f>Co2Q[[#This Row],[Detrended]]-Co2Q[[#This Row],[Cycle]]</f>
        <v>-6.9832773207390799</v>
      </c>
      <c r="N53" s="17">
        <f>AVERAGEIF(Co2Q[Quarter],Co2Q[Quarter],Co2Q[High Frequency])</f>
        <v>-7.7725993546440222</v>
      </c>
      <c r="O53" s="17">
        <f>Co2Q[[#This Row],[S0]]-AVERAGE($N$2:$N$5)</f>
        <v>-7.7787542372881529</v>
      </c>
      <c r="P53" s="17">
        <f>Co2Q[[#This Row],[Co2]]-Co2Q[[#This Row],[Seasonal]]</f>
        <v>982.15875423728812</v>
      </c>
    </row>
    <row r="54" spans="1:16" x14ac:dyDescent="0.3">
      <c r="A54" s="1">
        <v>1972</v>
      </c>
      <c r="B54" s="1">
        <v>1</v>
      </c>
      <c r="C54" s="2">
        <v>26344</v>
      </c>
      <c r="D54" s="4">
        <f>Co2Q[[#This Row],[Year]]+1/8+(Co2Q[[#This Row],[Quarter]]-1)/4</f>
        <v>1972.125</v>
      </c>
      <c r="E54" s="4">
        <f>Co2Q[[#This Row],[DecDate]]^2</f>
        <v>3889277.015625</v>
      </c>
      <c r="F54" s="1">
        <v>982.15</v>
      </c>
      <c r="G54" s="17">
        <f>$T$17+$T$18*Co2Q[[#This Row],[DecDate]]</f>
        <v>984.00112525390978</v>
      </c>
      <c r="H54" s="17">
        <f>$T$37+$T$38*Co2Q[[#This Row],[DecDate]]+$T$39*Co2Q[[#This Row],[DecDate2]]</f>
        <v>983.42574549806886</v>
      </c>
      <c r="I54" s="17">
        <f>Co2Q[[#This Row],[Co2]]-Co2Q[[#This Row],[Linear Trend]]</f>
        <v>-1.8511252539097995</v>
      </c>
      <c r="J54" s="17">
        <f>Co2Q[[#This Row],[Co2]]-Co2Q[[#This Row],[Quadratic Trend]]</f>
        <v>-1.2757454980688863</v>
      </c>
      <c r="K54" s="17">
        <f t="shared" si="0"/>
        <v>-3.256468177312331</v>
      </c>
      <c r="L54" s="17">
        <f>Co2Q[[#This Row],[Quadratic Trend]]+Co2Q[[#This Row],[Cycle]]</f>
        <v>980.16927732075658</v>
      </c>
      <c r="M54" s="17">
        <f>Co2Q[[#This Row],[Detrended]]-Co2Q[[#This Row],[Cycle]]</f>
        <v>1.9807226792434447</v>
      </c>
      <c r="N54" s="17">
        <f>AVERAGEIF(Co2Q[Quarter],Co2Q[Quarter],Co2Q[High Frequency])</f>
        <v>2.9999769165422139</v>
      </c>
      <c r="O54" s="17">
        <f>Co2Q[[#This Row],[S0]]-AVERAGE($N$2:$N$5)</f>
        <v>2.9938220338980828</v>
      </c>
      <c r="P54" s="17">
        <f>Co2Q[[#This Row],[Co2]]-Co2Q[[#This Row],[Seasonal]]</f>
        <v>979.15617796610195</v>
      </c>
    </row>
    <row r="55" spans="1:16" x14ac:dyDescent="0.3">
      <c r="A55" s="1">
        <v>1972</v>
      </c>
      <c r="B55" s="1">
        <v>2</v>
      </c>
      <c r="C55" s="2">
        <v>26434</v>
      </c>
      <c r="D55" s="4">
        <f>Co2Q[[#This Row],[Year]]+1/8+(Co2Q[[#This Row],[Quarter]]-1)/4</f>
        <v>1972.375</v>
      </c>
      <c r="E55" s="4">
        <f>Co2Q[[#This Row],[DecDate]]^2</f>
        <v>3890263.140625</v>
      </c>
      <c r="F55" s="1">
        <v>988.87999999999988</v>
      </c>
      <c r="G55" s="17">
        <f>$T$17+$T$18*Co2Q[[#This Row],[DecDate]]</f>
        <v>985.17440858348164</v>
      </c>
      <c r="H55" s="17">
        <f>$T$37+$T$38*Co2Q[[#This Row],[DecDate]]+$T$39*Co2Q[[#This Row],[DecDate2]]</f>
        <v>984.28260931759723</v>
      </c>
      <c r="I55" s="17">
        <f>Co2Q[[#This Row],[Co2]]-Co2Q[[#This Row],[Linear Trend]]</f>
        <v>3.7055914165182458</v>
      </c>
      <c r="J55" s="17">
        <f>Co2Q[[#This Row],[Co2]]-Co2Q[[#This Row],[Quadratic Trend]]</f>
        <v>4.5973906824026471</v>
      </c>
      <c r="K55" s="17">
        <f t="shared" si="0"/>
        <v>-3.523331996840716</v>
      </c>
      <c r="L55" s="17">
        <f>Co2Q[[#This Row],[Quadratic Trend]]+Co2Q[[#This Row],[Cycle]]</f>
        <v>980.7592773207565</v>
      </c>
      <c r="M55" s="17">
        <f>Co2Q[[#This Row],[Detrended]]-Co2Q[[#This Row],[Cycle]]</f>
        <v>8.1207226792433627</v>
      </c>
      <c r="N55" s="17">
        <f>AVERAGEIF(Co2Q[Quarter],Co2Q[Quarter],Co2Q[High Frequency])</f>
        <v>9.1778752216281383</v>
      </c>
      <c r="O55" s="17">
        <f>Co2Q[[#This Row],[S0]]-AVERAGE($N$2:$N$5)</f>
        <v>9.1717203389840076</v>
      </c>
      <c r="P55" s="17">
        <f>Co2Q[[#This Row],[Co2]]-Co2Q[[#This Row],[Seasonal]]</f>
        <v>979.70827966101592</v>
      </c>
    </row>
    <row r="56" spans="1:16" x14ac:dyDescent="0.3">
      <c r="A56" s="1">
        <v>1972</v>
      </c>
      <c r="B56" s="1">
        <v>3</v>
      </c>
      <c r="C56" s="2">
        <v>26526</v>
      </c>
      <c r="D56" s="4">
        <f>Co2Q[[#This Row],[Year]]+1/8+(Co2Q[[#This Row],[Quarter]]-1)/4</f>
        <v>1972.625</v>
      </c>
      <c r="E56" s="4">
        <f>Co2Q[[#This Row],[DecDate]]^2</f>
        <v>3891249.390625</v>
      </c>
      <c r="F56" s="1">
        <v>979.3</v>
      </c>
      <c r="G56" s="17">
        <f>$T$17+$T$18*Co2Q[[#This Row],[DecDate]]</f>
        <v>986.3476919130535</v>
      </c>
      <c r="H56" s="17">
        <f>$T$37+$T$38*Co2Q[[#This Row],[DecDate]]+$T$39*Co2Q[[#This Row],[DecDate2]]</f>
        <v>985.14419581636321</v>
      </c>
      <c r="I56" s="17">
        <f>Co2Q[[#This Row],[Co2]]-Co2Q[[#This Row],[Linear Trend]]</f>
        <v>-7.0476919130535407</v>
      </c>
      <c r="J56" s="17">
        <f>Co2Q[[#This Row],[Co2]]-Co2Q[[#This Row],[Quadratic Trend]]</f>
        <v>-5.8441958163632535</v>
      </c>
      <c r="K56" s="17">
        <f t="shared" si="0"/>
        <v>-1.5809184956241324</v>
      </c>
      <c r="L56" s="17">
        <f>Co2Q[[#This Row],[Quadratic Trend]]+Co2Q[[#This Row],[Cycle]]</f>
        <v>983.56327732073908</v>
      </c>
      <c r="M56" s="17">
        <f>Co2Q[[#This Row],[Detrended]]-Co2Q[[#This Row],[Cycle]]</f>
        <v>-4.263277320739121</v>
      </c>
      <c r="N56" s="17">
        <f>AVERAGEIF(Co2Q[Quarter],Co2Q[Quarter],Co2Q[High Frequency])</f>
        <v>-4.3806332529498047</v>
      </c>
      <c r="O56" s="17">
        <f>Co2Q[[#This Row],[S0]]-AVERAGE($N$2:$N$5)</f>
        <v>-4.3867881355939353</v>
      </c>
      <c r="P56" s="17">
        <f>Co2Q[[#This Row],[Co2]]-Co2Q[[#This Row],[Seasonal]]</f>
        <v>983.68678813559393</v>
      </c>
    </row>
    <row r="57" spans="1:16" x14ac:dyDescent="0.3">
      <c r="A57" s="1">
        <v>1972</v>
      </c>
      <c r="B57" s="1">
        <v>4</v>
      </c>
      <c r="C57" s="2">
        <v>26618</v>
      </c>
      <c r="D57" s="4">
        <f>Co2Q[[#This Row],[Year]]+1/8+(Co2Q[[#This Row],[Quarter]]-1)/4</f>
        <v>1972.875</v>
      </c>
      <c r="E57" s="4">
        <f>Co2Q[[#This Row],[DecDate]]^2</f>
        <v>3892235.765625</v>
      </c>
      <c r="F57" s="1">
        <v>979.1099999999999</v>
      </c>
      <c r="G57" s="17">
        <f>$T$17+$T$18*Co2Q[[#This Row],[DecDate]]</f>
        <v>987.52097524262535</v>
      </c>
      <c r="H57" s="17">
        <f>$T$37+$T$38*Co2Q[[#This Row],[DecDate]]+$T$39*Co2Q[[#This Row],[DecDate2]]</f>
        <v>986.01050499439589</v>
      </c>
      <c r="I57" s="17">
        <f>Co2Q[[#This Row],[Co2]]-Co2Q[[#This Row],[Linear Trend]]</f>
        <v>-8.4109752426254545</v>
      </c>
      <c r="J57" s="17">
        <f>Co2Q[[#This Row],[Co2]]-Co2Q[[#This Row],[Quadratic Trend]]</f>
        <v>-6.9005049943959875</v>
      </c>
      <c r="K57" s="17">
        <f t="shared" si="0"/>
        <v>0.33277232633154197</v>
      </c>
      <c r="L57" s="17">
        <f>Co2Q[[#This Row],[Quadratic Trend]]+Co2Q[[#This Row],[Cycle]]</f>
        <v>986.34327732072745</v>
      </c>
      <c r="M57" s="17">
        <f>Co2Q[[#This Row],[Detrended]]-Co2Q[[#This Row],[Cycle]]</f>
        <v>-7.2332773207275292</v>
      </c>
      <c r="N57" s="17">
        <f>AVERAGEIF(Co2Q[Quarter],Co2Q[Quarter],Co2Q[High Frequency])</f>
        <v>-7.7725993546440222</v>
      </c>
      <c r="O57" s="17">
        <f>Co2Q[[#This Row],[S0]]-AVERAGE($N$2:$N$5)</f>
        <v>-7.7787542372881529</v>
      </c>
      <c r="P57" s="17">
        <f>Co2Q[[#This Row],[Co2]]-Co2Q[[#This Row],[Seasonal]]</f>
        <v>986.88875423728803</v>
      </c>
    </row>
    <row r="58" spans="1:16" x14ac:dyDescent="0.3">
      <c r="A58" s="1">
        <v>1973</v>
      </c>
      <c r="B58" s="1">
        <v>1</v>
      </c>
      <c r="C58" s="2">
        <v>26710</v>
      </c>
      <c r="D58" s="4">
        <f>Co2Q[[#This Row],[Year]]+1/8+(Co2Q[[#This Row],[Quarter]]-1)/4</f>
        <v>1973.125</v>
      </c>
      <c r="E58" s="4">
        <f>Co2Q[[#This Row],[DecDate]]^2</f>
        <v>3893222.265625</v>
      </c>
      <c r="F58" s="1">
        <v>988.40000000000009</v>
      </c>
      <c r="G58" s="17">
        <f>$T$17+$T$18*Co2Q[[#This Row],[DecDate]]</f>
        <v>988.69425857219721</v>
      </c>
      <c r="H58" s="17">
        <f>$T$37+$T$38*Co2Q[[#This Row],[DecDate]]+$T$39*Co2Q[[#This Row],[DecDate2]]</f>
        <v>986.88153685169527</v>
      </c>
      <c r="I58" s="17">
        <f>Co2Q[[#This Row],[Co2]]-Co2Q[[#This Row],[Linear Trend]]</f>
        <v>-0.2942585721971227</v>
      </c>
      <c r="J58" s="17">
        <f>Co2Q[[#This Row],[Co2]]-Co2Q[[#This Row],[Quadratic Trend]]</f>
        <v>1.5184631483048179</v>
      </c>
      <c r="K58" s="17">
        <f t="shared" si="0"/>
        <v>-0.77625953096780909</v>
      </c>
      <c r="L58" s="17">
        <f>Co2Q[[#This Row],[Quadratic Trend]]+Co2Q[[#This Row],[Cycle]]</f>
        <v>986.10527732072751</v>
      </c>
      <c r="M58" s="17">
        <f>Co2Q[[#This Row],[Detrended]]-Co2Q[[#This Row],[Cycle]]</f>
        <v>2.2947226792726267</v>
      </c>
      <c r="N58" s="17">
        <f>AVERAGEIF(Co2Q[Quarter],Co2Q[Quarter],Co2Q[High Frequency])</f>
        <v>2.9999769165422139</v>
      </c>
      <c r="O58" s="17">
        <f>Co2Q[[#This Row],[S0]]-AVERAGE($N$2:$N$5)</f>
        <v>2.9938220338980828</v>
      </c>
      <c r="P58" s="17">
        <f>Co2Q[[#This Row],[Co2]]-Co2Q[[#This Row],[Seasonal]]</f>
        <v>985.40617796610206</v>
      </c>
    </row>
    <row r="59" spans="1:16" x14ac:dyDescent="0.3">
      <c r="A59" s="1">
        <v>1973</v>
      </c>
      <c r="B59" s="1">
        <v>2</v>
      </c>
      <c r="C59" s="2">
        <v>26799</v>
      </c>
      <c r="D59" s="4">
        <f>Co2Q[[#This Row],[Year]]+1/8+(Co2Q[[#This Row],[Quarter]]-1)/4</f>
        <v>1973.375</v>
      </c>
      <c r="E59" s="4">
        <f>Co2Q[[#This Row],[DecDate]]^2</f>
        <v>3894208.890625</v>
      </c>
      <c r="F59" s="1">
        <v>996.05</v>
      </c>
      <c r="G59" s="17">
        <f>$T$17+$T$18*Co2Q[[#This Row],[DecDate]]</f>
        <v>989.86754190176907</v>
      </c>
      <c r="H59" s="17">
        <f>$T$37+$T$38*Co2Q[[#This Row],[DecDate]]+$T$39*Co2Q[[#This Row],[DecDate2]]</f>
        <v>987.75729138829047</v>
      </c>
      <c r="I59" s="17">
        <f>Co2Q[[#This Row],[Co2]]-Co2Q[[#This Row],[Linear Trend]]</f>
        <v>6.1824580982308817</v>
      </c>
      <c r="J59" s="17">
        <f>Co2Q[[#This Row],[Co2]]-Co2Q[[#This Row],[Quadratic Trend]]</f>
        <v>8.2927086117094859</v>
      </c>
      <c r="K59" s="17">
        <f t="shared" si="0"/>
        <v>-0.71601406752806729</v>
      </c>
      <c r="L59" s="17">
        <f>Co2Q[[#This Row],[Quadratic Trend]]+Co2Q[[#This Row],[Cycle]]</f>
        <v>987.04127732076245</v>
      </c>
      <c r="M59" s="17">
        <f>Co2Q[[#This Row],[Detrended]]-Co2Q[[#This Row],[Cycle]]</f>
        <v>9.0087226792375539</v>
      </c>
      <c r="N59" s="17">
        <f>AVERAGEIF(Co2Q[Quarter],Co2Q[Quarter],Co2Q[High Frequency])</f>
        <v>9.1778752216281383</v>
      </c>
      <c r="O59" s="17">
        <f>Co2Q[[#This Row],[S0]]-AVERAGE($N$2:$N$5)</f>
        <v>9.1717203389840076</v>
      </c>
      <c r="P59" s="17">
        <f>Co2Q[[#This Row],[Co2]]-Co2Q[[#This Row],[Seasonal]]</f>
        <v>986.87827966101599</v>
      </c>
    </row>
    <row r="60" spans="1:16" x14ac:dyDescent="0.3">
      <c r="A60" s="1">
        <v>1973</v>
      </c>
      <c r="B60" s="1">
        <v>3</v>
      </c>
      <c r="C60" s="2">
        <v>26891</v>
      </c>
      <c r="D60" s="4">
        <f>Co2Q[[#This Row],[Year]]+1/8+(Co2Q[[#This Row],[Quarter]]-1)/4</f>
        <v>1973.625</v>
      </c>
      <c r="E60" s="4">
        <f>Co2Q[[#This Row],[DecDate]]^2</f>
        <v>3895195.640625</v>
      </c>
      <c r="F60" s="1">
        <v>987.69</v>
      </c>
      <c r="G60" s="17">
        <f>$T$17+$T$18*Co2Q[[#This Row],[DecDate]]</f>
        <v>991.04082523134093</v>
      </c>
      <c r="H60" s="17">
        <f>$T$37+$T$38*Co2Q[[#This Row],[DecDate]]+$T$39*Co2Q[[#This Row],[DecDate2]]</f>
        <v>988.63776860409416</v>
      </c>
      <c r="I60" s="17">
        <f>Co2Q[[#This Row],[Co2]]-Co2Q[[#This Row],[Linear Trend]]</f>
        <v>-3.3508252313408775</v>
      </c>
      <c r="J60" s="17">
        <f>Co2Q[[#This Row],[Co2]]-Co2Q[[#This Row],[Quadratic Trend]]</f>
        <v>-0.94776860409410801</v>
      </c>
      <c r="K60" s="17">
        <f t="shared" si="0"/>
        <v>0.88950871665661002</v>
      </c>
      <c r="L60" s="17">
        <f>Co2Q[[#This Row],[Quadratic Trend]]+Co2Q[[#This Row],[Cycle]]</f>
        <v>989.52727732075073</v>
      </c>
      <c r="M60" s="17">
        <f>Co2Q[[#This Row],[Detrended]]-Co2Q[[#This Row],[Cycle]]</f>
        <v>-1.837277320750718</v>
      </c>
      <c r="N60" s="17">
        <f>AVERAGEIF(Co2Q[Quarter],Co2Q[Quarter],Co2Q[High Frequency])</f>
        <v>-4.3806332529498047</v>
      </c>
      <c r="O60" s="17">
        <f>Co2Q[[#This Row],[S0]]-AVERAGE($N$2:$N$5)</f>
        <v>-4.3867881355939353</v>
      </c>
      <c r="P60" s="17">
        <f>Co2Q[[#This Row],[Co2]]-Co2Q[[#This Row],[Seasonal]]</f>
        <v>992.07678813559403</v>
      </c>
    </row>
    <row r="61" spans="1:16" x14ac:dyDescent="0.3">
      <c r="A61" s="1">
        <v>1973</v>
      </c>
      <c r="B61" s="1">
        <v>4</v>
      </c>
      <c r="C61" s="2">
        <v>26983</v>
      </c>
      <c r="D61" s="4">
        <f>Co2Q[[#This Row],[Year]]+1/8+(Co2Q[[#This Row],[Quarter]]-1)/4</f>
        <v>1973.875</v>
      </c>
      <c r="E61" s="4">
        <f>Co2Q[[#This Row],[DecDate]]^2</f>
        <v>3896182.515625</v>
      </c>
      <c r="F61" s="1">
        <v>983.98</v>
      </c>
      <c r="G61" s="17">
        <f>$T$17+$T$18*Co2Q[[#This Row],[DecDate]]</f>
        <v>992.21410856091279</v>
      </c>
      <c r="H61" s="17">
        <f>$T$37+$T$38*Co2Q[[#This Row],[DecDate]]+$T$39*Co2Q[[#This Row],[DecDate2]]</f>
        <v>989.52296849916456</v>
      </c>
      <c r="I61" s="17">
        <f>Co2Q[[#This Row],[Co2]]-Co2Q[[#This Row],[Linear Trend]]</f>
        <v>-8.2341085609127731</v>
      </c>
      <c r="J61" s="17">
        <f>Co2Q[[#This Row],[Co2]]-Co2Q[[#This Row],[Quadratic Trend]]</f>
        <v>-5.5429684991645445</v>
      </c>
      <c r="K61" s="17">
        <f t="shared" si="0"/>
        <v>1.9263088215920106</v>
      </c>
      <c r="L61" s="17">
        <f>Co2Q[[#This Row],[Quadratic Trend]]+Co2Q[[#This Row],[Cycle]]</f>
        <v>991.44927732075655</v>
      </c>
      <c r="M61" s="17">
        <f>Co2Q[[#This Row],[Detrended]]-Co2Q[[#This Row],[Cycle]]</f>
        <v>-7.4692773207565555</v>
      </c>
      <c r="N61" s="17">
        <f>AVERAGEIF(Co2Q[Quarter],Co2Q[Quarter],Co2Q[High Frequency])</f>
        <v>-7.7725993546440222</v>
      </c>
      <c r="O61" s="17">
        <f>Co2Q[[#This Row],[S0]]-AVERAGE($N$2:$N$5)</f>
        <v>-7.7787542372881529</v>
      </c>
      <c r="P61" s="17">
        <f>Co2Q[[#This Row],[Co2]]-Co2Q[[#This Row],[Seasonal]]</f>
        <v>991.75875423728814</v>
      </c>
    </row>
    <row r="62" spans="1:16" x14ac:dyDescent="0.3">
      <c r="A62" s="1">
        <v>1974</v>
      </c>
      <c r="B62" s="1">
        <v>1</v>
      </c>
      <c r="C62" s="2">
        <v>27075</v>
      </c>
      <c r="D62" s="4">
        <f>Co2Q[[#This Row],[Year]]+1/8+(Co2Q[[#This Row],[Quarter]]-1)/4</f>
        <v>1974.125</v>
      </c>
      <c r="E62" s="4">
        <f>Co2Q[[#This Row],[DecDate]]^2</f>
        <v>3897169.515625</v>
      </c>
      <c r="F62" s="1">
        <v>991.54</v>
      </c>
      <c r="G62" s="17">
        <f>$T$17+$T$18*Co2Q[[#This Row],[DecDate]]</f>
        <v>993.38739189048465</v>
      </c>
      <c r="H62" s="17">
        <f>$T$37+$T$38*Co2Q[[#This Row],[DecDate]]+$T$39*Co2Q[[#This Row],[DecDate2]]</f>
        <v>990.41289107347257</v>
      </c>
      <c r="I62" s="17">
        <f>Co2Q[[#This Row],[Co2]]-Co2Q[[#This Row],[Linear Trend]]</f>
        <v>-1.8473918904846869</v>
      </c>
      <c r="J62" s="17">
        <f>Co2Q[[#This Row],[Co2]]-Co2Q[[#This Row],[Quadratic Trend]]</f>
        <v>1.1271089265273986</v>
      </c>
      <c r="K62" s="17">
        <f t="shared" si="0"/>
        <v>-0.67161375271598445</v>
      </c>
      <c r="L62" s="17">
        <f>Co2Q[[#This Row],[Quadratic Trend]]+Co2Q[[#This Row],[Cycle]]</f>
        <v>989.74127732075658</v>
      </c>
      <c r="M62" s="17">
        <f>Co2Q[[#This Row],[Detrended]]-Co2Q[[#This Row],[Cycle]]</f>
        <v>1.798722679243383</v>
      </c>
      <c r="N62" s="17">
        <f>AVERAGEIF(Co2Q[Quarter],Co2Q[Quarter],Co2Q[High Frequency])</f>
        <v>2.9999769165422139</v>
      </c>
      <c r="O62" s="17">
        <f>Co2Q[[#This Row],[S0]]-AVERAGE($N$2:$N$5)</f>
        <v>2.9938220338980828</v>
      </c>
      <c r="P62" s="17">
        <f>Co2Q[[#This Row],[Co2]]-Co2Q[[#This Row],[Seasonal]]</f>
        <v>988.54617796610194</v>
      </c>
    </row>
    <row r="63" spans="1:16" x14ac:dyDescent="0.3">
      <c r="A63" s="1">
        <v>1974</v>
      </c>
      <c r="B63" s="1">
        <v>2</v>
      </c>
      <c r="C63" s="2">
        <v>27164</v>
      </c>
      <c r="D63" s="4">
        <f>Co2Q[[#This Row],[Year]]+1/8+(Co2Q[[#This Row],[Quarter]]-1)/4</f>
        <v>1974.375</v>
      </c>
      <c r="E63" s="4">
        <f>Co2Q[[#This Row],[DecDate]]^2</f>
        <v>3898156.640625</v>
      </c>
      <c r="F63" s="1">
        <v>998.01</v>
      </c>
      <c r="G63" s="17">
        <f>$T$17+$T$18*Co2Q[[#This Row],[DecDate]]</f>
        <v>994.56067522005651</v>
      </c>
      <c r="H63" s="17">
        <f>$T$37+$T$38*Co2Q[[#This Row],[DecDate]]+$T$39*Co2Q[[#This Row],[DecDate2]]</f>
        <v>991.30753632701817</v>
      </c>
      <c r="I63" s="17">
        <f>Co2Q[[#This Row],[Co2]]-Co2Q[[#This Row],[Linear Trend]]</f>
        <v>3.4493247799434812</v>
      </c>
      <c r="J63" s="17">
        <f>Co2Q[[#This Row],[Co2]]-Co2Q[[#This Row],[Quadratic Trend]]</f>
        <v>6.7024636729818212</v>
      </c>
      <c r="K63" s="17">
        <f t="shared" si="0"/>
        <v>-2.0722590062790913</v>
      </c>
      <c r="L63" s="17">
        <f>Co2Q[[#This Row],[Quadratic Trend]]+Co2Q[[#This Row],[Cycle]]</f>
        <v>989.2352773207391</v>
      </c>
      <c r="M63" s="17">
        <f>Co2Q[[#This Row],[Detrended]]-Co2Q[[#This Row],[Cycle]]</f>
        <v>8.774722679260913</v>
      </c>
      <c r="N63" s="17">
        <f>AVERAGEIF(Co2Q[Quarter],Co2Q[Quarter],Co2Q[High Frequency])</f>
        <v>9.1778752216281383</v>
      </c>
      <c r="O63" s="17">
        <f>Co2Q[[#This Row],[S0]]-AVERAGE($N$2:$N$5)</f>
        <v>9.1717203389840076</v>
      </c>
      <c r="P63" s="17">
        <f>Co2Q[[#This Row],[Co2]]-Co2Q[[#This Row],[Seasonal]]</f>
        <v>988.83827966101603</v>
      </c>
    </row>
    <row r="64" spans="1:16" x14ac:dyDescent="0.3">
      <c r="A64" s="1">
        <v>1974</v>
      </c>
      <c r="B64" s="1">
        <v>3</v>
      </c>
      <c r="C64" s="2">
        <v>27256</v>
      </c>
      <c r="D64" s="4">
        <f>Co2Q[[#This Row],[Year]]+1/8+(Co2Q[[#This Row],[Quarter]]-1)/4</f>
        <v>1974.625</v>
      </c>
      <c r="E64" s="4">
        <f>Co2Q[[#This Row],[DecDate]]^2</f>
        <v>3899143.890625</v>
      </c>
      <c r="F64" s="1">
        <v>987.51</v>
      </c>
      <c r="G64" s="17">
        <f>$T$17+$T$18*Co2Q[[#This Row],[DecDate]]</f>
        <v>995.73395854962837</v>
      </c>
      <c r="H64" s="17">
        <f>$T$37+$T$38*Co2Q[[#This Row],[DecDate]]+$T$39*Co2Q[[#This Row],[DecDate2]]</f>
        <v>992.20690425983048</v>
      </c>
      <c r="I64" s="17">
        <f>Co2Q[[#This Row],[Co2]]-Co2Q[[#This Row],[Linear Trend]]</f>
        <v>-8.223958549628378</v>
      </c>
      <c r="J64" s="17">
        <f>Co2Q[[#This Row],[Co2]]-Co2Q[[#This Row],[Quadratic Trend]]</f>
        <v>-4.6969042598304895</v>
      </c>
      <c r="K64" s="17">
        <f t="shared" si="0"/>
        <v>-0.94962693909139939</v>
      </c>
      <c r="L64" s="17">
        <f>Co2Q[[#This Row],[Quadratic Trend]]+Co2Q[[#This Row],[Cycle]]</f>
        <v>991.25727732073904</v>
      </c>
      <c r="M64" s="17">
        <f>Co2Q[[#This Row],[Detrended]]-Co2Q[[#This Row],[Cycle]]</f>
        <v>-3.7472773207390899</v>
      </c>
      <c r="N64" s="17">
        <f>AVERAGEIF(Co2Q[Quarter],Co2Q[Quarter],Co2Q[High Frequency])</f>
        <v>-4.3806332529498047</v>
      </c>
      <c r="O64" s="17">
        <f>Co2Q[[#This Row],[S0]]-AVERAGE($N$2:$N$5)</f>
        <v>-4.3867881355939353</v>
      </c>
      <c r="P64" s="17">
        <f>Co2Q[[#This Row],[Co2]]-Co2Q[[#This Row],[Seasonal]]</f>
        <v>991.89678813559397</v>
      </c>
    </row>
    <row r="65" spans="1:16" x14ac:dyDescent="0.3">
      <c r="A65" s="1">
        <v>1974</v>
      </c>
      <c r="B65" s="1">
        <v>4</v>
      </c>
      <c r="C65" s="2">
        <v>27348</v>
      </c>
      <c r="D65" s="4">
        <f>Co2Q[[#This Row],[Year]]+1/8+(Co2Q[[#This Row],[Quarter]]-1)/4</f>
        <v>1974.875</v>
      </c>
      <c r="E65" s="4">
        <f>Co2Q[[#This Row],[DecDate]]^2</f>
        <v>3900131.265625</v>
      </c>
      <c r="F65" s="1">
        <v>985.15999999999985</v>
      </c>
      <c r="G65" s="17">
        <f>$T$17+$T$18*Co2Q[[#This Row],[DecDate]]</f>
        <v>996.90724187919841</v>
      </c>
      <c r="H65" s="17">
        <f>$T$37+$T$38*Co2Q[[#This Row],[DecDate]]+$T$39*Co2Q[[#This Row],[DecDate2]]</f>
        <v>993.1109948719095</v>
      </c>
      <c r="I65" s="17">
        <f>Co2Q[[#This Row],[Co2]]-Co2Q[[#This Row],[Linear Trend]]</f>
        <v>-11.747241879198555</v>
      </c>
      <c r="J65" s="17">
        <f>Co2Q[[#This Row],[Co2]]-Co2Q[[#This Row],[Quadratic Trend]]</f>
        <v>-7.9509948719096428</v>
      </c>
      <c r="K65" s="17">
        <f t="shared" si="0"/>
        <v>-4.9717551158778406E-2</v>
      </c>
      <c r="L65" s="17">
        <f>Co2Q[[#This Row],[Quadratic Trend]]+Co2Q[[#This Row],[Cycle]]</f>
        <v>993.06127732075072</v>
      </c>
      <c r="M65" s="17">
        <f>Co2Q[[#This Row],[Detrended]]-Co2Q[[#This Row],[Cycle]]</f>
        <v>-7.9012773207508644</v>
      </c>
      <c r="N65" s="17">
        <f>AVERAGEIF(Co2Q[Quarter],Co2Q[Quarter],Co2Q[High Frequency])</f>
        <v>-7.7725993546440222</v>
      </c>
      <c r="O65" s="17">
        <f>Co2Q[[#This Row],[S0]]-AVERAGE($N$2:$N$5)</f>
        <v>-7.7787542372881529</v>
      </c>
      <c r="P65" s="17">
        <f>Co2Q[[#This Row],[Co2]]-Co2Q[[#This Row],[Seasonal]]</f>
        <v>992.93875423728798</v>
      </c>
    </row>
    <row r="66" spans="1:16" x14ac:dyDescent="0.3">
      <c r="A66" s="1">
        <v>1975</v>
      </c>
      <c r="B66" s="1">
        <v>1</v>
      </c>
      <c r="C66" s="2">
        <v>27440</v>
      </c>
      <c r="D66" s="4">
        <f>Co2Q[[#This Row],[Year]]+1/8+(Co2Q[[#This Row],[Quarter]]-1)/4</f>
        <v>1975.125</v>
      </c>
      <c r="E66" s="4">
        <f>Co2Q[[#This Row],[DecDate]]^2</f>
        <v>3901118.765625</v>
      </c>
      <c r="F66" s="1">
        <v>994.09</v>
      </c>
      <c r="G66" s="17">
        <f>$T$17+$T$18*Co2Q[[#This Row],[DecDate]]</f>
        <v>998.08052520877027</v>
      </c>
      <c r="H66" s="17">
        <f>$T$37+$T$38*Co2Q[[#This Row],[DecDate]]+$T$39*Co2Q[[#This Row],[DecDate2]]</f>
        <v>994.01980816322612</v>
      </c>
      <c r="I66" s="17">
        <f>Co2Q[[#This Row],[Co2]]-Co2Q[[#This Row],[Linear Trend]]</f>
        <v>-3.9905252087702365</v>
      </c>
      <c r="J66" s="17">
        <f>Co2Q[[#This Row],[Co2]]-Co2Q[[#This Row],[Quadratic Trend]]</f>
        <v>7.0191836773915384E-2</v>
      </c>
      <c r="K66" s="17">
        <f t="shared" si="0"/>
        <v>-2.4745308424870247</v>
      </c>
      <c r="L66" s="17">
        <f>Co2Q[[#This Row],[Quadratic Trend]]+Co2Q[[#This Row],[Cycle]]</f>
        <v>991.54527732073905</v>
      </c>
      <c r="M66" s="17">
        <f>Co2Q[[#This Row],[Detrended]]-Co2Q[[#This Row],[Cycle]]</f>
        <v>2.5447226792609401</v>
      </c>
      <c r="N66" s="17">
        <f>AVERAGEIF(Co2Q[Quarter],Co2Q[Quarter],Co2Q[High Frequency])</f>
        <v>2.9999769165422139</v>
      </c>
      <c r="O66" s="17">
        <f>Co2Q[[#This Row],[S0]]-AVERAGE($N$2:$N$5)</f>
        <v>2.9938220338980828</v>
      </c>
      <c r="P66" s="17">
        <f>Co2Q[[#This Row],[Co2]]-Co2Q[[#This Row],[Seasonal]]</f>
        <v>991.096177966102</v>
      </c>
    </row>
    <row r="67" spans="1:16" x14ac:dyDescent="0.3">
      <c r="A67" s="1">
        <v>1975</v>
      </c>
      <c r="B67" s="1">
        <v>2</v>
      </c>
      <c r="C67" s="2">
        <v>27529</v>
      </c>
      <c r="D67" s="4">
        <f>Co2Q[[#This Row],[Year]]+1/8+(Co2Q[[#This Row],[Quarter]]-1)/4</f>
        <v>1975.375</v>
      </c>
      <c r="E67" s="4">
        <f>Co2Q[[#This Row],[DecDate]]^2</f>
        <v>3902106.390625</v>
      </c>
      <c r="F67" s="1">
        <v>1000.56</v>
      </c>
      <c r="G67" s="17">
        <f>$T$17+$T$18*Co2Q[[#This Row],[DecDate]]</f>
        <v>999.25380853834213</v>
      </c>
      <c r="H67" s="17">
        <f>$T$37+$T$38*Co2Q[[#This Row],[DecDate]]+$T$39*Co2Q[[#This Row],[DecDate2]]</f>
        <v>994.93334413380944</v>
      </c>
      <c r="I67" s="17">
        <f>Co2Q[[#This Row],[Co2]]-Co2Q[[#This Row],[Linear Trend]]</f>
        <v>1.3061914616578179</v>
      </c>
      <c r="J67" s="17">
        <f>Co2Q[[#This Row],[Co2]]-Co2Q[[#This Row],[Quadratic Trend]]</f>
        <v>5.6266558661905037</v>
      </c>
      <c r="K67" s="17">
        <f t="shared" si="0"/>
        <v>-3.2320668130703551</v>
      </c>
      <c r="L67" s="17">
        <f>Co2Q[[#This Row],[Quadratic Trend]]+Co2Q[[#This Row],[Cycle]]</f>
        <v>991.70127732073911</v>
      </c>
      <c r="M67" s="17">
        <f>Co2Q[[#This Row],[Detrended]]-Co2Q[[#This Row],[Cycle]]</f>
        <v>8.8587226792608593</v>
      </c>
      <c r="N67" s="17">
        <f>AVERAGEIF(Co2Q[Quarter],Co2Q[Quarter],Co2Q[High Frequency])</f>
        <v>9.1778752216281383</v>
      </c>
      <c r="O67" s="17">
        <f>Co2Q[[#This Row],[S0]]-AVERAGE($N$2:$N$5)</f>
        <v>9.1717203389840076</v>
      </c>
      <c r="P67" s="17">
        <f>Co2Q[[#This Row],[Co2]]-Co2Q[[#This Row],[Seasonal]]</f>
        <v>991.38827966101599</v>
      </c>
    </row>
    <row r="68" spans="1:16" x14ac:dyDescent="0.3">
      <c r="A68" s="1">
        <v>1975</v>
      </c>
      <c r="B68" s="1">
        <v>3</v>
      </c>
      <c r="C68" s="2">
        <v>27621</v>
      </c>
      <c r="D68" s="4">
        <f>Co2Q[[#This Row],[Year]]+1/8+(Co2Q[[#This Row],[Quarter]]-1)/4</f>
        <v>1975.625</v>
      </c>
      <c r="E68" s="4">
        <f>Co2Q[[#This Row],[DecDate]]^2</f>
        <v>3903094.140625</v>
      </c>
      <c r="F68" s="1">
        <v>990.43000000000006</v>
      </c>
      <c r="G68" s="17">
        <f>$T$17+$T$18*Co2Q[[#This Row],[DecDate]]</f>
        <v>1000.427091867914</v>
      </c>
      <c r="H68" s="17">
        <f>$T$37+$T$38*Co2Q[[#This Row],[DecDate]]+$T$39*Co2Q[[#This Row],[DecDate2]]</f>
        <v>995.85160278365947</v>
      </c>
      <c r="I68" s="17">
        <f>Co2Q[[#This Row],[Co2]]-Co2Q[[#This Row],[Linear Trend]]</f>
        <v>-9.9970918679139231</v>
      </c>
      <c r="J68" s="17">
        <f>Co2Q[[#This Row],[Co2]]-Co2Q[[#This Row],[Quadratic Trend]]</f>
        <v>-5.4216027836594094</v>
      </c>
      <c r="K68" s="17">
        <f t="shared" si="0"/>
        <v>-1.6123254629145549</v>
      </c>
      <c r="L68" s="17">
        <f>Co2Q[[#This Row],[Quadratic Trend]]+Co2Q[[#This Row],[Cycle]]</f>
        <v>994.23927732074492</v>
      </c>
      <c r="M68" s="17">
        <f>Co2Q[[#This Row],[Detrended]]-Co2Q[[#This Row],[Cycle]]</f>
        <v>-3.8092773207448545</v>
      </c>
      <c r="N68" s="17">
        <f>AVERAGEIF(Co2Q[Quarter],Co2Q[Quarter],Co2Q[High Frequency])</f>
        <v>-4.3806332529498047</v>
      </c>
      <c r="O68" s="17">
        <f>Co2Q[[#This Row],[S0]]-AVERAGE($N$2:$N$5)</f>
        <v>-4.3867881355939353</v>
      </c>
      <c r="P68" s="17">
        <f>Co2Q[[#This Row],[Co2]]-Co2Q[[#This Row],[Seasonal]]</f>
        <v>994.81678813559404</v>
      </c>
    </row>
    <row r="69" spans="1:16" x14ac:dyDescent="0.3">
      <c r="A69" s="1">
        <v>1975</v>
      </c>
      <c r="B69" s="1">
        <v>4</v>
      </c>
      <c r="C69" s="2">
        <v>27713</v>
      </c>
      <c r="D69" s="4">
        <f>Co2Q[[#This Row],[Year]]+1/8+(Co2Q[[#This Row],[Quarter]]-1)/4</f>
        <v>1975.875</v>
      </c>
      <c r="E69" s="4">
        <f>Co2Q[[#This Row],[DecDate]]^2</f>
        <v>3904082.015625</v>
      </c>
      <c r="F69" s="1">
        <v>988.29</v>
      </c>
      <c r="G69" s="17">
        <f>$T$17+$T$18*Co2Q[[#This Row],[DecDate]]</f>
        <v>1001.6003751974858</v>
      </c>
      <c r="H69" s="17">
        <f>$T$37+$T$38*Co2Q[[#This Row],[DecDate]]+$T$39*Co2Q[[#This Row],[DecDate2]]</f>
        <v>996.77458411274711</v>
      </c>
      <c r="I69" s="17">
        <f>Co2Q[[#This Row],[Co2]]-Co2Q[[#This Row],[Linear Trend]]</f>
        <v>-13.310375197485882</v>
      </c>
      <c r="J69" s="17">
        <f>Co2Q[[#This Row],[Co2]]-Co2Q[[#This Row],[Quadratic Trend]]</f>
        <v>-8.4845841127471431</v>
      </c>
      <c r="K69" s="17">
        <f t="shared" ref="K69:K132" si="1">AVERAGE(J67:J71)</f>
        <v>-0.67330679201966182</v>
      </c>
      <c r="L69" s="17">
        <f>Co2Q[[#This Row],[Quadratic Trend]]+Co2Q[[#This Row],[Cycle]]</f>
        <v>996.10127732072749</v>
      </c>
      <c r="M69" s="17">
        <f>Co2Q[[#This Row],[Detrended]]-Co2Q[[#This Row],[Cycle]]</f>
        <v>-7.8112773207274815</v>
      </c>
      <c r="N69" s="17">
        <f>AVERAGEIF(Co2Q[Quarter],Co2Q[Quarter],Co2Q[High Frequency])</f>
        <v>-7.7725993546440222</v>
      </c>
      <c r="O69" s="17">
        <f>Co2Q[[#This Row],[S0]]-AVERAGE($N$2:$N$5)</f>
        <v>-7.7787542372881529</v>
      </c>
      <c r="P69" s="17">
        <f>Co2Q[[#This Row],[Co2]]-Co2Q[[#This Row],[Seasonal]]</f>
        <v>996.06875423728809</v>
      </c>
    </row>
    <row r="70" spans="1:16" x14ac:dyDescent="0.3">
      <c r="A70" s="1">
        <v>1976</v>
      </c>
      <c r="B70" s="1">
        <v>1</v>
      </c>
      <c r="C70" s="2">
        <v>27805</v>
      </c>
      <c r="D70" s="4">
        <f>Co2Q[[#This Row],[Year]]+1/8+(Co2Q[[#This Row],[Quarter]]-1)/4</f>
        <v>1976.125</v>
      </c>
      <c r="E70" s="4">
        <f>Co2Q[[#This Row],[DecDate]]^2</f>
        <v>3905070.015625</v>
      </c>
      <c r="F70" s="1">
        <v>997.84999999999991</v>
      </c>
      <c r="G70" s="17">
        <f>$T$17+$T$18*Co2Q[[#This Row],[DecDate]]</f>
        <v>1002.7736585270577</v>
      </c>
      <c r="H70" s="17">
        <f>$T$37+$T$38*Co2Q[[#This Row],[DecDate]]+$T$39*Co2Q[[#This Row],[DecDate2]]</f>
        <v>997.70228812113055</v>
      </c>
      <c r="I70" s="17">
        <f>Co2Q[[#This Row],[Co2]]-Co2Q[[#This Row],[Linear Trend]]</f>
        <v>-4.9236585270577962</v>
      </c>
      <c r="J70" s="17">
        <f>Co2Q[[#This Row],[Co2]]-Co2Q[[#This Row],[Quadratic Trend]]</f>
        <v>0.14771187886935877</v>
      </c>
      <c r="K70" s="17">
        <f t="shared" si="1"/>
        <v>-3.1750108003739799</v>
      </c>
      <c r="L70" s="17">
        <f>Co2Q[[#This Row],[Quadratic Trend]]+Co2Q[[#This Row],[Cycle]]</f>
        <v>994.52727732075653</v>
      </c>
      <c r="M70" s="17">
        <f>Co2Q[[#This Row],[Detrended]]-Co2Q[[#This Row],[Cycle]]</f>
        <v>3.3227226792433386</v>
      </c>
      <c r="N70" s="17">
        <f>AVERAGEIF(Co2Q[Quarter],Co2Q[Quarter],Co2Q[High Frequency])</f>
        <v>2.9999769165422139</v>
      </c>
      <c r="O70" s="17">
        <f>Co2Q[[#This Row],[S0]]-AVERAGE($N$2:$N$5)</f>
        <v>2.9938220338980828</v>
      </c>
      <c r="P70" s="17">
        <f>Co2Q[[#This Row],[Co2]]-Co2Q[[#This Row],[Seasonal]]</f>
        <v>994.85617796610188</v>
      </c>
    </row>
    <row r="71" spans="1:16" x14ac:dyDescent="0.3">
      <c r="A71" s="1">
        <v>1976</v>
      </c>
      <c r="B71" s="1">
        <v>2</v>
      </c>
      <c r="C71" s="2">
        <v>27895</v>
      </c>
      <c r="D71" s="4">
        <f>Co2Q[[#This Row],[Year]]+1/8+(Co2Q[[#This Row],[Quarter]]-1)/4</f>
        <v>1976.375</v>
      </c>
      <c r="E71" s="4">
        <f>Co2Q[[#This Row],[DecDate]]^2</f>
        <v>3906058.140625</v>
      </c>
      <c r="F71" s="1">
        <v>1003.4</v>
      </c>
      <c r="G71" s="17">
        <f>$T$17+$T$18*Co2Q[[#This Row],[DecDate]]</f>
        <v>1003.9469418566296</v>
      </c>
      <c r="H71" s="17">
        <f>$T$37+$T$38*Co2Q[[#This Row],[DecDate]]+$T$39*Co2Q[[#This Row],[DecDate2]]</f>
        <v>998.6347148087516</v>
      </c>
      <c r="I71" s="17">
        <f>Co2Q[[#This Row],[Co2]]-Co2Q[[#This Row],[Linear Trend]]</f>
        <v>-0.54694185662958716</v>
      </c>
      <c r="J71" s="17">
        <f>Co2Q[[#This Row],[Co2]]-Co2Q[[#This Row],[Quadratic Trend]]</f>
        <v>4.7652851912483811</v>
      </c>
      <c r="K71" s="17">
        <f t="shared" si="1"/>
        <v>-4.0894374879834006</v>
      </c>
      <c r="L71" s="17">
        <f>Co2Q[[#This Row],[Quadratic Trend]]+Co2Q[[#This Row],[Cycle]]</f>
        <v>994.54527732076815</v>
      </c>
      <c r="M71" s="17">
        <f>Co2Q[[#This Row],[Detrended]]-Co2Q[[#This Row],[Cycle]]</f>
        <v>8.8547226792317808</v>
      </c>
      <c r="N71" s="17">
        <f>AVERAGEIF(Co2Q[Quarter],Co2Q[Quarter],Co2Q[High Frequency])</f>
        <v>9.1778752216281383</v>
      </c>
      <c r="O71" s="17">
        <f>Co2Q[[#This Row],[S0]]-AVERAGE($N$2:$N$5)</f>
        <v>9.1717203389840076</v>
      </c>
      <c r="P71" s="17">
        <f>Co2Q[[#This Row],[Co2]]-Co2Q[[#This Row],[Seasonal]]</f>
        <v>994.22827966101602</v>
      </c>
    </row>
    <row r="72" spans="1:16" x14ac:dyDescent="0.3">
      <c r="A72" s="1">
        <v>1976</v>
      </c>
      <c r="B72" s="1">
        <v>3</v>
      </c>
      <c r="C72" s="2">
        <v>27987</v>
      </c>
      <c r="D72" s="4">
        <f>Co2Q[[#This Row],[Year]]+1/8+(Co2Q[[#This Row],[Quarter]]-1)/4</f>
        <v>1976.625</v>
      </c>
      <c r="E72" s="4">
        <f>Co2Q[[#This Row],[DecDate]]^2</f>
        <v>3907046.390625</v>
      </c>
      <c r="F72" s="1">
        <v>992.69</v>
      </c>
      <c r="G72" s="17">
        <f>$T$17+$T$18*Co2Q[[#This Row],[DecDate]]</f>
        <v>1005.1202251862014</v>
      </c>
      <c r="H72" s="17">
        <f>$T$37+$T$38*Co2Q[[#This Row],[DecDate]]+$T$39*Co2Q[[#This Row],[DecDate2]]</f>
        <v>999.57186417558114</v>
      </c>
      <c r="I72" s="17">
        <f>Co2Q[[#This Row],[Co2]]-Co2Q[[#This Row],[Linear Trend]]</f>
        <v>-12.430225186201369</v>
      </c>
      <c r="J72" s="17">
        <f>Co2Q[[#This Row],[Co2]]-Co2Q[[#This Row],[Quadratic Trend]]</f>
        <v>-6.8818641755810859</v>
      </c>
      <c r="K72" s="17">
        <f t="shared" si="1"/>
        <v>-2.5365868548478603</v>
      </c>
      <c r="L72" s="17">
        <f>Co2Q[[#This Row],[Quadratic Trend]]+Co2Q[[#This Row],[Cycle]]</f>
        <v>997.03527732073326</v>
      </c>
      <c r="M72" s="17">
        <f>Co2Q[[#This Row],[Detrended]]-Co2Q[[#This Row],[Cycle]]</f>
        <v>-4.345277320733226</v>
      </c>
      <c r="N72" s="17">
        <f>AVERAGEIF(Co2Q[Quarter],Co2Q[Quarter],Co2Q[High Frequency])</f>
        <v>-4.3806332529498047</v>
      </c>
      <c r="O72" s="17">
        <f>Co2Q[[#This Row],[S0]]-AVERAGE($N$2:$N$5)</f>
        <v>-4.3867881355939353</v>
      </c>
      <c r="P72" s="17">
        <f>Co2Q[[#This Row],[Co2]]-Co2Q[[#This Row],[Seasonal]]</f>
        <v>997.07678813559403</v>
      </c>
    </row>
    <row r="73" spans="1:16" x14ac:dyDescent="0.3">
      <c r="A73" s="1">
        <v>1976</v>
      </c>
      <c r="B73" s="1">
        <v>4</v>
      </c>
      <c r="C73" s="2">
        <v>28079</v>
      </c>
      <c r="D73" s="4">
        <f>Co2Q[[#This Row],[Year]]+1/8+(Co2Q[[#This Row],[Quarter]]-1)/4</f>
        <v>1976.875</v>
      </c>
      <c r="E73" s="4">
        <f>Co2Q[[#This Row],[DecDate]]^2</f>
        <v>3908034.765625</v>
      </c>
      <c r="F73" s="1">
        <v>990.52</v>
      </c>
      <c r="G73" s="17">
        <f>$T$17+$T$18*Co2Q[[#This Row],[DecDate]]</f>
        <v>1006.2935085157733</v>
      </c>
      <c r="H73" s="17">
        <f>$T$37+$T$38*Co2Q[[#This Row],[DecDate]]+$T$39*Co2Q[[#This Row],[DecDate2]]</f>
        <v>1000.5137362217065</v>
      </c>
      <c r="I73" s="17">
        <f>Co2Q[[#This Row],[Co2]]-Co2Q[[#This Row],[Linear Trend]]</f>
        <v>-15.773508515773301</v>
      </c>
      <c r="J73" s="17">
        <f>Co2Q[[#This Row],[Co2]]-Co2Q[[#This Row],[Quadratic Trend]]</f>
        <v>-9.9937362217065129</v>
      </c>
      <c r="K73" s="17">
        <f t="shared" si="1"/>
        <v>-1.2024589009557303</v>
      </c>
      <c r="L73" s="17">
        <f>Co2Q[[#This Row],[Quadratic Trend]]+Co2Q[[#This Row],[Cycle]]</f>
        <v>999.31127732075072</v>
      </c>
      <c r="M73" s="17">
        <f>Co2Q[[#This Row],[Detrended]]-Co2Q[[#This Row],[Cycle]]</f>
        <v>-8.7912773207507833</v>
      </c>
      <c r="N73" s="17">
        <f>AVERAGEIF(Co2Q[Quarter],Co2Q[Quarter],Co2Q[High Frequency])</f>
        <v>-7.7725993546440222</v>
      </c>
      <c r="O73" s="17">
        <f>Co2Q[[#This Row],[S0]]-AVERAGE($N$2:$N$5)</f>
        <v>-7.7787542372881529</v>
      </c>
      <c r="P73" s="17">
        <f>Co2Q[[#This Row],[Co2]]-Co2Q[[#This Row],[Seasonal]]</f>
        <v>998.29875423728811</v>
      </c>
    </row>
    <row r="74" spans="1:16" x14ac:dyDescent="0.3">
      <c r="A74" s="1">
        <v>1977</v>
      </c>
      <c r="B74" s="1">
        <v>1</v>
      </c>
      <c r="C74" s="2">
        <v>28171</v>
      </c>
      <c r="D74" s="4">
        <f>Co2Q[[#This Row],[Year]]+1/8+(Co2Q[[#This Row],[Quarter]]-1)/4</f>
        <v>1977.125</v>
      </c>
      <c r="E74" s="4">
        <f>Co2Q[[#This Row],[DecDate]]^2</f>
        <v>3909023.265625</v>
      </c>
      <c r="F74" s="1">
        <v>1000.74</v>
      </c>
      <c r="G74" s="17">
        <f>$T$17+$T$18*Co2Q[[#This Row],[DecDate]]</f>
        <v>1007.4667918453451</v>
      </c>
      <c r="H74" s="17">
        <f>$T$37+$T$38*Co2Q[[#This Row],[DecDate]]+$T$39*Co2Q[[#This Row],[DecDate2]]</f>
        <v>1001.4603309470695</v>
      </c>
      <c r="I74" s="17">
        <f>Co2Q[[#This Row],[Co2]]-Co2Q[[#This Row],[Linear Trend]]</f>
        <v>-6.726791845345133</v>
      </c>
      <c r="J74" s="17">
        <f>Co2Q[[#This Row],[Co2]]-Co2Q[[#This Row],[Quadratic Trend]]</f>
        <v>-0.72033094706944212</v>
      </c>
      <c r="K74" s="17">
        <f t="shared" si="1"/>
        <v>-3.0830536263128581</v>
      </c>
      <c r="L74" s="17">
        <f>Co2Q[[#This Row],[Quadratic Trend]]+Co2Q[[#This Row],[Cycle]]</f>
        <v>998.37727732075655</v>
      </c>
      <c r="M74" s="17">
        <f>Co2Q[[#This Row],[Detrended]]-Co2Q[[#This Row],[Cycle]]</f>
        <v>2.3627226792434159</v>
      </c>
      <c r="N74" s="17">
        <f>AVERAGEIF(Co2Q[Quarter],Co2Q[Quarter],Co2Q[High Frequency])</f>
        <v>2.9999769165422139</v>
      </c>
      <c r="O74" s="17">
        <f>Co2Q[[#This Row],[S0]]-AVERAGE($N$2:$N$5)</f>
        <v>2.9938220338980828</v>
      </c>
      <c r="P74" s="17">
        <f>Co2Q[[#This Row],[Co2]]-Co2Q[[#This Row],[Seasonal]]</f>
        <v>997.74617796610198</v>
      </c>
    </row>
    <row r="75" spans="1:16" x14ac:dyDescent="0.3">
      <c r="A75" s="1">
        <v>1977</v>
      </c>
      <c r="B75" s="1">
        <v>2</v>
      </c>
      <c r="C75" s="2">
        <v>28260</v>
      </c>
      <c r="D75" s="4">
        <f>Co2Q[[#This Row],[Year]]+1/8+(Co2Q[[#This Row],[Quarter]]-1)/4</f>
        <v>1977.375</v>
      </c>
      <c r="E75" s="4">
        <f>Co2Q[[#This Row],[DecDate]]^2</f>
        <v>3910011.890625</v>
      </c>
      <c r="F75" s="1">
        <v>1009.23</v>
      </c>
      <c r="G75" s="17">
        <f>$T$17+$T$18*Co2Q[[#This Row],[DecDate]]</f>
        <v>1008.640075174917</v>
      </c>
      <c r="H75" s="17">
        <f>$T$37+$T$38*Co2Q[[#This Row],[DecDate]]+$T$39*Co2Q[[#This Row],[DecDate2]]</f>
        <v>1002.41164835167</v>
      </c>
      <c r="I75" s="17">
        <f>Co2Q[[#This Row],[Co2]]-Co2Q[[#This Row],[Linear Trend]]</f>
        <v>0.58992482508301691</v>
      </c>
      <c r="J75" s="17">
        <f>Co2Q[[#This Row],[Co2]]-Co2Q[[#This Row],[Quadratic Trend]]</f>
        <v>6.8183516483300082</v>
      </c>
      <c r="K75" s="17">
        <f t="shared" si="1"/>
        <v>-3.1163710309308725</v>
      </c>
      <c r="L75" s="17">
        <f>Co2Q[[#This Row],[Quadratic Trend]]+Co2Q[[#This Row],[Cycle]]</f>
        <v>999.29527732073916</v>
      </c>
      <c r="M75" s="17">
        <f>Co2Q[[#This Row],[Detrended]]-Co2Q[[#This Row],[Cycle]]</f>
        <v>9.9347226792608812</v>
      </c>
      <c r="N75" s="17">
        <f>AVERAGEIF(Co2Q[Quarter],Co2Q[Quarter],Co2Q[High Frequency])</f>
        <v>9.1778752216281383</v>
      </c>
      <c r="O75" s="17">
        <f>Co2Q[[#This Row],[S0]]-AVERAGE($N$2:$N$5)</f>
        <v>9.1717203389840076</v>
      </c>
      <c r="P75" s="17">
        <f>Co2Q[[#This Row],[Co2]]-Co2Q[[#This Row],[Seasonal]]</f>
        <v>1000.0582796610161</v>
      </c>
    </row>
    <row r="76" spans="1:16" x14ac:dyDescent="0.3">
      <c r="A76" s="1">
        <v>1977</v>
      </c>
      <c r="B76" s="1">
        <v>3</v>
      </c>
      <c r="C76" s="2">
        <v>28352</v>
      </c>
      <c r="D76" s="4">
        <f>Co2Q[[#This Row],[Year]]+1/8+(Co2Q[[#This Row],[Quarter]]-1)/4</f>
        <v>1977.625</v>
      </c>
      <c r="E76" s="4">
        <f>Co2Q[[#This Row],[DecDate]]^2</f>
        <v>3911000.640625</v>
      </c>
      <c r="F76" s="1">
        <v>998.73</v>
      </c>
      <c r="G76" s="17">
        <f>$T$17+$T$18*Co2Q[[#This Row],[DecDate]]</f>
        <v>1009.813358504487</v>
      </c>
      <c r="H76" s="17">
        <f>$T$37+$T$38*Co2Q[[#This Row],[DecDate]]+$T$39*Co2Q[[#This Row],[DecDate2]]</f>
        <v>1003.3676884355373</v>
      </c>
      <c r="I76" s="17">
        <f>Co2Q[[#This Row],[Co2]]-Co2Q[[#This Row],[Linear Trend]]</f>
        <v>-11.083358504487023</v>
      </c>
      <c r="J76" s="17">
        <f>Co2Q[[#This Row],[Co2]]-Co2Q[[#This Row],[Quadratic Trend]]</f>
        <v>-4.6376884355372567</v>
      </c>
      <c r="K76" s="17">
        <f t="shared" si="1"/>
        <v>-0.80441111479810845</v>
      </c>
      <c r="L76" s="17">
        <f>Co2Q[[#This Row],[Quadratic Trend]]+Co2Q[[#This Row],[Cycle]]</f>
        <v>1002.5632773207392</v>
      </c>
      <c r="M76" s="17">
        <f>Co2Q[[#This Row],[Detrended]]-Co2Q[[#This Row],[Cycle]]</f>
        <v>-3.8332773207391484</v>
      </c>
      <c r="N76" s="17">
        <f>AVERAGEIF(Co2Q[Quarter],Co2Q[Quarter],Co2Q[High Frequency])</f>
        <v>-4.3806332529498047</v>
      </c>
      <c r="O76" s="17">
        <f>Co2Q[[#This Row],[S0]]-AVERAGE($N$2:$N$5)</f>
        <v>-4.3867881355939353</v>
      </c>
      <c r="P76" s="17">
        <f>Co2Q[[#This Row],[Co2]]-Co2Q[[#This Row],[Seasonal]]</f>
        <v>1003.116788135594</v>
      </c>
    </row>
    <row r="77" spans="1:16" x14ac:dyDescent="0.3">
      <c r="A77" s="1">
        <v>1977</v>
      </c>
      <c r="B77" s="1">
        <v>4</v>
      </c>
      <c r="C77" s="2">
        <v>28444</v>
      </c>
      <c r="D77" s="4">
        <f>Co2Q[[#This Row],[Year]]+1/8+(Co2Q[[#This Row],[Quarter]]-1)/4</f>
        <v>1977.875</v>
      </c>
      <c r="E77" s="4">
        <f>Co2Q[[#This Row],[DecDate]]^2</f>
        <v>3911989.515625</v>
      </c>
      <c r="F77" s="1">
        <v>997.28000000000009</v>
      </c>
      <c r="G77" s="17">
        <f>$T$17+$T$18*Co2Q[[#This Row],[DecDate]]</f>
        <v>1010.9866418340589</v>
      </c>
      <c r="H77" s="17">
        <f>$T$37+$T$38*Co2Q[[#This Row],[DecDate]]+$T$39*Co2Q[[#This Row],[DecDate2]]</f>
        <v>1004.3284511986712</v>
      </c>
      <c r="I77" s="17">
        <f>Co2Q[[#This Row],[Co2]]-Co2Q[[#This Row],[Linear Trend]]</f>
        <v>-13.706641834058814</v>
      </c>
      <c r="J77" s="17">
        <f>Co2Q[[#This Row],[Co2]]-Co2Q[[#This Row],[Quadratic Trend]]</f>
        <v>-7.0484511986711595</v>
      </c>
      <c r="K77" s="17">
        <f t="shared" si="1"/>
        <v>0.83282612207956386</v>
      </c>
      <c r="L77" s="17">
        <f>Co2Q[[#This Row],[Quadratic Trend]]+Co2Q[[#This Row],[Cycle]]</f>
        <v>1005.1612773207509</v>
      </c>
      <c r="M77" s="17">
        <f>Co2Q[[#This Row],[Detrended]]-Co2Q[[#This Row],[Cycle]]</f>
        <v>-7.8812773207507236</v>
      </c>
      <c r="N77" s="17">
        <f>AVERAGEIF(Co2Q[Quarter],Co2Q[Quarter],Co2Q[High Frequency])</f>
        <v>-7.7725993546440222</v>
      </c>
      <c r="O77" s="17">
        <f>Co2Q[[#This Row],[S0]]-AVERAGE($N$2:$N$5)</f>
        <v>-7.7787542372881529</v>
      </c>
      <c r="P77" s="17">
        <f>Co2Q[[#This Row],[Co2]]-Co2Q[[#This Row],[Seasonal]]</f>
        <v>1005.0587542372882</v>
      </c>
    </row>
    <row r="78" spans="1:16" x14ac:dyDescent="0.3">
      <c r="A78" s="1">
        <v>1978</v>
      </c>
      <c r="B78" s="1">
        <v>1</v>
      </c>
      <c r="C78" s="2">
        <v>28536</v>
      </c>
      <c r="D78" s="4">
        <f>Co2Q[[#This Row],[Year]]+1/8+(Co2Q[[#This Row],[Quarter]]-1)/4</f>
        <v>1978.125</v>
      </c>
      <c r="E78" s="4">
        <f>Co2Q[[#This Row],[DecDate]]^2</f>
        <v>3912978.515625</v>
      </c>
      <c r="F78" s="1">
        <v>1006.8600000000001</v>
      </c>
      <c r="G78" s="17">
        <f>$T$17+$T$18*Co2Q[[#This Row],[DecDate]]</f>
        <v>1012.1599251636308</v>
      </c>
      <c r="H78" s="17">
        <f>$T$37+$T$38*Co2Q[[#This Row],[DecDate]]+$T$39*Co2Q[[#This Row],[DecDate2]]</f>
        <v>1005.2939366410428</v>
      </c>
      <c r="I78" s="17">
        <f>Co2Q[[#This Row],[Co2]]-Co2Q[[#This Row],[Linear Trend]]</f>
        <v>-5.2999251636306326</v>
      </c>
      <c r="J78" s="17">
        <f>Co2Q[[#This Row],[Co2]]-Co2Q[[#This Row],[Quadratic Trend]]</f>
        <v>1.5660633589573081</v>
      </c>
      <c r="K78" s="17">
        <f t="shared" si="1"/>
        <v>-1.3406593203094643</v>
      </c>
      <c r="L78" s="17">
        <f>Co2Q[[#This Row],[Quadratic Trend]]+Co2Q[[#This Row],[Cycle]]</f>
        <v>1003.9532773207334</v>
      </c>
      <c r="M78" s="17">
        <f>Co2Q[[#This Row],[Detrended]]-Co2Q[[#This Row],[Cycle]]</f>
        <v>2.9067226792667724</v>
      </c>
      <c r="N78" s="17">
        <f>AVERAGEIF(Co2Q[Quarter],Co2Q[Quarter],Co2Q[High Frequency])</f>
        <v>2.9999769165422139</v>
      </c>
      <c r="O78" s="17">
        <f>Co2Q[[#This Row],[S0]]-AVERAGE($N$2:$N$5)</f>
        <v>2.9938220338980828</v>
      </c>
      <c r="P78" s="17">
        <f>Co2Q[[#This Row],[Co2]]-Co2Q[[#This Row],[Seasonal]]</f>
        <v>1003.8661779661021</v>
      </c>
    </row>
    <row r="79" spans="1:16" x14ac:dyDescent="0.3">
      <c r="A79" s="1">
        <v>1978</v>
      </c>
      <c r="B79" s="1">
        <v>2</v>
      </c>
      <c r="C79" s="2">
        <v>28625</v>
      </c>
      <c r="D79" s="4">
        <f>Co2Q[[#This Row],[Year]]+1/8+(Co2Q[[#This Row],[Quarter]]-1)/4</f>
        <v>1978.375</v>
      </c>
      <c r="E79" s="4">
        <f>Co2Q[[#This Row],[DecDate]]^2</f>
        <v>3913967.640625</v>
      </c>
      <c r="F79" s="1">
        <v>1013.73</v>
      </c>
      <c r="G79" s="17">
        <f>$T$17+$T$18*Co2Q[[#This Row],[DecDate]]</f>
        <v>1013.3332084932026</v>
      </c>
      <c r="H79" s="17">
        <f>$T$37+$T$38*Co2Q[[#This Row],[DecDate]]+$T$39*Co2Q[[#This Row],[DecDate2]]</f>
        <v>1006.2641447626811</v>
      </c>
      <c r="I79" s="17">
        <f>Co2Q[[#This Row],[Co2]]-Co2Q[[#This Row],[Linear Trend]]</f>
        <v>0.39679150679739905</v>
      </c>
      <c r="J79" s="17">
        <f>Co2Q[[#This Row],[Co2]]-Co2Q[[#This Row],[Quadratic Trend]]</f>
        <v>7.4658552373189195</v>
      </c>
      <c r="K79" s="17">
        <f t="shared" si="1"/>
        <v>-1.8448674419535565</v>
      </c>
      <c r="L79" s="17">
        <f>Co2Q[[#This Row],[Quadratic Trend]]+Co2Q[[#This Row],[Cycle]]</f>
        <v>1004.4192773207276</v>
      </c>
      <c r="M79" s="17">
        <f>Co2Q[[#This Row],[Detrended]]-Co2Q[[#This Row],[Cycle]]</f>
        <v>9.3107226792724767</v>
      </c>
      <c r="N79" s="17">
        <f>AVERAGEIF(Co2Q[Quarter],Co2Q[Quarter],Co2Q[High Frequency])</f>
        <v>9.1778752216281383</v>
      </c>
      <c r="O79" s="17">
        <f>Co2Q[[#This Row],[S0]]-AVERAGE($N$2:$N$5)</f>
        <v>9.1717203389840076</v>
      </c>
      <c r="P79" s="17">
        <f>Co2Q[[#This Row],[Co2]]-Co2Q[[#This Row],[Seasonal]]</f>
        <v>1004.5582796610161</v>
      </c>
    </row>
    <row r="80" spans="1:16" x14ac:dyDescent="0.3">
      <c r="A80" s="1">
        <v>1978</v>
      </c>
      <c r="B80" s="1">
        <v>3</v>
      </c>
      <c r="C80" s="2">
        <v>28717</v>
      </c>
      <c r="D80" s="4">
        <f>Co2Q[[#This Row],[Year]]+1/8+(Co2Q[[#This Row],[Quarter]]-1)/4</f>
        <v>1978.625</v>
      </c>
      <c r="E80" s="4">
        <f>Co2Q[[#This Row],[DecDate]]^2</f>
        <v>3914956.890625</v>
      </c>
      <c r="F80" s="1">
        <v>1003.19</v>
      </c>
      <c r="G80" s="17">
        <f>$T$17+$T$18*Co2Q[[#This Row],[DecDate]]</f>
        <v>1014.5064918227745</v>
      </c>
      <c r="H80" s="17">
        <f>$T$37+$T$38*Co2Q[[#This Row],[DecDate]]+$T$39*Co2Q[[#This Row],[DecDate2]]</f>
        <v>1007.2390755636152</v>
      </c>
      <c r="I80" s="17">
        <f>Co2Q[[#This Row],[Co2]]-Co2Q[[#This Row],[Linear Trend]]</f>
        <v>-11.316491822774424</v>
      </c>
      <c r="J80" s="17">
        <f>Co2Q[[#This Row],[Co2]]-Co2Q[[#This Row],[Quadratic Trend]]</f>
        <v>-4.0490755636151334</v>
      </c>
      <c r="K80" s="17">
        <f t="shared" si="1"/>
        <v>-5.5798242846935867E-2</v>
      </c>
      <c r="L80" s="17">
        <f>Co2Q[[#This Row],[Quadratic Trend]]+Co2Q[[#This Row],[Cycle]]</f>
        <v>1007.1832773207683</v>
      </c>
      <c r="M80" s="17">
        <f>Co2Q[[#This Row],[Detrended]]-Co2Q[[#This Row],[Cycle]]</f>
        <v>-3.9932773207681977</v>
      </c>
      <c r="N80" s="17">
        <f>AVERAGEIF(Co2Q[Quarter],Co2Q[Quarter],Co2Q[High Frequency])</f>
        <v>-4.3806332529498047</v>
      </c>
      <c r="O80" s="17">
        <f>Co2Q[[#This Row],[S0]]-AVERAGE($N$2:$N$5)</f>
        <v>-4.3867881355939353</v>
      </c>
      <c r="P80" s="17">
        <f>Co2Q[[#This Row],[Co2]]-Co2Q[[#This Row],[Seasonal]]</f>
        <v>1007.576788135594</v>
      </c>
    </row>
    <row r="81" spans="1:16" x14ac:dyDescent="0.3">
      <c r="A81" s="1">
        <v>1978</v>
      </c>
      <c r="B81" s="1">
        <v>4</v>
      </c>
      <c r="C81" s="2">
        <v>28809</v>
      </c>
      <c r="D81" s="4">
        <f>Co2Q[[#This Row],[Year]]+1/8+(Co2Q[[#This Row],[Quarter]]-1)/4</f>
        <v>1978.875</v>
      </c>
      <c r="E81" s="4">
        <f>Co2Q[[#This Row],[DecDate]]^2</f>
        <v>3915946.265625</v>
      </c>
      <c r="F81" s="1">
        <v>1001.0600000000001</v>
      </c>
      <c r="G81" s="17">
        <f>$T$17+$T$18*Co2Q[[#This Row],[DecDate]]</f>
        <v>1015.6797751523463</v>
      </c>
      <c r="H81" s="17">
        <f>$T$37+$T$38*Co2Q[[#This Row],[DecDate]]+$T$39*Co2Q[[#This Row],[DecDate2]]</f>
        <v>1008.2187290437578</v>
      </c>
      <c r="I81" s="17">
        <f>Co2Q[[#This Row],[Co2]]-Co2Q[[#This Row],[Linear Trend]]</f>
        <v>-14.619775152346278</v>
      </c>
      <c r="J81" s="17">
        <f>Co2Q[[#This Row],[Co2]]-Co2Q[[#This Row],[Quadratic Trend]]</f>
        <v>-7.1587290437577167</v>
      </c>
      <c r="K81" s="17">
        <f t="shared" si="1"/>
        <v>1.076548277004622</v>
      </c>
      <c r="L81" s="17">
        <f>Co2Q[[#This Row],[Quadratic Trend]]+Co2Q[[#This Row],[Cycle]]</f>
        <v>1009.2952773207624</v>
      </c>
      <c r="M81" s="17">
        <f>Co2Q[[#This Row],[Detrended]]-Co2Q[[#This Row],[Cycle]]</f>
        <v>-8.2352773207623393</v>
      </c>
      <c r="N81" s="17">
        <f>AVERAGEIF(Co2Q[Quarter],Co2Q[Quarter],Co2Q[High Frequency])</f>
        <v>-7.7725993546440222</v>
      </c>
      <c r="O81" s="17">
        <f>Co2Q[[#This Row],[S0]]-AVERAGE($N$2:$N$5)</f>
        <v>-7.7787542372881529</v>
      </c>
      <c r="P81" s="17">
        <f>Co2Q[[#This Row],[Co2]]-Co2Q[[#This Row],[Seasonal]]</f>
        <v>1008.8387542372882</v>
      </c>
    </row>
    <row r="82" spans="1:16" x14ac:dyDescent="0.3">
      <c r="A82" s="1">
        <v>1979</v>
      </c>
      <c r="B82" s="1">
        <v>1</v>
      </c>
      <c r="C82" s="2">
        <v>28901</v>
      </c>
      <c r="D82" s="4">
        <f>Co2Q[[#This Row],[Year]]+1/8+(Co2Q[[#This Row],[Quarter]]-1)/4</f>
        <v>1979.125</v>
      </c>
      <c r="E82" s="4">
        <f>Co2Q[[#This Row],[DecDate]]^2</f>
        <v>3916935.765625</v>
      </c>
      <c r="F82" s="1">
        <v>1011.0999999999999</v>
      </c>
      <c r="G82" s="17">
        <f>$T$17+$T$18*Co2Q[[#This Row],[DecDate]]</f>
        <v>1016.8530584819182</v>
      </c>
      <c r="H82" s="17">
        <f>$T$37+$T$38*Co2Q[[#This Row],[DecDate]]+$T$39*Co2Q[[#This Row],[DecDate2]]</f>
        <v>1009.203105203138</v>
      </c>
      <c r="I82" s="17">
        <f>Co2Q[[#This Row],[Co2]]-Co2Q[[#This Row],[Linear Trend]]</f>
        <v>-5.7530584819182877</v>
      </c>
      <c r="J82" s="17">
        <f>Co2Q[[#This Row],[Co2]]-Co2Q[[#This Row],[Quadratic Trend]]</f>
        <v>1.8968947968619432</v>
      </c>
      <c r="K82" s="17">
        <f t="shared" si="1"/>
        <v>-1.1998278823988584</v>
      </c>
      <c r="L82" s="17">
        <f>Co2Q[[#This Row],[Quadratic Trend]]+Co2Q[[#This Row],[Cycle]]</f>
        <v>1008.0032773207391</v>
      </c>
      <c r="M82" s="17">
        <f>Co2Q[[#This Row],[Detrended]]-Co2Q[[#This Row],[Cycle]]</f>
        <v>3.0967226792608016</v>
      </c>
      <c r="N82" s="17">
        <f>AVERAGEIF(Co2Q[Quarter],Co2Q[Quarter],Co2Q[High Frequency])</f>
        <v>2.9999769165422139</v>
      </c>
      <c r="O82" s="17">
        <f>Co2Q[[#This Row],[S0]]-AVERAGE($N$2:$N$5)</f>
        <v>2.9938220338980828</v>
      </c>
      <c r="P82" s="17">
        <f>Co2Q[[#This Row],[Co2]]-Co2Q[[#This Row],[Seasonal]]</f>
        <v>1008.1061779661019</v>
      </c>
    </row>
    <row r="83" spans="1:16" x14ac:dyDescent="0.3">
      <c r="A83" s="1">
        <v>1979</v>
      </c>
      <c r="B83" s="1">
        <v>2</v>
      </c>
      <c r="C83" s="2">
        <v>28990</v>
      </c>
      <c r="D83" s="4">
        <f>Co2Q[[#This Row],[Year]]+1/8+(Co2Q[[#This Row],[Quarter]]-1)/4</f>
        <v>1979.375</v>
      </c>
      <c r="E83" s="4">
        <f>Co2Q[[#This Row],[DecDate]]^2</f>
        <v>3917925.390625</v>
      </c>
      <c r="F83" s="1">
        <v>1017.42</v>
      </c>
      <c r="G83" s="17">
        <f>$T$17+$T$18*Co2Q[[#This Row],[DecDate]]</f>
        <v>1018.0263418114901</v>
      </c>
      <c r="H83" s="17">
        <f>$T$37+$T$38*Co2Q[[#This Row],[DecDate]]+$T$39*Co2Q[[#This Row],[DecDate2]]</f>
        <v>1010.1922040417849</v>
      </c>
      <c r="I83" s="17">
        <f>Co2Q[[#This Row],[Co2]]-Co2Q[[#This Row],[Linear Trend]]</f>
        <v>-0.60634181149009692</v>
      </c>
      <c r="J83" s="17">
        <f>Co2Q[[#This Row],[Co2]]-Co2Q[[#This Row],[Quadratic Trend]]</f>
        <v>7.227795958215097</v>
      </c>
      <c r="K83" s="17">
        <f t="shared" si="1"/>
        <v>-1.5649267210457765</v>
      </c>
      <c r="L83" s="17">
        <f>Co2Q[[#This Row],[Quadratic Trend]]+Co2Q[[#This Row],[Cycle]]</f>
        <v>1008.627277320739</v>
      </c>
      <c r="M83" s="17">
        <f>Co2Q[[#This Row],[Detrended]]-Co2Q[[#This Row],[Cycle]]</f>
        <v>8.7927226792608728</v>
      </c>
      <c r="N83" s="17">
        <f>AVERAGEIF(Co2Q[Quarter],Co2Q[Quarter],Co2Q[High Frequency])</f>
        <v>9.1778752216281383</v>
      </c>
      <c r="O83" s="17">
        <f>Co2Q[[#This Row],[S0]]-AVERAGE($N$2:$N$5)</f>
        <v>9.1717203389840076</v>
      </c>
      <c r="P83" s="17">
        <f>Co2Q[[#This Row],[Co2]]-Co2Q[[#This Row],[Seasonal]]</f>
        <v>1008.248279661016</v>
      </c>
    </row>
    <row r="84" spans="1:16" x14ac:dyDescent="0.3">
      <c r="A84" s="1">
        <v>1979</v>
      </c>
      <c r="B84" s="1">
        <v>3</v>
      </c>
      <c r="C84" s="2">
        <v>29082</v>
      </c>
      <c r="D84" s="4">
        <f>Co2Q[[#This Row],[Year]]+1/8+(Co2Q[[#This Row],[Quarter]]-1)/4</f>
        <v>1979.625</v>
      </c>
      <c r="E84" s="4">
        <f>Co2Q[[#This Row],[DecDate]]^2</f>
        <v>3918915.140625</v>
      </c>
      <c r="F84" s="1">
        <v>1007.27</v>
      </c>
      <c r="G84" s="17">
        <f>$T$17+$T$18*Co2Q[[#This Row],[DecDate]]</f>
        <v>1019.1996251410619</v>
      </c>
      <c r="H84" s="17">
        <f>$T$37+$T$38*Co2Q[[#This Row],[DecDate]]+$T$39*Co2Q[[#This Row],[DecDate2]]</f>
        <v>1011.1860255596985</v>
      </c>
      <c r="I84" s="17">
        <f>Co2Q[[#This Row],[Co2]]-Co2Q[[#This Row],[Linear Trend]]</f>
        <v>-11.929625141061933</v>
      </c>
      <c r="J84" s="17">
        <f>Co2Q[[#This Row],[Co2]]-Co2Q[[#This Row],[Quadratic Trend]]</f>
        <v>-3.9160255596984825</v>
      </c>
      <c r="K84" s="17">
        <f t="shared" si="1"/>
        <v>0.47925176105225092</v>
      </c>
      <c r="L84" s="17">
        <f>Co2Q[[#This Row],[Quadratic Trend]]+Co2Q[[#This Row],[Cycle]]</f>
        <v>1011.6652773207508</v>
      </c>
      <c r="M84" s="17">
        <f>Co2Q[[#This Row],[Detrended]]-Co2Q[[#This Row],[Cycle]]</f>
        <v>-4.3952773207507336</v>
      </c>
      <c r="N84" s="17">
        <f>AVERAGEIF(Co2Q[Quarter],Co2Q[Quarter],Co2Q[High Frequency])</f>
        <v>-4.3806332529498047</v>
      </c>
      <c r="O84" s="17">
        <f>Co2Q[[#This Row],[S0]]-AVERAGE($N$2:$N$5)</f>
        <v>-4.3867881355939353</v>
      </c>
      <c r="P84" s="17">
        <f>Co2Q[[#This Row],[Co2]]-Co2Q[[#This Row],[Seasonal]]</f>
        <v>1011.656788135594</v>
      </c>
    </row>
    <row r="85" spans="1:16" x14ac:dyDescent="0.3">
      <c r="A85" s="1">
        <v>1979</v>
      </c>
      <c r="B85" s="1">
        <v>4</v>
      </c>
      <c r="C85" s="2">
        <v>29174</v>
      </c>
      <c r="D85" s="4">
        <f>Co2Q[[#This Row],[Year]]+1/8+(Co2Q[[#This Row],[Quarter]]-1)/4</f>
        <v>1979.875</v>
      </c>
      <c r="E85" s="4">
        <f>Co2Q[[#This Row],[DecDate]]^2</f>
        <v>3919905.015625</v>
      </c>
      <c r="F85" s="1">
        <v>1006.31</v>
      </c>
      <c r="G85" s="17">
        <f>$T$17+$T$18*Co2Q[[#This Row],[DecDate]]</f>
        <v>1020.3729084706338</v>
      </c>
      <c r="H85" s="17">
        <f>$T$37+$T$38*Co2Q[[#This Row],[DecDate]]+$T$39*Co2Q[[#This Row],[DecDate2]]</f>
        <v>1012.1845697568497</v>
      </c>
      <c r="I85" s="17">
        <f>Co2Q[[#This Row],[Co2]]-Co2Q[[#This Row],[Linear Trend]]</f>
        <v>-14.062908470633829</v>
      </c>
      <c r="J85" s="17">
        <f>Co2Q[[#This Row],[Co2]]-Co2Q[[#This Row],[Quadratic Trend]]</f>
        <v>-5.8745697568497235</v>
      </c>
      <c r="K85" s="17">
        <f t="shared" si="1"/>
        <v>2.0087075638952454</v>
      </c>
      <c r="L85" s="17">
        <f>Co2Q[[#This Row],[Quadratic Trend]]+Co2Q[[#This Row],[Cycle]]</f>
        <v>1014.1932773207449</v>
      </c>
      <c r="M85" s="17">
        <f>Co2Q[[#This Row],[Detrended]]-Co2Q[[#This Row],[Cycle]]</f>
        <v>-7.8832773207449689</v>
      </c>
      <c r="N85" s="17">
        <f>AVERAGEIF(Co2Q[Quarter],Co2Q[Quarter],Co2Q[High Frequency])</f>
        <v>-7.7725993546440222</v>
      </c>
      <c r="O85" s="17">
        <f>Co2Q[[#This Row],[S0]]-AVERAGE($N$2:$N$5)</f>
        <v>-7.7787542372881529</v>
      </c>
      <c r="P85" s="17">
        <f>Co2Q[[#This Row],[Co2]]-Co2Q[[#This Row],[Seasonal]]</f>
        <v>1014.0887542372881</v>
      </c>
    </row>
    <row r="86" spans="1:16" x14ac:dyDescent="0.3">
      <c r="A86" s="1">
        <v>1980</v>
      </c>
      <c r="B86" s="1">
        <v>1</v>
      </c>
      <c r="C86" s="2">
        <v>29266</v>
      </c>
      <c r="D86" s="4">
        <f>Co2Q[[#This Row],[Year]]+1/8+(Co2Q[[#This Row],[Quarter]]-1)/4</f>
        <v>1980.125</v>
      </c>
      <c r="E86" s="4">
        <f>Co2Q[[#This Row],[DecDate]]^2</f>
        <v>3920895.015625</v>
      </c>
      <c r="F86" s="1">
        <v>1016.25</v>
      </c>
      <c r="G86" s="17">
        <f>$T$17+$T$18*Co2Q[[#This Row],[DecDate]]</f>
        <v>1021.5461918002056</v>
      </c>
      <c r="H86" s="17">
        <f>$T$37+$T$38*Co2Q[[#This Row],[DecDate]]+$T$39*Co2Q[[#This Row],[DecDate2]]</f>
        <v>1013.1878366332676</v>
      </c>
      <c r="I86" s="17">
        <f>Co2Q[[#This Row],[Co2]]-Co2Q[[#This Row],[Linear Trend]]</f>
        <v>-5.2961918002056336</v>
      </c>
      <c r="J86" s="17">
        <f>Co2Q[[#This Row],[Co2]]-Co2Q[[#This Row],[Quadratic Trend]]</f>
        <v>3.0621633667324204</v>
      </c>
      <c r="K86" s="17">
        <f t="shared" si="1"/>
        <v>0.17944068748315659</v>
      </c>
      <c r="L86" s="17">
        <f>Co2Q[[#This Row],[Quadratic Trend]]+Co2Q[[#This Row],[Cycle]]</f>
        <v>1013.3672773207508</v>
      </c>
      <c r="M86" s="17">
        <f>Co2Q[[#This Row],[Detrended]]-Co2Q[[#This Row],[Cycle]]</f>
        <v>2.8827226792492637</v>
      </c>
      <c r="N86" s="17">
        <f>AVERAGEIF(Co2Q[Quarter],Co2Q[Quarter],Co2Q[High Frequency])</f>
        <v>2.9999769165422139</v>
      </c>
      <c r="O86" s="17">
        <f>Co2Q[[#This Row],[S0]]-AVERAGE($N$2:$N$5)</f>
        <v>2.9938220338980828</v>
      </c>
      <c r="P86" s="17">
        <f>Co2Q[[#This Row],[Co2]]-Co2Q[[#This Row],[Seasonal]]</f>
        <v>1013.256177966102</v>
      </c>
    </row>
    <row r="87" spans="1:16" x14ac:dyDescent="0.3">
      <c r="A87" s="1">
        <v>1980</v>
      </c>
      <c r="B87" s="1">
        <v>2</v>
      </c>
      <c r="C87" s="2">
        <v>29356</v>
      </c>
      <c r="D87" s="4">
        <f>Co2Q[[#This Row],[Year]]+1/8+(Co2Q[[#This Row],[Quarter]]-1)/4</f>
        <v>1980.375</v>
      </c>
      <c r="E87" s="4">
        <f>Co2Q[[#This Row],[DecDate]]^2</f>
        <v>3921885.140625</v>
      </c>
      <c r="F87" s="1">
        <v>1023.74</v>
      </c>
      <c r="G87" s="17">
        <f>$T$17+$T$18*Co2Q[[#This Row],[DecDate]]</f>
        <v>1022.7194751297775</v>
      </c>
      <c r="H87" s="17">
        <f>$T$37+$T$38*Co2Q[[#This Row],[DecDate]]+$T$39*Co2Q[[#This Row],[DecDate2]]</f>
        <v>1014.1958261889231</v>
      </c>
      <c r="I87" s="17">
        <f>Co2Q[[#This Row],[Co2]]-Co2Q[[#This Row],[Linear Trend]]</f>
        <v>1.0205248702225163</v>
      </c>
      <c r="J87" s="17">
        <f>Co2Q[[#This Row],[Co2]]-Co2Q[[#This Row],[Quadratic Trend]]</f>
        <v>9.5441738110769165</v>
      </c>
      <c r="K87" s="17">
        <f t="shared" si="1"/>
        <v>6.5451131816007549E-2</v>
      </c>
      <c r="L87" s="17">
        <f>Co2Q[[#This Row],[Quadratic Trend]]+Co2Q[[#This Row],[Cycle]]</f>
        <v>1014.2612773207391</v>
      </c>
      <c r="M87" s="17">
        <f>Co2Q[[#This Row],[Detrended]]-Co2Q[[#This Row],[Cycle]]</f>
        <v>9.4787226792609083</v>
      </c>
      <c r="N87" s="17">
        <f>AVERAGEIF(Co2Q[Quarter],Co2Q[Quarter],Co2Q[High Frequency])</f>
        <v>9.1778752216281383</v>
      </c>
      <c r="O87" s="17">
        <f>Co2Q[[#This Row],[S0]]-AVERAGE($N$2:$N$5)</f>
        <v>9.1717203389840076</v>
      </c>
      <c r="P87" s="17">
        <f>Co2Q[[#This Row],[Co2]]-Co2Q[[#This Row],[Seasonal]]</f>
        <v>1014.568279661016</v>
      </c>
    </row>
    <row r="88" spans="1:16" x14ac:dyDescent="0.3">
      <c r="A88" s="1">
        <v>1980</v>
      </c>
      <c r="B88" s="1">
        <v>3</v>
      </c>
      <c r="C88" s="2">
        <v>29448</v>
      </c>
      <c r="D88" s="4">
        <f>Co2Q[[#This Row],[Year]]+1/8+(Co2Q[[#This Row],[Quarter]]-1)/4</f>
        <v>1980.625</v>
      </c>
      <c r="E88" s="4">
        <f>Co2Q[[#This Row],[DecDate]]^2</f>
        <v>3922875.390625</v>
      </c>
      <c r="F88" s="1">
        <v>1013.29</v>
      </c>
      <c r="G88" s="17">
        <f>$T$17+$T$18*Co2Q[[#This Row],[DecDate]]</f>
        <v>1023.8927584593475</v>
      </c>
      <c r="H88" s="17">
        <f>$T$37+$T$38*Co2Q[[#This Row],[DecDate]]+$T$39*Co2Q[[#This Row],[DecDate2]]</f>
        <v>1015.2085384238453</v>
      </c>
      <c r="I88" s="17">
        <f>Co2Q[[#This Row],[Co2]]-Co2Q[[#This Row],[Linear Trend]]</f>
        <v>-10.602758459347569</v>
      </c>
      <c r="J88" s="17">
        <f>Co2Q[[#This Row],[Co2]]-Co2Q[[#This Row],[Quadratic Trend]]</f>
        <v>-1.918538423845348</v>
      </c>
      <c r="K88" s="17">
        <f t="shared" si="1"/>
        <v>2.0807388968938083</v>
      </c>
      <c r="L88" s="17">
        <f>Co2Q[[#This Row],[Quadratic Trend]]+Co2Q[[#This Row],[Cycle]]</f>
        <v>1017.2892773207391</v>
      </c>
      <c r="M88" s="17">
        <f>Co2Q[[#This Row],[Detrended]]-Co2Q[[#This Row],[Cycle]]</f>
        <v>-3.9992773207391563</v>
      </c>
      <c r="N88" s="17">
        <f>AVERAGEIF(Co2Q[Quarter],Co2Q[Quarter],Co2Q[High Frequency])</f>
        <v>-4.3806332529498047</v>
      </c>
      <c r="O88" s="17">
        <f>Co2Q[[#This Row],[S0]]-AVERAGE($N$2:$N$5)</f>
        <v>-4.3867881355939353</v>
      </c>
      <c r="P88" s="17">
        <f>Co2Q[[#This Row],[Co2]]-Co2Q[[#This Row],[Seasonal]]</f>
        <v>1017.6767881355939</v>
      </c>
    </row>
    <row r="89" spans="1:16" x14ac:dyDescent="0.3">
      <c r="A89" s="1">
        <v>1980</v>
      </c>
      <c r="B89" s="1">
        <v>4</v>
      </c>
      <c r="C89" s="2">
        <v>29540</v>
      </c>
      <c r="D89" s="4">
        <f>Co2Q[[#This Row],[Year]]+1/8+(Co2Q[[#This Row],[Quarter]]-1)/4</f>
        <v>1980.875</v>
      </c>
      <c r="E89" s="4">
        <f>Co2Q[[#This Row],[DecDate]]^2</f>
        <v>3923865.765625</v>
      </c>
      <c r="F89" s="1">
        <v>1011.74</v>
      </c>
      <c r="G89" s="17">
        <f>$T$17+$T$18*Co2Q[[#This Row],[DecDate]]</f>
        <v>1025.0660417889194</v>
      </c>
      <c r="H89" s="17">
        <f>$T$37+$T$38*Co2Q[[#This Row],[DecDate]]+$T$39*Co2Q[[#This Row],[DecDate2]]</f>
        <v>1016.2259733380342</v>
      </c>
      <c r="I89" s="17">
        <f>Co2Q[[#This Row],[Co2]]-Co2Q[[#This Row],[Linear Trend]]</f>
        <v>-13.326041788919383</v>
      </c>
      <c r="J89" s="17">
        <f>Co2Q[[#This Row],[Co2]]-Co2Q[[#This Row],[Quadratic Trend]]</f>
        <v>-4.4859733380342277</v>
      </c>
      <c r="K89" s="17">
        <f t="shared" si="1"/>
        <v>3.433303982704865</v>
      </c>
      <c r="L89" s="17">
        <f>Co2Q[[#This Row],[Quadratic Trend]]+Co2Q[[#This Row],[Cycle]]</f>
        <v>1019.6592773207391</v>
      </c>
      <c r="M89" s="17">
        <f>Co2Q[[#This Row],[Detrended]]-Co2Q[[#This Row],[Cycle]]</f>
        <v>-7.9192773207390932</v>
      </c>
      <c r="N89" s="17">
        <f>AVERAGEIF(Co2Q[Quarter],Co2Q[Quarter],Co2Q[High Frequency])</f>
        <v>-7.7725993546440222</v>
      </c>
      <c r="O89" s="17">
        <f>Co2Q[[#This Row],[S0]]-AVERAGE($N$2:$N$5)</f>
        <v>-7.7787542372881529</v>
      </c>
      <c r="P89" s="17">
        <f>Co2Q[[#This Row],[Co2]]-Co2Q[[#This Row],[Seasonal]]</f>
        <v>1019.5187542372881</v>
      </c>
    </row>
    <row r="90" spans="1:16" x14ac:dyDescent="0.3">
      <c r="A90" s="1">
        <v>1981</v>
      </c>
      <c r="B90" s="1">
        <v>1</v>
      </c>
      <c r="C90" s="2">
        <v>29632</v>
      </c>
      <c r="D90" s="4">
        <f>Co2Q[[#This Row],[Year]]+1/8+(Co2Q[[#This Row],[Quarter]]-1)/4</f>
        <v>1981.125</v>
      </c>
      <c r="E90" s="4">
        <f>Co2Q[[#This Row],[DecDate]]^2</f>
        <v>3924856.265625</v>
      </c>
      <c r="F90" s="1">
        <v>1021.45</v>
      </c>
      <c r="G90" s="17">
        <f>$T$17+$T$18*Co2Q[[#This Row],[DecDate]]</f>
        <v>1026.2393251184913</v>
      </c>
      <c r="H90" s="17">
        <f>$T$37+$T$38*Co2Q[[#This Row],[DecDate]]+$T$39*Co2Q[[#This Row],[DecDate2]]</f>
        <v>1017.2481309314608</v>
      </c>
      <c r="I90" s="17">
        <f>Co2Q[[#This Row],[Co2]]-Co2Q[[#This Row],[Linear Trend]]</f>
        <v>-4.789325118491206</v>
      </c>
      <c r="J90" s="17">
        <f>Co2Q[[#This Row],[Co2]]-Co2Q[[#This Row],[Quadratic Trend]]</f>
        <v>4.2018690685392812</v>
      </c>
      <c r="K90" s="17">
        <f t="shared" si="1"/>
        <v>0.89714638926088808</v>
      </c>
      <c r="L90" s="17">
        <f>Co2Q[[#This Row],[Quadratic Trend]]+Co2Q[[#This Row],[Cycle]]</f>
        <v>1018.1452773207217</v>
      </c>
      <c r="M90" s="17">
        <f>Co2Q[[#This Row],[Detrended]]-Co2Q[[#This Row],[Cycle]]</f>
        <v>3.304722679278393</v>
      </c>
      <c r="N90" s="17">
        <f>AVERAGEIF(Co2Q[Quarter],Co2Q[Quarter],Co2Q[High Frequency])</f>
        <v>2.9999769165422139</v>
      </c>
      <c r="O90" s="17">
        <f>Co2Q[[#This Row],[S0]]-AVERAGE($N$2:$N$5)</f>
        <v>2.9938220338980828</v>
      </c>
      <c r="P90" s="17">
        <f>Co2Q[[#This Row],[Co2]]-Co2Q[[#This Row],[Seasonal]]</f>
        <v>1018.456177966102</v>
      </c>
    </row>
    <row r="91" spans="1:16" x14ac:dyDescent="0.3">
      <c r="A91" s="1">
        <v>1981</v>
      </c>
      <c r="B91" s="1">
        <v>2</v>
      </c>
      <c r="C91" s="2">
        <v>29721</v>
      </c>
      <c r="D91" s="4">
        <f>Co2Q[[#This Row],[Year]]+1/8+(Co2Q[[#This Row],[Quarter]]-1)/4</f>
        <v>1981.375</v>
      </c>
      <c r="E91" s="4">
        <f>Co2Q[[#This Row],[DecDate]]^2</f>
        <v>3925846.890625</v>
      </c>
      <c r="F91" s="1">
        <v>1028.0999999999999</v>
      </c>
      <c r="G91" s="17">
        <f>$T$17+$T$18*Co2Q[[#This Row],[DecDate]]</f>
        <v>1027.4126084480631</v>
      </c>
      <c r="H91" s="17">
        <f>$T$37+$T$38*Co2Q[[#This Row],[DecDate]]+$T$39*Co2Q[[#This Row],[DecDate2]]</f>
        <v>1018.2750112042122</v>
      </c>
      <c r="I91" s="17">
        <f>Co2Q[[#This Row],[Co2]]-Co2Q[[#This Row],[Linear Trend]]</f>
        <v>0.68739155193679835</v>
      </c>
      <c r="J91" s="17">
        <f>Co2Q[[#This Row],[Co2]]-Co2Q[[#This Row],[Quadratic Trend]]</f>
        <v>9.8249887957877036</v>
      </c>
      <c r="K91" s="17">
        <f t="shared" si="1"/>
        <v>0.32026611656183379</v>
      </c>
      <c r="L91" s="17">
        <f>Co2Q[[#This Row],[Quadratic Trend]]+Co2Q[[#This Row],[Cycle]]</f>
        <v>1018.595277320774</v>
      </c>
      <c r="M91" s="17">
        <f>Co2Q[[#This Row],[Detrended]]-Co2Q[[#This Row],[Cycle]]</f>
        <v>9.5047226792258694</v>
      </c>
      <c r="N91" s="17">
        <f>AVERAGEIF(Co2Q[Quarter],Co2Q[Quarter],Co2Q[High Frequency])</f>
        <v>9.1778752216281383</v>
      </c>
      <c r="O91" s="17">
        <f>Co2Q[[#This Row],[S0]]-AVERAGE($N$2:$N$5)</f>
        <v>9.1717203389840076</v>
      </c>
      <c r="P91" s="17">
        <f>Co2Q[[#This Row],[Co2]]-Co2Q[[#This Row],[Seasonal]]</f>
        <v>1018.9282796610159</v>
      </c>
    </row>
    <row r="92" spans="1:16" x14ac:dyDescent="0.3">
      <c r="A92" s="1">
        <v>1981</v>
      </c>
      <c r="B92" s="1">
        <v>3</v>
      </c>
      <c r="C92" s="2">
        <v>29813</v>
      </c>
      <c r="D92" s="4">
        <f>Co2Q[[#This Row],[Year]]+1/8+(Co2Q[[#This Row],[Quarter]]-1)/4</f>
        <v>1981.625</v>
      </c>
      <c r="E92" s="4">
        <f>Co2Q[[#This Row],[DecDate]]^2</f>
        <v>3926837.640625</v>
      </c>
      <c r="F92" s="1">
        <v>1016.1700000000001</v>
      </c>
      <c r="G92" s="17">
        <f>$T$17+$T$18*Co2Q[[#This Row],[DecDate]]</f>
        <v>1028.585891777635</v>
      </c>
      <c r="H92" s="17">
        <f>$T$37+$T$38*Co2Q[[#This Row],[DecDate]]+$T$39*Co2Q[[#This Row],[DecDate2]]</f>
        <v>1019.306614156143</v>
      </c>
      <c r="I92" s="17">
        <f>Co2Q[[#This Row],[Co2]]-Co2Q[[#This Row],[Linear Trend]]</f>
        <v>-12.415891777634897</v>
      </c>
      <c r="J92" s="17">
        <f>Co2Q[[#This Row],[Co2]]-Co2Q[[#This Row],[Quadratic Trend]]</f>
        <v>-3.1366141561429686</v>
      </c>
      <c r="K92" s="17">
        <f t="shared" si="1"/>
        <v>2.0406631646135338</v>
      </c>
      <c r="L92" s="17">
        <f>Co2Q[[#This Row],[Quadratic Trend]]+Co2Q[[#This Row],[Cycle]]</f>
        <v>1021.3472773207566</v>
      </c>
      <c r="M92" s="17">
        <f>Co2Q[[#This Row],[Detrended]]-Co2Q[[#This Row],[Cycle]]</f>
        <v>-5.1772773207565024</v>
      </c>
      <c r="N92" s="17">
        <f>AVERAGEIF(Co2Q[Quarter],Co2Q[Quarter],Co2Q[High Frequency])</f>
        <v>-4.3806332529498047</v>
      </c>
      <c r="O92" s="17">
        <f>Co2Q[[#This Row],[S0]]-AVERAGE($N$2:$N$5)</f>
        <v>-4.3867881355939353</v>
      </c>
      <c r="P92" s="17">
        <f>Co2Q[[#This Row],[Co2]]-Co2Q[[#This Row],[Seasonal]]</f>
        <v>1020.556788135594</v>
      </c>
    </row>
    <row r="93" spans="1:16" x14ac:dyDescent="0.3">
      <c r="A93" s="1">
        <v>1981</v>
      </c>
      <c r="B93" s="1">
        <v>4</v>
      </c>
      <c r="C93" s="2">
        <v>29905</v>
      </c>
      <c r="D93" s="4">
        <f>Co2Q[[#This Row],[Year]]+1/8+(Co2Q[[#This Row],[Quarter]]-1)/4</f>
        <v>1981.875</v>
      </c>
      <c r="E93" s="4">
        <f>Co2Q[[#This Row],[DecDate]]^2</f>
        <v>3927828.515625</v>
      </c>
      <c r="F93" s="1">
        <v>1015.54</v>
      </c>
      <c r="G93" s="17">
        <f>$T$17+$T$18*Co2Q[[#This Row],[DecDate]]</f>
        <v>1029.7591751072068</v>
      </c>
      <c r="H93" s="17">
        <f>$T$37+$T$38*Co2Q[[#This Row],[DecDate]]+$T$39*Co2Q[[#This Row],[DecDate2]]</f>
        <v>1020.3429397873406</v>
      </c>
      <c r="I93" s="17">
        <f>Co2Q[[#This Row],[Co2]]-Co2Q[[#This Row],[Linear Trend]]</f>
        <v>-14.219175107206866</v>
      </c>
      <c r="J93" s="17">
        <f>Co2Q[[#This Row],[Co2]]-Co2Q[[#This Row],[Quadratic Trend]]</f>
        <v>-4.8029397873406197</v>
      </c>
      <c r="K93" s="17">
        <f t="shared" si="1"/>
        <v>3.192337533410182</v>
      </c>
      <c r="L93" s="17">
        <f>Co2Q[[#This Row],[Quadratic Trend]]+Co2Q[[#This Row],[Cycle]]</f>
        <v>1023.5352773207508</v>
      </c>
      <c r="M93" s="17">
        <f>Co2Q[[#This Row],[Detrended]]-Co2Q[[#This Row],[Cycle]]</f>
        <v>-7.9952773207508017</v>
      </c>
      <c r="N93" s="17">
        <f>AVERAGEIF(Co2Q[Quarter],Co2Q[Quarter],Co2Q[High Frequency])</f>
        <v>-7.7725993546440222</v>
      </c>
      <c r="O93" s="17">
        <f>Co2Q[[#This Row],[S0]]-AVERAGE($N$2:$N$5)</f>
        <v>-7.7787542372881529</v>
      </c>
      <c r="P93" s="17">
        <f>Co2Q[[#This Row],[Co2]]-Co2Q[[#This Row],[Seasonal]]</f>
        <v>1023.3187542372881</v>
      </c>
    </row>
    <row r="94" spans="1:16" x14ac:dyDescent="0.3">
      <c r="A94" s="1">
        <v>1982</v>
      </c>
      <c r="B94" s="1">
        <v>1</v>
      </c>
      <c r="C94" s="2">
        <v>29997</v>
      </c>
      <c r="D94" s="4">
        <f>Co2Q[[#This Row],[Year]]+1/8+(Co2Q[[#This Row],[Quarter]]-1)/4</f>
        <v>1982.125</v>
      </c>
      <c r="E94" s="4">
        <f>Co2Q[[#This Row],[DecDate]]^2</f>
        <v>3928819.515625</v>
      </c>
      <c r="F94" s="1">
        <v>1025.5</v>
      </c>
      <c r="G94" s="17">
        <f>$T$17+$T$18*Co2Q[[#This Row],[DecDate]]</f>
        <v>1030.9324584367787</v>
      </c>
      <c r="H94" s="17">
        <f>$T$37+$T$38*Co2Q[[#This Row],[DecDate]]+$T$39*Co2Q[[#This Row],[DecDate2]]</f>
        <v>1021.3839880977757</v>
      </c>
      <c r="I94" s="17">
        <f>Co2Q[[#This Row],[Co2]]-Co2Q[[#This Row],[Linear Trend]]</f>
        <v>-5.4324584367786883</v>
      </c>
      <c r="J94" s="17">
        <f>Co2Q[[#This Row],[Co2]]-Co2Q[[#This Row],[Quadratic Trend]]</f>
        <v>4.1160119022242725</v>
      </c>
      <c r="K94" s="17">
        <f t="shared" si="1"/>
        <v>0.66928922296922333</v>
      </c>
      <c r="L94" s="17">
        <f>Co2Q[[#This Row],[Quadratic Trend]]+Co2Q[[#This Row],[Cycle]]</f>
        <v>1022.053277320745</v>
      </c>
      <c r="M94" s="17">
        <f>Co2Q[[#This Row],[Detrended]]-Co2Q[[#This Row],[Cycle]]</f>
        <v>3.4467226792550489</v>
      </c>
      <c r="N94" s="17">
        <f>AVERAGEIF(Co2Q[Quarter],Co2Q[Quarter],Co2Q[High Frequency])</f>
        <v>2.9999769165422139</v>
      </c>
      <c r="O94" s="17">
        <f>Co2Q[[#This Row],[S0]]-AVERAGE($N$2:$N$5)</f>
        <v>2.9938220338980828</v>
      </c>
      <c r="P94" s="17">
        <f>Co2Q[[#This Row],[Co2]]-Co2Q[[#This Row],[Seasonal]]</f>
        <v>1022.506177966102</v>
      </c>
    </row>
    <row r="95" spans="1:16" x14ac:dyDescent="0.3">
      <c r="A95" s="1">
        <v>1982</v>
      </c>
      <c r="B95" s="1">
        <v>2</v>
      </c>
      <c r="C95" s="2">
        <v>30086</v>
      </c>
      <c r="D95" s="4">
        <f>Co2Q[[#This Row],[Year]]+1/8+(Co2Q[[#This Row],[Quarter]]-1)/4</f>
        <v>1982.375</v>
      </c>
      <c r="E95" s="4">
        <f>Co2Q[[#This Row],[DecDate]]^2</f>
        <v>3929810.640625</v>
      </c>
      <c r="F95" s="1">
        <v>1032.3900000000001</v>
      </c>
      <c r="G95" s="17">
        <f>$T$17+$T$18*Co2Q[[#This Row],[DecDate]]</f>
        <v>1032.1057417663505</v>
      </c>
      <c r="H95" s="17">
        <f>$T$37+$T$38*Co2Q[[#This Row],[DecDate]]+$T$39*Co2Q[[#This Row],[DecDate2]]</f>
        <v>1022.4297590874776</v>
      </c>
      <c r="I95" s="17">
        <f>Co2Q[[#This Row],[Co2]]-Co2Q[[#This Row],[Linear Trend]]</f>
        <v>0.28425823364955249</v>
      </c>
      <c r="J95" s="17">
        <f>Co2Q[[#This Row],[Co2]]-Co2Q[[#This Row],[Quadratic Trend]]</f>
        <v>9.9602409125225222</v>
      </c>
      <c r="K95" s="17">
        <f t="shared" si="1"/>
        <v>0.14751823326737395</v>
      </c>
      <c r="L95" s="17">
        <f>Co2Q[[#This Row],[Quadratic Trend]]+Co2Q[[#This Row],[Cycle]]</f>
        <v>1022.577277320745</v>
      </c>
      <c r="M95" s="17">
        <f>Co2Q[[#This Row],[Detrended]]-Co2Q[[#This Row],[Cycle]]</f>
        <v>9.812722679255149</v>
      </c>
      <c r="N95" s="17">
        <f>AVERAGEIF(Co2Q[Quarter],Co2Q[Quarter],Co2Q[High Frequency])</f>
        <v>9.1778752216281383</v>
      </c>
      <c r="O95" s="17">
        <f>Co2Q[[#This Row],[S0]]-AVERAGE($N$2:$N$5)</f>
        <v>9.1717203389840076</v>
      </c>
      <c r="P95" s="17">
        <f>Co2Q[[#This Row],[Co2]]-Co2Q[[#This Row],[Seasonal]]</f>
        <v>1023.2182796610161</v>
      </c>
    </row>
    <row r="96" spans="1:16" x14ac:dyDescent="0.3">
      <c r="A96" s="1">
        <v>1982</v>
      </c>
      <c r="B96" s="1">
        <v>3</v>
      </c>
      <c r="C96" s="2">
        <v>30178</v>
      </c>
      <c r="D96" s="4">
        <f>Co2Q[[#This Row],[Year]]+1/8+(Co2Q[[#This Row],[Quarter]]-1)/4</f>
        <v>1982.625</v>
      </c>
      <c r="E96" s="4">
        <f>Co2Q[[#This Row],[DecDate]]^2</f>
        <v>3930801.890625</v>
      </c>
      <c r="F96" s="1">
        <v>1020.6899999999999</v>
      </c>
      <c r="G96" s="17">
        <f>$T$17+$T$18*Co2Q[[#This Row],[DecDate]]</f>
        <v>1033.2790250959224</v>
      </c>
      <c r="H96" s="17">
        <f>$T$37+$T$38*Co2Q[[#This Row],[DecDate]]+$T$39*Co2Q[[#This Row],[DecDate2]]</f>
        <v>1023.480252756417</v>
      </c>
      <c r="I96" s="17">
        <f>Co2Q[[#This Row],[Co2]]-Co2Q[[#This Row],[Linear Trend]]</f>
        <v>-12.589025095922466</v>
      </c>
      <c r="J96" s="17">
        <f>Co2Q[[#This Row],[Co2]]-Co2Q[[#This Row],[Quadratic Trend]]</f>
        <v>-2.7902527564170896</v>
      </c>
      <c r="K96" s="17">
        <f t="shared" si="1"/>
        <v>1.5710245643162579</v>
      </c>
      <c r="L96" s="17">
        <f>Co2Q[[#This Row],[Quadratic Trend]]+Co2Q[[#This Row],[Cycle]]</f>
        <v>1025.0512773207333</v>
      </c>
      <c r="M96" s="17">
        <f>Co2Q[[#This Row],[Detrended]]-Co2Q[[#This Row],[Cycle]]</f>
        <v>-4.3612773207333477</v>
      </c>
      <c r="N96" s="17">
        <f>AVERAGEIF(Co2Q[Quarter],Co2Q[Quarter],Co2Q[High Frequency])</f>
        <v>-4.3806332529498047</v>
      </c>
      <c r="O96" s="17">
        <f>Co2Q[[#This Row],[S0]]-AVERAGE($N$2:$N$5)</f>
        <v>-4.3867881355939353</v>
      </c>
      <c r="P96" s="17">
        <f>Co2Q[[#This Row],[Co2]]-Co2Q[[#This Row],[Seasonal]]</f>
        <v>1025.0767881355939</v>
      </c>
    </row>
    <row r="97" spans="1:16" x14ac:dyDescent="0.3">
      <c r="A97" s="1">
        <v>1982</v>
      </c>
      <c r="B97" s="1">
        <v>4</v>
      </c>
      <c r="C97" s="2">
        <v>30270</v>
      </c>
      <c r="D97" s="4">
        <f>Co2Q[[#This Row],[Year]]+1/8+(Co2Q[[#This Row],[Quarter]]-1)/4</f>
        <v>1982.875</v>
      </c>
      <c r="E97" s="4">
        <f>Co2Q[[#This Row],[DecDate]]^2</f>
        <v>3931793.265625</v>
      </c>
      <c r="F97" s="1">
        <v>1018.7900000000001</v>
      </c>
      <c r="G97" s="17">
        <f>$T$17+$T$18*Co2Q[[#This Row],[DecDate]]</f>
        <v>1034.4523084254943</v>
      </c>
      <c r="H97" s="17">
        <f>$T$37+$T$38*Co2Q[[#This Row],[DecDate]]+$T$39*Co2Q[[#This Row],[DecDate2]]</f>
        <v>1024.5354691046523</v>
      </c>
      <c r="I97" s="17">
        <f>Co2Q[[#This Row],[Co2]]-Co2Q[[#This Row],[Linear Trend]]</f>
        <v>-15.662308425494189</v>
      </c>
      <c r="J97" s="17">
        <f>Co2Q[[#This Row],[Co2]]-Co2Q[[#This Row],[Quadratic Trend]]</f>
        <v>-5.7454691046522157</v>
      </c>
      <c r="K97" s="17">
        <f t="shared" si="1"/>
        <v>2.7978082161100701</v>
      </c>
      <c r="L97" s="17">
        <f>Co2Q[[#This Row],[Quadratic Trend]]+Co2Q[[#This Row],[Cycle]]</f>
        <v>1027.3332773207624</v>
      </c>
      <c r="M97" s="17">
        <f>Co2Q[[#This Row],[Detrended]]-Co2Q[[#This Row],[Cycle]]</f>
        <v>-8.5432773207622859</v>
      </c>
      <c r="N97" s="17">
        <f>AVERAGEIF(Co2Q[Quarter],Co2Q[Quarter],Co2Q[High Frequency])</f>
        <v>-7.7725993546440222</v>
      </c>
      <c r="O97" s="17">
        <f>Co2Q[[#This Row],[S0]]-AVERAGE($N$2:$N$5)</f>
        <v>-7.7787542372881529</v>
      </c>
      <c r="P97" s="17">
        <f>Co2Q[[#This Row],[Co2]]-Co2Q[[#This Row],[Seasonal]]</f>
        <v>1026.5687542372882</v>
      </c>
    </row>
    <row r="98" spans="1:16" x14ac:dyDescent="0.3">
      <c r="A98" s="1">
        <v>1983</v>
      </c>
      <c r="B98" s="1">
        <v>1</v>
      </c>
      <c r="C98" s="2">
        <v>30362</v>
      </c>
      <c r="D98" s="4">
        <f>Co2Q[[#This Row],[Year]]+1/8+(Co2Q[[#This Row],[Quarter]]-1)/4</f>
        <v>1983.125</v>
      </c>
      <c r="E98" s="4">
        <f>Co2Q[[#This Row],[DecDate]]^2</f>
        <v>3932784.765625</v>
      </c>
      <c r="F98" s="1">
        <v>1027.9099999999999</v>
      </c>
      <c r="G98" s="17">
        <f>$T$17+$T$18*Co2Q[[#This Row],[DecDate]]</f>
        <v>1035.6255917550661</v>
      </c>
      <c r="H98" s="17">
        <f>$T$37+$T$38*Co2Q[[#This Row],[DecDate]]+$T$39*Co2Q[[#This Row],[DecDate2]]</f>
        <v>1025.5954081320961</v>
      </c>
      <c r="I98" s="17">
        <f>Co2Q[[#This Row],[Co2]]-Co2Q[[#This Row],[Linear Trend]]</f>
        <v>-7.7155917550662707</v>
      </c>
      <c r="J98" s="17">
        <f>Co2Q[[#This Row],[Co2]]-Co2Q[[#This Row],[Quadratic Trend]]</f>
        <v>2.3145918679038004</v>
      </c>
      <c r="K98" s="17">
        <f t="shared" si="1"/>
        <v>0.62186918864881591</v>
      </c>
      <c r="L98" s="17">
        <f>Co2Q[[#This Row],[Quadratic Trend]]+Co2Q[[#This Row],[Cycle]]</f>
        <v>1026.2172773207449</v>
      </c>
      <c r="M98" s="17">
        <f>Co2Q[[#This Row],[Detrended]]-Co2Q[[#This Row],[Cycle]]</f>
        <v>1.6927226792549845</v>
      </c>
      <c r="N98" s="17">
        <f>AVERAGEIF(Co2Q[Quarter],Co2Q[Quarter],Co2Q[High Frequency])</f>
        <v>2.9999769165422139</v>
      </c>
      <c r="O98" s="17">
        <f>Co2Q[[#This Row],[S0]]-AVERAGE($N$2:$N$5)</f>
        <v>2.9938220338980828</v>
      </c>
      <c r="P98" s="17">
        <f>Co2Q[[#This Row],[Co2]]-Co2Q[[#This Row],[Seasonal]]</f>
        <v>1024.9161779661017</v>
      </c>
    </row>
    <row r="99" spans="1:16" x14ac:dyDescent="0.3">
      <c r="A99" s="1">
        <v>1983</v>
      </c>
      <c r="B99" s="1">
        <v>2</v>
      </c>
      <c r="C99" s="2">
        <v>30451</v>
      </c>
      <c r="D99" s="4">
        <f>Co2Q[[#This Row],[Year]]+1/8+(Co2Q[[#This Row],[Quarter]]-1)/4</f>
        <v>1983.375</v>
      </c>
      <c r="E99" s="4">
        <f>Co2Q[[#This Row],[DecDate]]^2</f>
        <v>3933776.390625</v>
      </c>
      <c r="F99" s="1">
        <v>1036.9099999999999</v>
      </c>
      <c r="G99" s="17">
        <f>$T$17+$T$18*Co2Q[[#This Row],[DecDate]]</f>
        <v>1036.7988750846362</v>
      </c>
      <c r="H99" s="17">
        <f>$T$37+$T$38*Co2Q[[#This Row],[DecDate]]+$T$39*Co2Q[[#This Row],[DecDate2]]</f>
        <v>1026.6600698388065</v>
      </c>
      <c r="I99" s="17">
        <f>Co2Q[[#This Row],[Co2]]-Co2Q[[#This Row],[Linear Trend]]</f>
        <v>0.11112491536368907</v>
      </c>
      <c r="J99" s="17">
        <f>Co2Q[[#This Row],[Co2]]-Co2Q[[#This Row],[Quadratic Trend]]</f>
        <v>10.249930161193333</v>
      </c>
      <c r="K99" s="17">
        <f t="shared" si="1"/>
        <v>0.4232074819150739</v>
      </c>
      <c r="L99" s="17">
        <f>Co2Q[[#This Row],[Quadratic Trend]]+Co2Q[[#This Row],[Cycle]]</f>
        <v>1027.0832773207217</v>
      </c>
      <c r="M99" s="17">
        <f>Co2Q[[#This Row],[Detrended]]-Co2Q[[#This Row],[Cycle]]</f>
        <v>9.8267226792782587</v>
      </c>
      <c r="N99" s="17">
        <f>AVERAGEIF(Co2Q[Quarter],Co2Q[Quarter],Co2Q[High Frequency])</f>
        <v>9.1778752216281383</v>
      </c>
      <c r="O99" s="17">
        <f>Co2Q[[#This Row],[S0]]-AVERAGE($N$2:$N$5)</f>
        <v>9.1717203389840076</v>
      </c>
      <c r="P99" s="17">
        <f>Co2Q[[#This Row],[Co2]]-Co2Q[[#This Row],[Seasonal]]</f>
        <v>1027.7382796610159</v>
      </c>
    </row>
    <row r="100" spans="1:16" x14ac:dyDescent="0.3">
      <c r="A100" s="1">
        <v>1983</v>
      </c>
      <c r="B100" s="1">
        <v>3</v>
      </c>
      <c r="C100" s="2">
        <v>30543</v>
      </c>
      <c r="D100" s="4">
        <f>Co2Q[[#This Row],[Year]]+1/8+(Co2Q[[#This Row],[Quarter]]-1)/4</f>
        <v>1983.625</v>
      </c>
      <c r="E100" s="4">
        <f>Co2Q[[#This Row],[DecDate]]^2</f>
        <v>3934768.140625</v>
      </c>
      <c r="F100" s="1">
        <v>1026.81</v>
      </c>
      <c r="G100" s="17">
        <f>$T$17+$T$18*Co2Q[[#This Row],[DecDate]]</f>
        <v>1037.972158414208</v>
      </c>
      <c r="H100" s="17">
        <f>$T$37+$T$38*Co2Q[[#This Row],[DecDate]]+$T$39*Co2Q[[#This Row],[DecDate2]]</f>
        <v>1027.7294542247837</v>
      </c>
      <c r="I100" s="17">
        <f>Co2Q[[#This Row],[Co2]]-Co2Q[[#This Row],[Linear Trend]]</f>
        <v>-11.162158414208079</v>
      </c>
      <c r="J100" s="17">
        <f>Co2Q[[#This Row],[Co2]]-Co2Q[[#This Row],[Quadratic Trend]]</f>
        <v>-0.91945422478374894</v>
      </c>
      <c r="K100" s="17">
        <f t="shared" si="1"/>
        <v>2.4778230959320808</v>
      </c>
      <c r="L100" s="17">
        <f>Co2Q[[#This Row],[Quadratic Trend]]+Co2Q[[#This Row],[Cycle]]</f>
        <v>1030.2072773207158</v>
      </c>
      <c r="M100" s="17">
        <f>Co2Q[[#This Row],[Detrended]]-Co2Q[[#This Row],[Cycle]]</f>
        <v>-3.3972773207158298</v>
      </c>
      <c r="N100" s="17">
        <f>AVERAGEIF(Co2Q[Quarter],Co2Q[Quarter],Co2Q[High Frequency])</f>
        <v>-4.3806332529498047</v>
      </c>
      <c r="O100" s="17">
        <f>Co2Q[[#This Row],[S0]]-AVERAGE($N$2:$N$5)</f>
        <v>-4.3867881355939353</v>
      </c>
      <c r="P100" s="17">
        <f>Co2Q[[#This Row],[Co2]]-Co2Q[[#This Row],[Seasonal]]</f>
        <v>1031.1967881355938</v>
      </c>
    </row>
    <row r="101" spans="1:16" x14ac:dyDescent="0.3">
      <c r="A101" s="1">
        <v>1983</v>
      </c>
      <c r="B101" s="1">
        <v>4</v>
      </c>
      <c r="C101" s="2">
        <v>30635</v>
      </c>
      <c r="D101" s="4">
        <f>Co2Q[[#This Row],[Year]]+1/8+(Co2Q[[#This Row],[Quarter]]-1)/4</f>
        <v>1983.875</v>
      </c>
      <c r="E101" s="4">
        <f>Co2Q[[#This Row],[DecDate]]^2</f>
        <v>3935760.015625</v>
      </c>
      <c r="F101" s="1">
        <v>1025.02</v>
      </c>
      <c r="G101" s="17">
        <f>$T$17+$T$18*Co2Q[[#This Row],[DecDate]]</f>
        <v>1039.1454417437799</v>
      </c>
      <c r="H101" s="17">
        <f>$T$37+$T$38*Co2Q[[#This Row],[DecDate]]+$T$39*Co2Q[[#This Row],[DecDate2]]</f>
        <v>1028.8035612900858</v>
      </c>
      <c r="I101" s="17">
        <f>Co2Q[[#This Row],[Co2]]-Co2Q[[#This Row],[Linear Trend]]</f>
        <v>-14.125441743779902</v>
      </c>
      <c r="J101" s="17">
        <f>Co2Q[[#This Row],[Co2]]-Co2Q[[#This Row],[Quadratic Trend]]</f>
        <v>-3.7835612900857996</v>
      </c>
      <c r="K101" s="17">
        <f t="shared" si="1"/>
        <v>4.1117160306940601</v>
      </c>
      <c r="L101" s="17">
        <f>Co2Q[[#This Row],[Quadratic Trend]]+Co2Q[[#This Row],[Cycle]]</f>
        <v>1032.9152773207798</v>
      </c>
      <c r="M101" s="17">
        <f>Co2Q[[#This Row],[Detrended]]-Co2Q[[#This Row],[Cycle]]</f>
        <v>-7.8952773207798597</v>
      </c>
      <c r="N101" s="17">
        <f>AVERAGEIF(Co2Q[Quarter],Co2Q[Quarter],Co2Q[High Frequency])</f>
        <v>-7.7725993546440222</v>
      </c>
      <c r="O101" s="17">
        <f>Co2Q[[#This Row],[S0]]-AVERAGE($N$2:$N$5)</f>
        <v>-7.7787542372881529</v>
      </c>
      <c r="P101" s="17">
        <f>Co2Q[[#This Row],[Co2]]-Co2Q[[#This Row],[Seasonal]]</f>
        <v>1032.7987542372882</v>
      </c>
    </row>
    <row r="102" spans="1:16" x14ac:dyDescent="0.3">
      <c r="A102" s="1">
        <v>1984</v>
      </c>
      <c r="B102" s="1">
        <v>1</v>
      </c>
      <c r="C102" s="2">
        <v>30727</v>
      </c>
      <c r="D102" s="4">
        <f>Co2Q[[#This Row],[Year]]+1/8+(Co2Q[[#This Row],[Quarter]]-1)/4</f>
        <v>1984.125</v>
      </c>
      <c r="E102" s="4">
        <f>Co2Q[[#This Row],[DecDate]]^2</f>
        <v>3936752.015625</v>
      </c>
      <c r="F102" s="1">
        <v>1034.4100000000001</v>
      </c>
      <c r="G102" s="17">
        <f>$T$17+$T$18*Co2Q[[#This Row],[DecDate]]</f>
        <v>1040.3187250733517</v>
      </c>
      <c r="H102" s="17">
        <f>$T$37+$T$38*Co2Q[[#This Row],[DecDate]]+$T$39*Co2Q[[#This Row],[DecDate2]]</f>
        <v>1029.8823910345673</v>
      </c>
      <c r="I102" s="17">
        <f>Co2Q[[#This Row],[Co2]]-Co2Q[[#This Row],[Linear Trend]]</f>
        <v>-5.9087250733516612</v>
      </c>
      <c r="J102" s="17">
        <f>Co2Q[[#This Row],[Co2]]-Co2Q[[#This Row],[Quadratic Trend]]</f>
        <v>4.5276089654328189</v>
      </c>
      <c r="K102" s="17">
        <f t="shared" si="1"/>
        <v>1.74688628620097</v>
      </c>
      <c r="L102" s="17">
        <f>Co2Q[[#This Row],[Quadratic Trend]]+Co2Q[[#This Row],[Cycle]]</f>
        <v>1031.6292773207683</v>
      </c>
      <c r="M102" s="17">
        <f>Co2Q[[#This Row],[Detrended]]-Co2Q[[#This Row],[Cycle]]</f>
        <v>2.7807226792318489</v>
      </c>
      <c r="N102" s="17">
        <f>AVERAGEIF(Co2Q[Quarter],Co2Q[Quarter],Co2Q[High Frequency])</f>
        <v>2.9999769165422139</v>
      </c>
      <c r="O102" s="17">
        <f>Co2Q[[#This Row],[S0]]-AVERAGE($N$2:$N$5)</f>
        <v>2.9938220338980828</v>
      </c>
      <c r="P102" s="17">
        <f>Co2Q[[#This Row],[Co2]]-Co2Q[[#This Row],[Seasonal]]</f>
        <v>1031.4161779661019</v>
      </c>
    </row>
    <row r="103" spans="1:16" x14ac:dyDescent="0.3">
      <c r="A103" s="1">
        <v>1984</v>
      </c>
      <c r="B103" s="1">
        <v>2</v>
      </c>
      <c r="C103" s="2">
        <v>30817</v>
      </c>
      <c r="D103" s="4">
        <f>Co2Q[[#This Row],[Year]]+1/8+(Co2Q[[#This Row],[Quarter]]-1)/4</f>
        <v>1984.375</v>
      </c>
      <c r="E103" s="4">
        <f>Co2Q[[#This Row],[DecDate]]^2</f>
        <v>3937744.140625</v>
      </c>
      <c r="F103" s="1">
        <v>1041.45</v>
      </c>
      <c r="G103" s="17">
        <f>$T$17+$T$18*Co2Q[[#This Row],[DecDate]]</f>
        <v>1041.4920084029236</v>
      </c>
      <c r="H103" s="17">
        <f>$T$37+$T$38*Co2Q[[#This Row],[DecDate]]+$T$39*Co2Q[[#This Row],[DecDate2]]</f>
        <v>1030.9659434582863</v>
      </c>
      <c r="I103" s="17">
        <f>Co2Q[[#This Row],[Co2]]-Co2Q[[#This Row],[Linear Trend]]</f>
        <v>-4.2008402923556787E-2</v>
      </c>
      <c r="J103" s="17">
        <f>Co2Q[[#This Row],[Co2]]-Co2Q[[#This Row],[Quadratic Trend]]</f>
        <v>10.484056541713699</v>
      </c>
      <c r="K103" s="17">
        <f t="shared" si="1"/>
        <v>1.1953338624527987</v>
      </c>
      <c r="L103" s="17">
        <f>Co2Q[[#This Row],[Quadratic Trend]]+Co2Q[[#This Row],[Cycle]]</f>
        <v>1032.1612773207391</v>
      </c>
      <c r="M103" s="17">
        <f>Co2Q[[#This Row],[Detrended]]-Co2Q[[#This Row],[Cycle]]</f>
        <v>9.2887226792608999</v>
      </c>
      <c r="N103" s="17">
        <f>AVERAGEIF(Co2Q[Quarter],Co2Q[Quarter],Co2Q[High Frequency])</f>
        <v>9.1778752216281383</v>
      </c>
      <c r="O103" s="17">
        <f>Co2Q[[#This Row],[S0]]-AVERAGE($N$2:$N$5)</f>
        <v>9.1717203389840076</v>
      </c>
      <c r="P103" s="17">
        <f>Co2Q[[#This Row],[Co2]]-Co2Q[[#This Row],[Seasonal]]</f>
        <v>1032.2782796610161</v>
      </c>
    </row>
    <row r="104" spans="1:16" x14ac:dyDescent="0.3">
      <c r="A104" s="1">
        <v>1984</v>
      </c>
      <c r="B104" s="1">
        <v>3</v>
      </c>
      <c r="C104" s="2">
        <v>30909</v>
      </c>
      <c r="D104" s="4">
        <f>Co2Q[[#This Row],[Year]]+1/8+(Co2Q[[#This Row],[Quarter]]-1)/4</f>
        <v>1984.625</v>
      </c>
      <c r="E104" s="4">
        <f>Co2Q[[#This Row],[DecDate]]^2</f>
        <v>3938736.390625</v>
      </c>
      <c r="F104" s="1">
        <v>1030.48</v>
      </c>
      <c r="G104" s="17">
        <f>$T$17+$T$18*Co2Q[[#This Row],[DecDate]]</f>
        <v>1042.6652917324955</v>
      </c>
      <c r="H104" s="17">
        <f>$T$37+$T$38*Co2Q[[#This Row],[DecDate]]+$T$39*Co2Q[[#This Row],[DecDate2]]</f>
        <v>1032.0542185612721</v>
      </c>
      <c r="I104" s="17">
        <f>Co2Q[[#This Row],[Co2]]-Co2Q[[#This Row],[Linear Trend]]</f>
        <v>-12.185291732495443</v>
      </c>
      <c r="J104" s="17">
        <f>Co2Q[[#This Row],[Co2]]-Co2Q[[#This Row],[Quadratic Trend]]</f>
        <v>-1.5742185612721187</v>
      </c>
      <c r="K104" s="17">
        <f t="shared" si="1"/>
        <v>2.9250587594670376</v>
      </c>
      <c r="L104" s="17">
        <f>Co2Q[[#This Row],[Quadratic Trend]]+Co2Q[[#This Row],[Cycle]]</f>
        <v>1034.9792773207391</v>
      </c>
      <c r="M104" s="17">
        <f>Co2Q[[#This Row],[Detrended]]-Co2Q[[#This Row],[Cycle]]</f>
        <v>-4.4992773207391563</v>
      </c>
      <c r="N104" s="17">
        <f>AVERAGEIF(Co2Q[Quarter],Co2Q[Quarter],Co2Q[High Frequency])</f>
        <v>-4.3806332529498047</v>
      </c>
      <c r="O104" s="17">
        <f>Co2Q[[#This Row],[S0]]-AVERAGE($N$2:$N$5)</f>
        <v>-4.3867881355939353</v>
      </c>
      <c r="P104" s="17">
        <f>Co2Q[[#This Row],[Co2]]-Co2Q[[#This Row],[Seasonal]]</f>
        <v>1034.8667881355939</v>
      </c>
    </row>
    <row r="105" spans="1:16" x14ac:dyDescent="0.3">
      <c r="A105" s="1">
        <v>1984</v>
      </c>
      <c r="B105" s="1">
        <v>4</v>
      </c>
      <c r="C105" s="2">
        <v>31001</v>
      </c>
      <c r="D105" s="4">
        <f>Co2Q[[#This Row],[Year]]+1/8+(Co2Q[[#This Row],[Quarter]]-1)/4</f>
        <v>1984.875</v>
      </c>
      <c r="E105" s="4">
        <f>Co2Q[[#This Row],[DecDate]]^2</f>
        <v>3939728.765625</v>
      </c>
      <c r="F105" s="1">
        <v>1029.47</v>
      </c>
      <c r="G105" s="17">
        <f>$T$17+$T$18*Co2Q[[#This Row],[DecDate]]</f>
        <v>1043.8385750620673</v>
      </c>
      <c r="H105" s="17">
        <f>$T$37+$T$38*Co2Q[[#This Row],[DecDate]]+$T$39*Co2Q[[#This Row],[DecDate2]]</f>
        <v>1033.1472163435246</v>
      </c>
      <c r="I105" s="17">
        <f>Co2Q[[#This Row],[Co2]]-Co2Q[[#This Row],[Linear Trend]]</f>
        <v>-14.368575062067293</v>
      </c>
      <c r="J105" s="17">
        <f>Co2Q[[#This Row],[Co2]]-Co2Q[[#This Row],[Quadratic Trend]]</f>
        <v>-3.6772163435246057</v>
      </c>
      <c r="K105" s="17">
        <f t="shared" si="1"/>
        <v>4.1060609772261616</v>
      </c>
      <c r="L105" s="17">
        <f>Co2Q[[#This Row],[Quadratic Trend]]+Co2Q[[#This Row],[Cycle]]</f>
        <v>1037.2532773207508</v>
      </c>
      <c r="M105" s="17">
        <f>Co2Q[[#This Row],[Detrended]]-Co2Q[[#This Row],[Cycle]]</f>
        <v>-7.7832773207507673</v>
      </c>
      <c r="N105" s="17">
        <f>AVERAGEIF(Co2Q[Quarter],Co2Q[Quarter],Co2Q[High Frequency])</f>
        <v>-7.7725993546440222</v>
      </c>
      <c r="O105" s="17">
        <f>Co2Q[[#This Row],[S0]]-AVERAGE($N$2:$N$5)</f>
        <v>-7.7787542372881529</v>
      </c>
      <c r="P105" s="17">
        <f>Co2Q[[#This Row],[Co2]]-Co2Q[[#This Row],[Seasonal]]</f>
        <v>1037.2487542372883</v>
      </c>
    </row>
    <row r="106" spans="1:16" x14ac:dyDescent="0.3">
      <c r="A106" s="1">
        <v>1985</v>
      </c>
      <c r="B106" s="1">
        <v>1</v>
      </c>
      <c r="C106" s="2">
        <v>31093</v>
      </c>
      <c r="D106" s="4">
        <f>Co2Q[[#This Row],[Year]]+1/8+(Co2Q[[#This Row],[Quarter]]-1)/4</f>
        <v>1985.125</v>
      </c>
      <c r="E106" s="4">
        <f>Co2Q[[#This Row],[DecDate]]^2</f>
        <v>3940721.265625</v>
      </c>
      <c r="F106" s="1">
        <v>1039.1100000000001</v>
      </c>
      <c r="G106" s="17">
        <f>$T$17+$T$18*Co2Q[[#This Row],[DecDate]]</f>
        <v>1045.0118583916392</v>
      </c>
      <c r="H106" s="17">
        <f>$T$37+$T$38*Co2Q[[#This Row],[DecDate]]+$T$39*Co2Q[[#This Row],[DecDate2]]</f>
        <v>1034.2449368050147</v>
      </c>
      <c r="I106" s="17">
        <f>Co2Q[[#This Row],[Co2]]-Co2Q[[#This Row],[Linear Trend]]</f>
        <v>-5.9018583916390526</v>
      </c>
      <c r="J106" s="17">
        <f>Co2Q[[#This Row],[Co2]]-Co2Q[[#This Row],[Quadratic Trend]]</f>
        <v>4.865063194985396</v>
      </c>
      <c r="K106" s="17">
        <f t="shared" si="1"/>
        <v>1.7203405157302314</v>
      </c>
      <c r="L106" s="17">
        <f>Co2Q[[#This Row],[Quadratic Trend]]+Co2Q[[#This Row],[Cycle]]</f>
        <v>1035.9652773207449</v>
      </c>
      <c r="M106" s="17">
        <f>Co2Q[[#This Row],[Detrended]]-Co2Q[[#This Row],[Cycle]]</f>
        <v>3.1447226792551648</v>
      </c>
      <c r="N106" s="17">
        <f>AVERAGEIF(Co2Q[Quarter],Co2Q[Quarter],Co2Q[High Frequency])</f>
        <v>2.9999769165422139</v>
      </c>
      <c r="O106" s="17">
        <f>Co2Q[[#This Row],[S0]]-AVERAGE($N$2:$N$5)</f>
        <v>2.9938220338980828</v>
      </c>
      <c r="P106" s="17">
        <f>Co2Q[[#This Row],[Co2]]-Co2Q[[#This Row],[Seasonal]]</f>
        <v>1036.116177966102</v>
      </c>
    </row>
    <row r="107" spans="1:16" x14ac:dyDescent="0.3">
      <c r="A107" s="1">
        <v>1985</v>
      </c>
      <c r="B107" s="1">
        <v>2</v>
      </c>
      <c r="C107" s="2">
        <v>31182</v>
      </c>
      <c r="D107" s="4">
        <f>Co2Q[[#This Row],[Year]]+1/8+(Co2Q[[#This Row],[Quarter]]-1)/4</f>
        <v>1985.375</v>
      </c>
      <c r="E107" s="4">
        <f>Co2Q[[#This Row],[DecDate]]^2</f>
        <v>3941713.890625</v>
      </c>
      <c r="F107" s="1">
        <v>1045.78</v>
      </c>
      <c r="G107" s="17">
        <f>$T$17+$T$18*Co2Q[[#This Row],[DecDate]]</f>
        <v>1046.185141721211</v>
      </c>
      <c r="H107" s="17">
        <f>$T$37+$T$38*Co2Q[[#This Row],[DecDate]]+$T$39*Co2Q[[#This Row],[DecDate2]]</f>
        <v>1035.3473799457715</v>
      </c>
      <c r="I107" s="17">
        <f>Co2Q[[#This Row],[Co2]]-Co2Q[[#This Row],[Linear Trend]]</f>
        <v>-0.4051417212110664</v>
      </c>
      <c r="J107" s="17">
        <f>Co2Q[[#This Row],[Co2]]-Co2Q[[#This Row],[Quadratic Trend]]</f>
        <v>10.432620054228437</v>
      </c>
      <c r="K107" s="17">
        <f t="shared" si="1"/>
        <v>1.2218973749792439</v>
      </c>
      <c r="L107" s="17">
        <f>Co2Q[[#This Row],[Quadratic Trend]]+Co2Q[[#This Row],[Cycle]]</f>
        <v>1036.5692773207509</v>
      </c>
      <c r="M107" s="17">
        <f>Co2Q[[#This Row],[Detrended]]-Co2Q[[#This Row],[Cycle]]</f>
        <v>9.2107226792491925</v>
      </c>
      <c r="N107" s="17">
        <f>AVERAGEIF(Co2Q[Quarter],Co2Q[Quarter],Co2Q[High Frequency])</f>
        <v>9.1778752216281383</v>
      </c>
      <c r="O107" s="17">
        <f>Co2Q[[#This Row],[S0]]-AVERAGE($N$2:$N$5)</f>
        <v>9.1717203389840076</v>
      </c>
      <c r="P107" s="17">
        <f>Co2Q[[#This Row],[Co2]]-Co2Q[[#This Row],[Seasonal]]</f>
        <v>1036.608279661016</v>
      </c>
    </row>
    <row r="108" spans="1:16" x14ac:dyDescent="0.3">
      <c r="A108" s="1">
        <v>1985</v>
      </c>
      <c r="B108" s="1">
        <v>3</v>
      </c>
      <c r="C108" s="2">
        <v>31274</v>
      </c>
      <c r="D108" s="4">
        <f>Co2Q[[#This Row],[Year]]+1/8+(Co2Q[[#This Row],[Quarter]]-1)/4</f>
        <v>1985.625</v>
      </c>
      <c r="E108" s="4">
        <f>Co2Q[[#This Row],[DecDate]]^2</f>
        <v>3942706.640625</v>
      </c>
      <c r="F108" s="1">
        <v>1035.01</v>
      </c>
      <c r="G108" s="17">
        <f>$T$17+$T$18*Co2Q[[#This Row],[DecDate]]</f>
        <v>1047.3584250507829</v>
      </c>
      <c r="H108" s="17">
        <f>$T$37+$T$38*Co2Q[[#This Row],[DecDate]]+$T$39*Co2Q[[#This Row],[DecDate2]]</f>
        <v>1036.4545457657659</v>
      </c>
      <c r="I108" s="17">
        <f>Co2Q[[#This Row],[Co2]]-Co2Q[[#This Row],[Linear Trend]]</f>
        <v>-12.348425050782907</v>
      </c>
      <c r="J108" s="17">
        <f>Co2Q[[#This Row],[Co2]]-Co2Q[[#This Row],[Quadratic Trend]]</f>
        <v>-1.4445457657659517</v>
      </c>
      <c r="K108" s="17">
        <f t="shared" si="1"/>
        <v>2.5907315549731722</v>
      </c>
      <c r="L108" s="17">
        <f>Co2Q[[#This Row],[Quadratic Trend]]+Co2Q[[#This Row],[Cycle]]</f>
        <v>1039.0452773207392</v>
      </c>
      <c r="M108" s="17">
        <f>Co2Q[[#This Row],[Detrended]]-Co2Q[[#This Row],[Cycle]]</f>
        <v>-4.0352773207391239</v>
      </c>
      <c r="N108" s="17">
        <f>AVERAGEIF(Co2Q[Quarter],Co2Q[Quarter],Co2Q[High Frequency])</f>
        <v>-4.3806332529498047</v>
      </c>
      <c r="O108" s="17">
        <f>Co2Q[[#This Row],[S0]]-AVERAGE($N$2:$N$5)</f>
        <v>-4.3867881355939353</v>
      </c>
      <c r="P108" s="17">
        <f>Co2Q[[#This Row],[Co2]]-Co2Q[[#This Row],[Seasonal]]</f>
        <v>1039.3967881355939</v>
      </c>
    </row>
    <row r="109" spans="1:16" x14ac:dyDescent="0.3">
      <c r="A109" s="1">
        <v>1985</v>
      </c>
      <c r="B109" s="1">
        <v>4</v>
      </c>
      <c r="C109" s="2">
        <v>31366</v>
      </c>
      <c r="D109" s="4">
        <f>Co2Q[[#This Row],[Year]]+1/8+(Co2Q[[#This Row],[Quarter]]-1)/4</f>
        <v>1985.875</v>
      </c>
      <c r="E109" s="4">
        <f>Co2Q[[#This Row],[DecDate]]^2</f>
        <v>3943699.515625</v>
      </c>
      <c r="F109" s="1">
        <v>1033.5</v>
      </c>
      <c r="G109" s="17">
        <f>$T$17+$T$18*Co2Q[[#This Row],[DecDate]]</f>
        <v>1048.5317083803548</v>
      </c>
      <c r="H109" s="17">
        <f>$T$37+$T$38*Co2Q[[#This Row],[DecDate]]+$T$39*Co2Q[[#This Row],[DecDate2]]</f>
        <v>1037.5664342650271</v>
      </c>
      <c r="I109" s="17">
        <f>Co2Q[[#This Row],[Co2]]-Co2Q[[#This Row],[Linear Trend]]</f>
        <v>-15.031708380354758</v>
      </c>
      <c r="J109" s="17">
        <f>Co2Q[[#This Row],[Co2]]-Co2Q[[#This Row],[Quadratic Trend]]</f>
        <v>-4.0664342650270555</v>
      </c>
      <c r="K109" s="17">
        <f t="shared" si="1"/>
        <v>3.6728430557120193</v>
      </c>
      <c r="L109" s="17">
        <f>Co2Q[[#This Row],[Quadratic Trend]]+Co2Q[[#This Row],[Cycle]]</f>
        <v>1041.2392773207391</v>
      </c>
      <c r="M109" s="17">
        <f>Co2Q[[#This Row],[Detrended]]-Co2Q[[#This Row],[Cycle]]</f>
        <v>-7.7392773207390748</v>
      </c>
      <c r="N109" s="17">
        <f>AVERAGEIF(Co2Q[Quarter],Co2Q[Quarter],Co2Q[High Frequency])</f>
        <v>-7.7725993546440222</v>
      </c>
      <c r="O109" s="17">
        <f>Co2Q[[#This Row],[S0]]-AVERAGE($N$2:$N$5)</f>
        <v>-7.7787542372881529</v>
      </c>
      <c r="P109" s="17">
        <f>Co2Q[[#This Row],[Co2]]-Co2Q[[#This Row],[Seasonal]]</f>
        <v>1041.2787542372882</v>
      </c>
    </row>
    <row r="110" spans="1:16" x14ac:dyDescent="0.3">
      <c r="A110" s="1">
        <v>1986</v>
      </c>
      <c r="B110" s="1">
        <v>1</v>
      </c>
      <c r="C110" s="2">
        <v>31458</v>
      </c>
      <c r="D110" s="4">
        <f>Co2Q[[#This Row],[Year]]+1/8+(Co2Q[[#This Row],[Quarter]]-1)/4</f>
        <v>1986.125</v>
      </c>
      <c r="E110" s="4">
        <f>Co2Q[[#This Row],[DecDate]]^2</f>
        <v>3944692.515625</v>
      </c>
      <c r="F110" s="1">
        <v>1041.8499999999999</v>
      </c>
      <c r="G110" s="17">
        <f>$T$17+$T$18*Co2Q[[#This Row],[DecDate]]</f>
        <v>1049.7049917099248</v>
      </c>
      <c r="H110" s="17">
        <f>$T$37+$T$38*Co2Q[[#This Row],[DecDate]]+$T$39*Co2Q[[#This Row],[DecDate2]]</f>
        <v>1038.6830454435549</v>
      </c>
      <c r="I110" s="17">
        <f>Co2Q[[#This Row],[Co2]]-Co2Q[[#This Row],[Linear Trend]]</f>
        <v>-7.8549917099248887</v>
      </c>
      <c r="J110" s="17">
        <f>Co2Q[[#This Row],[Co2]]-Co2Q[[#This Row],[Quadratic Trend]]</f>
        <v>3.1669545564450345</v>
      </c>
      <c r="K110" s="17">
        <f t="shared" si="1"/>
        <v>1.292231877184213</v>
      </c>
      <c r="L110" s="17">
        <f>Co2Q[[#This Row],[Quadratic Trend]]+Co2Q[[#This Row],[Cycle]]</f>
        <v>1039.975277320739</v>
      </c>
      <c r="M110" s="17">
        <f>Co2Q[[#This Row],[Detrended]]-Co2Q[[#This Row],[Cycle]]</f>
        <v>1.8747226792608216</v>
      </c>
      <c r="N110" s="17">
        <f>AVERAGEIF(Co2Q[Quarter],Co2Q[Quarter],Co2Q[High Frequency])</f>
        <v>2.9999769165422139</v>
      </c>
      <c r="O110" s="17">
        <f>Co2Q[[#This Row],[S0]]-AVERAGE($N$2:$N$5)</f>
        <v>2.9938220338980828</v>
      </c>
      <c r="P110" s="17">
        <f>Co2Q[[#This Row],[Co2]]-Co2Q[[#This Row],[Seasonal]]</f>
        <v>1038.8561779661018</v>
      </c>
    </row>
    <row r="111" spans="1:16" x14ac:dyDescent="0.3">
      <c r="A111" s="1">
        <v>1986</v>
      </c>
      <c r="B111" s="1">
        <v>2</v>
      </c>
      <c r="C111" s="2">
        <v>31547</v>
      </c>
      <c r="D111" s="4">
        <f>Co2Q[[#This Row],[Year]]+1/8+(Co2Q[[#This Row],[Quarter]]-1)/4</f>
        <v>1986.375</v>
      </c>
      <c r="E111" s="4">
        <f>Co2Q[[#This Row],[DecDate]]^2</f>
        <v>3945685.640625</v>
      </c>
      <c r="F111" s="1">
        <v>1050.08</v>
      </c>
      <c r="G111" s="17">
        <f>$T$17+$T$18*Co2Q[[#This Row],[DecDate]]</f>
        <v>1050.8782750394967</v>
      </c>
      <c r="H111" s="17">
        <f>$T$37+$T$38*Co2Q[[#This Row],[DecDate]]+$T$39*Co2Q[[#This Row],[DecDate2]]</f>
        <v>1039.8043793013203</v>
      </c>
      <c r="I111" s="17">
        <f>Co2Q[[#This Row],[Co2]]-Co2Q[[#This Row],[Linear Trend]]</f>
        <v>-0.79827503949672973</v>
      </c>
      <c r="J111" s="17">
        <f>Co2Q[[#This Row],[Co2]]-Co2Q[[#This Row],[Quadratic Trend]]</f>
        <v>10.275620698679631</v>
      </c>
      <c r="K111" s="17">
        <f t="shared" si="1"/>
        <v>0.69889801940134932</v>
      </c>
      <c r="L111" s="17">
        <f>Co2Q[[#This Row],[Quadratic Trend]]+Co2Q[[#This Row],[Cycle]]</f>
        <v>1040.5032773207217</v>
      </c>
      <c r="M111" s="17">
        <f>Co2Q[[#This Row],[Detrended]]-Co2Q[[#This Row],[Cycle]]</f>
        <v>9.5767226792782818</v>
      </c>
      <c r="N111" s="17">
        <f>AVERAGEIF(Co2Q[Quarter],Co2Q[Quarter],Co2Q[High Frequency])</f>
        <v>9.1778752216281383</v>
      </c>
      <c r="O111" s="17">
        <f>Co2Q[[#This Row],[S0]]-AVERAGE($N$2:$N$5)</f>
        <v>9.1717203389840076</v>
      </c>
      <c r="P111" s="17">
        <f>Co2Q[[#This Row],[Co2]]-Co2Q[[#This Row],[Seasonal]]</f>
        <v>1040.908279661016</v>
      </c>
    </row>
    <row r="112" spans="1:16" x14ac:dyDescent="0.3">
      <c r="A112" s="1">
        <v>1986</v>
      </c>
      <c r="B112" s="1">
        <v>3</v>
      </c>
      <c r="C112" s="2">
        <v>31639</v>
      </c>
      <c r="D112" s="4">
        <f>Co2Q[[#This Row],[Year]]+1/8+(Co2Q[[#This Row],[Quarter]]-1)/4</f>
        <v>1986.625</v>
      </c>
      <c r="E112" s="4">
        <f>Co2Q[[#This Row],[DecDate]]^2</f>
        <v>3946678.890625</v>
      </c>
      <c r="F112" s="1">
        <v>1039.46</v>
      </c>
      <c r="G112" s="17">
        <f>$T$17+$T$18*Co2Q[[#This Row],[DecDate]]</f>
        <v>1052.0515583690685</v>
      </c>
      <c r="H112" s="17">
        <f>$T$37+$T$38*Co2Q[[#This Row],[DecDate]]+$T$39*Co2Q[[#This Row],[DecDate2]]</f>
        <v>1040.9304358384106</v>
      </c>
      <c r="I112" s="17">
        <f>Co2Q[[#This Row],[Co2]]-Co2Q[[#This Row],[Linear Trend]]</f>
        <v>-12.59155836906848</v>
      </c>
      <c r="J112" s="17">
        <f>Co2Q[[#This Row],[Co2]]-Co2Q[[#This Row],[Quadratic Trend]]</f>
        <v>-1.4704358384105944</v>
      </c>
      <c r="K112" s="17">
        <f t="shared" si="1"/>
        <v>2.2688414823634049</v>
      </c>
      <c r="L112" s="17">
        <f>Co2Q[[#This Row],[Quadratic Trend]]+Co2Q[[#This Row],[Cycle]]</f>
        <v>1043.1992773207739</v>
      </c>
      <c r="M112" s="17">
        <f>Co2Q[[#This Row],[Detrended]]-Co2Q[[#This Row],[Cycle]]</f>
        <v>-3.7392773207739993</v>
      </c>
      <c r="N112" s="17">
        <f>AVERAGEIF(Co2Q[Quarter],Co2Q[Quarter],Co2Q[High Frequency])</f>
        <v>-4.3806332529498047</v>
      </c>
      <c r="O112" s="17">
        <f>Co2Q[[#This Row],[S0]]-AVERAGE($N$2:$N$5)</f>
        <v>-4.3867881355939353</v>
      </c>
      <c r="P112" s="17">
        <f>Co2Q[[#This Row],[Co2]]-Co2Q[[#This Row],[Seasonal]]</f>
        <v>1043.8467881355939</v>
      </c>
    </row>
    <row r="113" spans="1:16" x14ac:dyDescent="0.3">
      <c r="A113" s="1">
        <v>1986</v>
      </c>
      <c r="B113" s="1">
        <v>4</v>
      </c>
      <c r="C113" s="2">
        <v>31731</v>
      </c>
      <c r="D113" s="4">
        <f>Co2Q[[#This Row],[Year]]+1/8+(Co2Q[[#This Row],[Quarter]]-1)/4</f>
        <v>1986.875</v>
      </c>
      <c r="E113" s="4">
        <f>Co2Q[[#This Row],[DecDate]]^2</f>
        <v>3947672.265625</v>
      </c>
      <c r="F113" s="1">
        <v>1037.6500000000001</v>
      </c>
      <c r="G113" s="17">
        <f>$T$17+$T$18*Co2Q[[#This Row],[DecDate]]</f>
        <v>1053.2248416986404</v>
      </c>
      <c r="H113" s="17">
        <f>$T$37+$T$38*Co2Q[[#This Row],[DecDate]]+$T$39*Co2Q[[#This Row],[DecDate2]]</f>
        <v>1042.0612150546804</v>
      </c>
      <c r="I113" s="17">
        <f>Co2Q[[#This Row],[Co2]]-Co2Q[[#This Row],[Linear Trend]]</f>
        <v>-15.574841698640284</v>
      </c>
      <c r="J113" s="17">
        <f>Co2Q[[#This Row],[Co2]]-Co2Q[[#This Row],[Quadratic Trend]]</f>
        <v>-4.4112150546802695</v>
      </c>
      <c r="K113" s="17">
        <f t="shared" si="1"/>
        <v>3.7540622660761982</v>
      </c>
      <c r="L113" s="17">
        <f>Co2Q[[#This Row],[Quadratic Trend]]+Co2Q[[#This Row],[Cycle]]</f>
        <v>1045.8152773207566</v>
      </c>
      <c r="M113" s="17">
        <f>Co2Q[[#This Row],[Detrended]]-Co2Q[[#This Row],[Cycle]]</f>
        <v>-8.1652773207564682</v>
      </c>
      <c r="N113" s="17">
        <f>AVERAGEIF(Co2Q[Quarter],Co2Q[Quarter],Co2Q[High Frequency])</f>
        <v>-7.7725993546440222</v>
      </c>
      <c r="O113" s="17">
        <f>Co2Q[[#This Row],[S0]]-AVERAGE($N$2:$N$5)</f>
        <v>-7.7787542372881529</v>
      </c>
      <c r="P113" s="17">
        <f>Co2Q[[#This Row],[Co2]]-Co2Q[[#This Row],[Seasonal]]</f>
        <v>1045.4287542372883</v>
      </c>
    </row>
    <row r="114" spans="1:16" x14ac:dyDescent="0.3">
      <c r="A114" s="1">
        <v>1987</v>
      </c>
      <c r="B114" s="1">
        <v>1</v>
      </c>
      <c r="C114" s="2">
        <v>31823</v>
      </c>
      <c r="D114" s="4">
        <f>Co2Q[[#This Row],[Year]]+1/8+(Co2Q[[#This Row],[Quarter]]-1)/4</f>
        <v>1987.125</v>
      </c>
      <c r="E114" s="4">
        <f>Co2Q[[#This Row],[DecDate]]^2</f>
        <v>3948665.765625</v>
      </c>
      <c r="F114" s="1">
        <v>1046.98</v>
      </c>
      <c r="G114" s="17">
        <f>$T$17+$T$18*Co2Q[[#This Row],[DecDate]]</f>
        <v>1054.3981250282122</v>
      </c>
      <c r="H114" s="17">
        <f>$T$37+$T$38*Co2Q[[#This Row],[DecDate]]+$T$39*Co2Q[[#This Row],[DecDate2]]</f>
        <v>1043.1967169502168</v>
      </c>
      <c r="I114" s="17">
        <f>Co2Q[[#This Row],[Co2]]-Co2Q[[#This Row],[Linear Trend]]</f>
        <v>-7.4181250282122164</v>
      </c>
      <c r="J114" s="17">
        <f>Co2Q[[#This Row],[Co2]]-Co2Q[[#This Row],[Quadratic Trend]]</f>
        <v>3.7832830497832219</v>
      </c>
      <c r="K114" s="17">
        <f t="shared" si="1"/>
        <v>1.5445603705339637</v>
      </c>
      <c r="L114" s="17">
        <f>Co2Q[[#This Row],[Quadratic Trend]]+Co2Q[[#This Row],[Cycle]]</f>
        <v>1044.7412773207507</v>
      </c>
      <c r="M114" s="17">
        <f>Co2Q[[#This Row],[Detrended]]-Co2Q[[#This Row],[Cycle]]</f>
        <v>2.2387226792492583</v>
      </c>
      <c r="N114" s="17">
        <f>AVERAGEIF(Co2Q[Quarter],Co2Q[Quarter],Co2Q[High Frequency])</f>
        <v>2.9999769165422139</v>
      </c>
      <c r="O114" s="17">
        <f>Co2Q[[#This Row],[S0]]-AVERAGE($N$2:$N$5)</f>
        <v>2.9938220338980828</v>
      </c>
      <c r="P114" s="17">
        <f>Co2Q[[#This Row],[Co2]]-Co2Q[[#This Row],[Seasonal]]</f>
        <v>1043.9861779661019</v>
      </c>
    </row>
    <row r="115" spans="1:16" x14ac:dyDescent="0.3">
      <c r="A115" s="1">
        <v>1987</v>
      </c>
      <c r="B115" s="1">
        <v>2</v>
      </c>
      <c r="C115" s="2">
        <v>31912</v>
      </c>
      <c r="D115" s="4">
        <f>Co2Q[[#This Row],[Year]]+1/8+(Co2Q[[#This Row],[Quarter]]-1)/4</f>
        <v>1987.375</v>
      </c>
      <c r="E115" s="4">
        <f>Co2Q[[#This Row],[DecDate]]^2</f>
        <v>3949659.390625</v>
      </c>
      <c r="F115" s="1">
        <v>1054.9299999999998</v>
      </c>
      <c r="G115" s="17">
        <f>$T$17+$T$18*Co2Q[[#This Row],[DecDate]]</f>
        <v>1055.5714083577841</v>
      </c>
      <c r="H115" s="17">
        <f>$T$37+$T$38*Co2Q[[#This Row],[DecDate]]+$T$39*Co2Q[[#This Row],[DecDate2]]</f>
        <v>1044.3369415249908</v>
      </c>
      <c r="I115" s="17">
        <f>Co2Q[[#This Row],[Co2]]-Co2Q[[#This Row],[Linear Trend]]</f>
        <v>-0.64140835778425753</v>
      </c>
      <c r="J115" s="17">
        <f>Co2Q[[#This Row],[Co2]]-Co2Q[[#This Row],[Quadratic Trend]]</f>
        <v>10.593058475009002</v>
      </c>
      <c r="K115" s="17">
        <f t="shared" si="1"/>
        <v>1.2543357957482839</v>
      </c>
      <c r="L115" s="17">
        <f>Co2Q[[#This Row],[Quadratic Trend]]+Co2Q[[#This Row],[Cycle]]</f>
        <v>1045.5912773207392</v>
      </c>
      <c r="M115" s="17">
        <f>Co2Q[[#This Row],[Detrended]]-Co2Q[[#This Row],[Cycle]]</f>
        <v>9.3387226792607176</v>
      </c>
      <c r="N115" s="17">
        <f>AVERAGEIF(Co2Q[Quarter],Co2Q[Quarter],Co2Q[High Frequency])</f>
        <v>9.1778752216281383</v>
      </c>
      <c r="O115" s="17">
        <f>Co2Q[[#This Row],[S0]]-AVERAGE($N$2:$N$5)</f>
        <v>9.1717203389840076</v>
      </c>
      <c r="P115" s="17">
        <f>Co2Q[[#This Row],[Co2]]-Co2Q[[#This Row],[Seasonal]]</f>
        <v>1045.7582796610159</v>
      </c>
    </row>
    <row r="116" spans="1:16" x14ac:dyDescent="0.3">
      <c r="A116" s="1">
        <v>1987</v>
      </c>
      <c r="B116" s="1">
        <v>3</v>
      </c>
      <c r="C116" s="2">
        <v>32004</v>
      </c>
      <c r="D116" s="4">
        <f>Co2Q[[#This Row],[Year]]+1/8+(Co2Q[[#This Row],[Quarter]]-1)/4</f>
        <v>1987.625</v>
      </c>
      <c r="E116" s="4">
        <f>Co2Q[[#This Row],[DecDate]]^2</f>
        <v>3950653.140625</v>
      </c>
      <c r="F116" s="1">
        <v>1044.71</v>
      </c>
      <c r="G116" s="17">
        <f>$T$17+$T$18*Co2Q[[#This Row],[DecDate]]</f>
        <v>1056.744691687356</v>
      </c>
      <c r="H116" s="17">
        <f>$T$37+$T$38*Co2Q[[#This Row],[DecDate]]+$T$39*Co2Q[[#This Row],[DecDate2]]</f>
        <v>1045.4818887790316</v>
      </c>
      <c r="I116" s="17">
        <f>Co2Q[[#This Row],[Co2]]-Co2Q[[#This Row],[Linear Trend]]</f>
        <v>-12.034691687355917</v>
      </c>
      <c r="J116" s="17">
        <f>Co2Q[[#This Row],[Co2]]-Co2Q[[#This Row],[Quadratic Trend]]</f>
        <v>-0.77188877903154207</v>
      </c>
      <c r="K116" s="17">
        <f t="shared" si="1"/>
        <v>3.465388541707489</v>
      </c>
      <c r="L116" s="17">
        <f>Co2Q[[#This Row],[Quadratic Trend]]+Co2Q[[#This Row],[Cycle]]</f>
        <v>1048.947277320739</v>
      </c>
      <c r="M116" s="17">
        <f>Co2Q[[#This Row],[Detrended]]-Co2Q[[#This Row],[Cycle]]</f>
        <v>-4.2372773207390306</v>
      </c>
      <c r="N116" s="17">
        <f>AVERAGEIF(Co2Q[Quarter],Co2Q[Quarter],Co2Q[High Frequency])</f>
        <v>-4.3806332529498047</v>
      </c>
      <c r="O116" s="17">
        <f>Co2Q[[#This Row],[S0]]-AVERAGE($N$2:$N$5)</f>
        <v>-4.3867881355939353</v>
      </c>
      <c r="P116" s="17">
        <f>Co2Q[[#This Row],[Co2]]-Co2Q[[#This Row],[Seasonal]]</f>
        <v>1049.0967881355939</v>
      </c>
    </row>
    <row r="117" spans="1:16" x14ac:dyDescent="0.3">
      <c r="A117" s="1">
        <v>1987</v>
      </c>
      <c r="B117" s="1">
        <v>4</v>
      </c>
      <c r="C117" s="2">
        <v>32096</v>
      </c>
      <c r="D117" s="4">
        <f>Co2Q[[#This Row],[Year]]+1/8+(Co2Q[[#This Row],[Quarter]]-1)/4</f>
        <v>1987.875</v>
      </c>
      <c r="E117" s="4">
        <f>Co2Q[[#This Row],[DecDate]]^2</f>
        <v>3951647.015625</v>
      </c>
      <c r="F117" s="1">
        <v>1043.71</v>
      </c>
      <c r="G117" s="17">
        <f>$T$17+$T$18*Co2Q[[#This Row],[DecDate]]</f>
        <v>1057.9179750169278</v>
      </c>
      <c r="H117" s="17">
        <f>$T$37+$T$38*Co2Q[[#This Row],[DecDate]]+$T$39*Co2Q[[#This Row],[DecDate2]]</f>
        <v>1046.631558712339</v>
      </c>
      <c r="I117" s="17">
        <f>Co2Q[[#This Row],[Co2]]-Co2Q[[#This Row],[Linear Trend]]</f>
        <v>-14.207975016927776</v>
      </c>
      <c r="J117" s="17">
        <f>Co2Q[[#This Row],[Co2]]-Co2Q[[#This Row],[Quadratic Trend]]</f>
        <v>-2.9215587123389923</v>
      </c>
      <c r="K117" s="17">
        <f t="shared" si="1"/>
        <v>5.2437186084116547</v>
      </c>
      <c r="L117" s="17">
        <f>Co2Q[[#This Row],[Quadratic Trend]]+Co2Q[[#This Row],[Cycle]]</f>
        <v>1051.8752773207507</v>
      </c>
      <c r="M117" s="17">
        <f>Co2Q[[#This Row],[Detrended]]-Co2Q[[#This Row],[Cycle]]</f>
        <v>-8.165277320750647</v>
      </c>
      <c r="N117" s="17">
        <f>AVERAGEIF(Co2Q[Quarter],Co2Q[Quarter],Co2Q[High Frequency])</f>
        <v>-7.7725993546440222</v>
      </c>
      <c r="O117" s="17">
        <f>Co2Q[[#This Row],[S0]]-AVERAGE($N$2:$N$5)</f>
        <v>-7.7787542372881529</v>
      </c>
      <c r="P117" s="17">
        <f>Co2Q[[#This Row],[Co2]]-Co2Q[[#This Row],[Seasonal]]</f>
        <v>1051.4887542372883</v>
      </c>
    </row>
    <row r="118" spans="1:16" x14ac:dyDescent="0.3">
      <c r="A118" s="1">
        <v>1988</v>
      </c>
      <c r="B118" s="1">
        <v>1</v>
      </c>
      <c r="C118" s="2">
        <v>32188</v>
      </c>
      <c r="D118" s="4">
        <f>Co2Q[[#This Row],[Year]]+1/8+(Co2Q[[#This Row],[Quarter]]-1)/4</f>
        <v>1988.125</v>
      </c>
      <c r="E118" s="4">
        <f>Co2Q[[#This Row],[DecDate]]^2</f>
        <v>3952641.015625</v>
      </c>
      <c r="F118" s="1">
        <v>1054.4299999999998</v>
      </c>
      <c r="G118" s="17">
        <f>$T$17+$T$18*Co2Q[[#This Row],[DecDate]]</f>
        <v>1059.0912583464997</v>
      </c>
      <c r="H118" s="17">
        <f>$T$37+$T$38*Co2Q[[#This Row],[DecDate]]+$T$39*Co2Q[[#This Row],[DecDate2]]</f>
        <v>1047.7859513248841</v>
      </c>
      <c r="I118" s="17">
        <f>Co2Q[[#This Row],[Co2]]-Co2Q[[#This Row],[Linear Trend]]</f>
        <v>-4.6612583464998352</v>
      </c>
      <c r="J118" s="17">
        <f>Co2Q[[#This Row],[Co2]]-Co2Q[[#This Row],[Quadratic Trend]]</f>
        <v>6.644048675115755</v>
      </c>
      <c r="K118" s="17">
        <f t="shared" si="1"/>
        <v>3.5053259958608125</v>
      </c>
      <c r="L118" s="17">
        <f>Co2Q[[#This Row],[Quadratic Trend]]+Co2Q[[#This Row],[Cycle]]</f>
        <v>1051.2912773207449</v>
      </c>
      <c r="M118" s="17">
        <f>Co2Q[[#This Row],[Detrended]]-Co2Q[[#This Row],[Cycle]]</f>
        <v>3.1387226792549425</v>
      </c>
      <c r="N118" s="17">
        <f>AVERAGEIF(Co2Q[Quarter],Co2Q[Quarter],Co2Q[High Frequency])</f>
        <v>2.9999769165422139</v>
      </c>
      <c r="O118" s="17">
        <f>Co2Q[[#This Row],[S0]]-AVERAGE($N$2:$N$5)</f>
        <v>2.9938220338980828</v>
      </c>
      <c r="P118" s="17">
        <f>Co2Q[[#This Row],[Co2]]-Co2Q[[#This Row],[Seasonal]]</f>
        <v>1051.4361779661017</v>
      </c>
    </row>
    <row r="119" spans="1:16" x14ac:dyDescent="0.3">
      <c r="A119" s="1">
        <v>1988</v>
      </c>
      <c r="B119" s="1">
        <v>2</v>
      </c>
      <c r="C119" s="2">
        <v>32278</v>
      </c>
      <c r="D119" s="4">
        <f>Co2Q[[#This Row],[Year]]+1/8+(Co2Q[[#This Row],[Quarter]]-1)/4</f>
        <v>1988.375</v>
      </c>
      <c r="E119" s="4">
        <f>Co2Q[[#This Row],[DecDate]]^2</f>
        <v>3953635.140625</v>
      </c>
      <c r="F119" s="1">
        <v>1061.6199999999999</v>
      </c>
      <c r="G119" s="17">
        <f>$T$17+$T$18*Co2Q[[#This Row],[DecDate]]</f>
        <v>1060.2645416760715</v>
      </c>
      <c r="H119" s="17">
        <f>$T$37+$T$38*Co2Q[[#This Row],[DecDate]]+$T$39*Co2Q[[#This Row],[DecDate2]]</f>
        <v>1048.9450666166958</v>
      </c>
      <c r="I119" s="17">
        <f>Co2Q[[#This Row],[Co2]]-Co2Q[[#This Row],[Linear Trend]]</f>
        <v>1.3554583239283602</v>
      </c>
      <c r="J119" s="17">
        <f>Co2Q[[#This Row],[Co2]]-Co2Q[[#This Row],[Quadratic Trend]]</f>
        <v>12.674933383304051</v>
      </c>
      <c r="K119" s="17">
        <f t="shared" si="1"/>
        <v>3.5502107040548707</v>
      </c>
      <c r="L119" s="17">
        <f>Co2Q[[#This Row],[Quadratic Trend]]+Co2Q[[#This Row],[Cycle]]</f>
        <v>1052.4952773207508</v>
      </c>
      <c r="M119" s="17">
        <f>Co2Q[[#This Row],[Detrended]]-Co2Q[[#This Row],[Cycle]]</f>
        <v>9.1247226792491798</v>
      </c>
      <c r="N119" s="17">
        <f>AVERAGEIF(Co2Q[Quarter],Co2Q[Quarter],Co2Q[High Frequency])</f>
        <v>9.1778752216281383</v>
      </c>
      <c r="O119" s="17">
        <f>Co2Q[[#This Row],[S0]]-AVERAGE($N$2:$N$5)</f>
        <v>9.1717203389840076</v>
      </c>
      <c r="P119" s="17">
        <f>Co2Q[[#This Row],[Co2]]-Co2Q[[#This Row],[Seasonal]]</f>
        <v>1052.4482796610159</v>
      </c>
    </row>
    <row r="120" spans="1:16" x14ac:dyDescent="0.3">
      <c r="A120" s="1">
        <v>1988</v>
      </c>
      <c r="B120" s="1">
        <v>3</v>
      </c>
      <c r="C120" s="2">
        <v>32370</v>
      </c>
      <c r="D120" s="4">
        <f>Co2Q[[#This Row],[Year]]+1/8+(Co2Q[[#This Row],[Quarter]]-1)/4</f>
        <v>1988.625</v>
      </c>
      <c r="E120" s="4">
        <f>Co2Q[[#This Row],[DecDate]]^2</f>
        <v>3954629.390625</v>
      </c>
      <c r="F120" s="1">
        <v>1052.01</v>
      </c>
      <c r="G120" s="17">
        <f>$T$17+$T$18*Co2Q[[#This Row],[DecDate]]</f>
        <v>1061.4378250056434</v>
      </c>
      <c r="H120" s="17">
        <f>$T$37+$T$38*Co2Q[[#This Row],[DecDate]]+$T$39*Co2Q[[#This Row],[DecDate2]]</f>
        <v>1050.1089045877452</v>
      </c>
      <c r="I120" s="17">
        <f>Co2Q[[#This Row],[Co2]]-Co2Q[[#This Row],[Linear Trend]]</f>
        <v>-9.427825005643399</v>
      </c>
      <c r="J120" s="17">
        <f>Co2Q[[#This Row],[Co2]]-Co2Q[[#This Row],[Quadratic Trend]]</f>
        <v>1.9010954122547901</v>
      </c>
      <c r="K120" s="17">
        <f t="shared" si="1"/>
        <v>5.6723727329880607</v>
      </c>
      <c r="L120" s="17">
        <f>Co2Q[[#This Row],[Quadratic Trend]]+Co2Q[[#This Row],[Cycle]]</f>
        <v>1055.7812773207334</v>
      </c>
      <c r="M120" s="17">
        <f>Co2Q[[#This Row],[Detrended]]-Co2Q[[#This Row],[Cycle]]</f>
        <v>-3.7712773207332706</v>
      </c>
      <c r="N120" s="17">
        <f>AVERAGEIF(Co2Q[Quarter],Co2Q[Quarter],Co2Q[High Frequency])</f>
        <v>-4.3806332529498047</v>
      </c>
      <c r="O120" s="17">
        <f>Co2Q[[#This Row],[S0]]-AVERAGE($N$2:$N$5)</f>
        <v>-4.3867881355939353</v>
      </c>
      <c r="P120" s="17">
        <f>Co2Q[[#This Row],[Co2]]-Co2Q[[#This Row],[Seasonal]]</f>
        <v>1056.3967881355939</v>
      </c>
    </row>
    <row r="121" spans="1:16" x14ac:dyDescent="0.3">
      <c r="A121" s="1">
        <v>1988</v>
      </c>
      <c r="B121" s="1">
        <v>4</v>
      </c>
      <c r="C121" s="2">
        <v>32462</v>
      </c>
      <c r="D121" s="4">
        <f>Co2Q[[#This Row],[Year]]+1/8+(Co2Q[[#This Row],[Quarter]]-1)/4</f>
        <v>1988.875</v>
      </c>
      <c r="E121" s="4">
        <f>Co2Q[[#This Row],[DecDate]]^2</f>
        <v>3955623.765625</v>
      </c>
      <c r="F121" s="1">
        <v>1050.73</v>
      </c>
      <c r="G121" s="17">
        <f>$T$17+$T$18*Co2Q[[#This Row],[DecDate]]</f>
        <v>1062.6111083352134</v>
      </c>
      <c r="H121" s="17">
        <f>$T$37+$T$38*Co2Q[[#This Row],[DecDate]]+$T$39*Co2Q[[#This Row],[DecDate2]]</f>
        <v>1051.2774652380613</v>
      </c>
      <c r="I121" s="17">
        <f>Co2Q[[#This Row],[Co2]]-Co2Q[[#This Row],[Linear Trend]]</f>
        <v>-11.881108335213412</v>
      </c>
      <c r="J121" s="17">
        <f>Co2Q[[#This Row],[Co2]]-Co2Q[[#This Row],[Quadratic Trend]]</f>
        <v>-0.54746523806124969</v>
      </c>
      <c r="K121" s="17">
        <f t="shared" si="1"/>
        <v>6.9918120826661836</v>
      </c>
      <c r="L121" s="17">
        <f>Co2Q[[#This Row],[Quadratic Trend]]+Co2Q[[#This Row],[Cycle]]</f>
        <v>1058.2692773207275</v>
      </c>
      <c r="M121" s="17">
        <f>Co2Q[[#This Row],[Detrended]]-Co2Q[[#This Row],[Cycle]]</f>
        <v>-7.5392773207274333</v>
      </c>
      <c r="N121" s="17">
        <f>AVERAGEIF(Co2Q[Quarter],Co2Q[Quarter],Co2Q[High Frequency])</f>
        <v>-7.7725993546440222</v>
      </c>
      <c r="O121" s="17">
        <f>Co2Q[[#This Row],[S0]]-AVERAGE($N$2:$N$5)</f>
        <v>-7.7787542372881529</v>
      </c>
      <c r="P121" s="17">
        <f>Co2Q[[#This Row],[Co2]]-Co2Q[[#This Row],[Seasonal]]</f>
        <v>1058.5087542372883</v>
      </c>
    </row>
    <row r="122" spans="1:16" x14ac:dyDescent="0.3">
      <c r="A122" s="1">
        <v>1989</v>
      </c>
      <c r="B122" s="1">
        <v>1</v>
      </c>
      <c r="C122" s="2">
        <v>32554</v>
      </c>
      <c r="D122" s="4">
        <f>Co2Q[[#This Row],[Year]]+1/8+(Co2Q[[#This Row],[Quarter]]-1)/4</f>
        <v>1989.125</v>
      </c>
      <c r="E122" s="4">
        <f>Co2Q[[#This Row],[DecDate]]^2</f>
        <v>3956618.265625</v>
      </c>
      <c r="F122" s="1">
        <v>1060.1400000000001</v>
      </c>
      <c r="G122" s="17">
        <f>$T$17+$T$18*Co2Q[[#This Row],[DecDate]]</f>
        <v>1063.7843916647853</v>
      </c>
      <c r="H122" s="17">
        <f>$T$37+$T$38*Co2Q[[#This Row],[DecDate]]+$T$39*Co2Q[[#This Row],[DecDate2]]</f>
        <v>1052.4507485676731</v>
      </c>
      <c r="I122" s="17">
        <f>Co2Q[[#This Row],[Co2]]-Co2Q[[#This Row],[Linear Trend]]</f>
        <v>-3.6443916647851893</v>
      </c>
      <c r="J122" s="17">
        <f>Co2Q[[#This Row],[Co2]]-Co2Q[[#This Row],[Quadratic Trend]]</f>
        <v>7.6892514323269552</v>
      </c>
      <c r="K122" s="17">
        <f t="shared" si="1"/>
        <v>4.6645287530892343</v>
      </c>
      <c r="L122" s="17">
        <f>Co2Q[[#This Row],[Quadratic Trend]]+Co2Q[[#This Row],[Cycle]]</f>
        <v>1057.1152773207623</v>
      </c>
      <c r="M122" s="17">
        <f>Co2Q[[#This Row],[Detrended]]-Co2Q[[#This Row],[Cycle]]</f>
        <v>3.0247226792377209</v>
      </c>
      <c r="N122" s="17">
        <f>AVERAGEIF(Co2Q[Quarter],Co2Q[Quarter],Co2Q[High Frequency])</f>
        <v>2.9999769165422139</v>
      </c>
      <c r="O122" s="17">
        <f>Co2Q[[#This Row],[S0]]-AVERAGE($N$2:$N$5)</f>
        <v>2.9938220338980828</v>
      </c>
      <c r="P122" s="17">
        <f>Co2Q[[#This Row],[Co2]]-Co2Q[[#This Row],[Seasonal]]</f>
        <v>1057.146177966102</v>
      </c>
    </row>
    <row r="123" spans="1:16" x14ac:dyDescent="0.3">
      <c r="A123" s="1">
        <v>1989</v>
      </c>
      <c r="B123" s="1">
        <v>2</v>
      </c>
      <c r="C123" s="2">
        <v>32643</v>
      </c>
      <c r="D123" s="4">
        <f>Co2Q[[#This Row],[Year]]+1/8+(Co2Q[[#This Row],[Quarter]]-1)/4</f>
        <v>1989.375</v>
      </c>
      <c r="E123" s="4">
        <f>Co2Q[[#This Row],[DecDate]]^2</f>
        <v>3957612.890625</v>
      </c>
      <c r="F123" s="1">
        <v>1066.8699999999999</v>
      </c>
      <c r="G123" s="17">
        <f>$T$17+$T$18*Co2Q[[#This Row],[DecDate]]</f>
        <v>1064.9576749943571</v>
      </c>
      <c r="H123" s="17">
        <f>$T$37+$T$38*Co2Q[[#This Row],[DecDate]]+$T$39*Co2Q[[#This Row],[DecDate2]]</f>
        <v>1053.6287545764935</v>
      </c>
      <c r="I123" s="17">
        <f>Co2Q[[#This Row],[Co2]]-Co2Q[[#This Row],[Linear Trend]]</f>
        <v>1.9123250056427423</v>
      </c>
      <c r="J123" s="17">
        <f>Co2Q[[#This Row],[Co2]]-Co2Q[[#This Row],[Quadratic Trend]]</f>
        <v>13.241245423506371</v>
      </c>
      <c r="K123" s="17">
        <f t="shared" si="1"/>
        <v>4.0025227442572486</v>
      </c>
      <c r="L123" s="17">
        <f>Co2Q[[#This Row],[Quadratic Trend]]+Co2Q[[#This Row],[Cycle]]</f>
        <v>1057.6312773207508</v>
      </c>
      <c r="M123" s="17">
        <f>Co2Q[[#This Row],[Detrended]]-Co2Q[[#This Row],[Cycle]]</f>
        <v>9.2387226792491219</v>
      </c>
      <c r="N123" s="17">
        <f>AVERAGEIF(Co2Q[Quarter],Co2Q[Quarter],Co2Q[High Frequency])</f>
        <v>9.1778752216281383</v>
      </c>
      <c r="O123" s="17">
        <f>Co2Q[[#This Row],[S0]]-AVERAGE($N$2:$N$5)</f>
        <v>9.1717203389840076</v>
      </c>
      <c r="P123" s="17">
        <f>Co2Q[[#This Row],[Co2]]-Co2Q[[#This Row],[Seasonal]]</f>
        <v>1057.6982796610159</v>
      </c>
    </row>
    <row r="124" spans="1:16" x14ac:dyDescent="0.3">
      <c r="A124" s="1">
        <v>1989</v>
      </c>
      <c r="B124" s="1">
        <v>3</v>
      </c>
      <c r="C124" s="2">
        <v>32735</v>
      </c>
      <c r="D124" s="4">
        <f>Co2Q[[#This Row],[Year]]+1/8+(Co2Q[[#This Row],[Quarter]]-1)/4</f>
        <v>1989.625</v>
      </c>
      <c r="E124" s="4">
        <f>Co2Q[[#This Row],[DecDate]]^2</f>
        <v>3958607.640625</v>
      </c>
      <c r="F124" s="1">
        <v>1055.8499999999999</v>
      </c>
      <c r="G124" s="17">
        <f>$T$17+$T$18*Co2Q[[#This Row],[DecDate]]</f>
        <v>1066.130958323929</v>
      </c>
      <c r="H124" s="17">
        <f>$T$37+$T$38*Co2Q[[#This Row],[DecDate]]+$T$39*Co2Q[[#This Row],[DecDate2]]</f>
        <v>1054.8114832645806</v>
      </c>
      <c r="I124" s="17">
        <f>Co2Q[[#This Row],[Co2]]-Co2Q[[#This Row],[Linear Trend]]</f>
        <v>-10.280958323929099</v>
      </c>
      <c r="J124" s="17">
        <f>Co2Q[[#This Row],[Co2]]-Co2Q[[#This Row],[Quadratic Trend]]</f>
        <v>1.0385167354193072</v>
      </c>
      <c r="K124" s="17">
        <f t="shared" si="1"/>
        <v>5.5877940561701962</v>
      </c>
      <c r="L124" s="17">
        <f>Co2Q[[#This Row],[Quadratic Trend]]+Co2Q[[#This Row],[Cycle]]</f>
        <v>1060.3992773207508</v>
      </c>
      <c r="M124" s="17">
        <f>Co2Q[[#This Row],[Detrended]]-Co2Q[[#This Row],[Cycle]]</f>
        <v>-4.549277320750889</v>
      </c>
      <c r="N124" s="17">
        <f>AVERAGEIF(Co2Q[Quarter],Co2Q[Quarter],Co2Q[High Frequency])</f>
        <v>-4.3806332529498047</v>
      </c>
      <c r="O124" s="17">
        <f>Co2Q[[#This Row],[S0]]-AVERAGE($N$2:$N$5)</f>
        <v>-4.3867881355939353</v>
      </c>
      <c r="P124" s="17">
        <f>Co2Q[[#This Row],[Co2]]-Co2Q[[#This Row],[Seasonal]]</f>
        <v>1060.2367881355938</v>
      </c>
    </row>
    <row r="125" spans="1:16" x14ac:dyDescent="0.3">
      <c r="A125" s="1">
        <v>1989</v>
      </c>
      <c r="B125" s="1">
        <v>4</v>
      </c>
      <c r="C125" s="2">
        <v>32827</v>
      </c>
      <c r="D125" s="4">
        <f>Co2Q[[#This Row],[Year]]+1/8+(Co2Q[[#This Row],[Quarter]]-1)/4</f>
        <v>1989.875</v>
      </c>
      <c r="E125" s="4">
        <f>Co2Q[[#This Row],[DecDate]]^2</f>
        <v>3959602.515625</v>
      </c>
      <c r="F125" s="1">
        <v>1054.5900000000001</v>
      </c>
      <c r="G125" s="17">
        <f>$T$17+$T$18*Co2Q[[#This Row],[DecDate]]</f>
        <v>1067.3042416535009</v>
      </c>
      <c r="H125" s="17">
        <f>$T$37+$T$38*Co2Q[[#This Row],[DecDate]]+$T$39*Co2Q[[#This Row],[DecDate2]]</f>
        <v>1055.9989346319053</v>
      </c>
      <c r="I125" s="17">
        <f>Co2Q[[#This Row],[Co2]]-Co2Q[[#This Row],[Linear Trend]]</f>
        <v>-12.714241653500721</v>
      </c>
      <c r="J125" s="17">
        <f>Co2Q[[#This Row],[Co2]]-Co2Q[[#This Row],[Quadratic Trend]]</f>
        <v>-1.4089346319051401</v>
      </c>
      <c r="K125" s="17">
        <f t="shared" si="1"/>
        <v>6.3683426888396752</v>
      </c>
      <c r="L125" s="17">
        <f>Co2Q[[#This Row],[Quadratic Trend]]+Co2Q[[#This Row],[Cycle]]</f>
        <v>1062.367277320745</v>
      </c>
      <c r="M125" s="17">
        <f>Co2Q[[#This Row],[Detrended]]-Co2Q[[#This Row],[Cycle]]</f>
        <v>-7.7772773207448154</v>
      </c>
      <c r="N125" s="17">
        <f>AVERAGEIF(Co2Q[Quarter],Co2Q[Quarter],Co2Q[High Frequency])</f>
        <v>-7.7725993546440222</v>
      </c>
      <c r="O125" s="17">
        <f>Co2Q[[#This Row],[S0]]-AVERAGE($N$2:$N$5)</f>
        <v>-7.7787542372881529</v>
      </c>
      <c r="P125" s="17">
        <f>Co2Q[[#This Row],[Co2]]-Co2Q[[#This Row],[Seasonal]]</f>
        <v>1062.3687542372884</v>
      </c>
    </row>
    <row r="126" spans="1:16" x14ac:dyDescent="0.3">
      <c r="A126" s="1">
        <v>1990</v>
      </c>
      <c r="B126" s="1">
        <v>1</v>
      </c>
      <c r="C126" s="2">
        <v>32919</v>
      </c>
      <c r="D126" s="4">
        <f>Co2Q[[#This Row],[Year]]+1/8+(Co2Q[[#This Row],[Quarter]]-1)/4</f>
        <v>1990.125</v>
      </c>
      <c r="E126" s="4">
        <f>Co2Q[[#This Row],[DecDate]]^2</f>
        <v>3960597.515625</v>
      </c>
      <c r="F126" s="1">
        <v>1064.5700000000002</v>
      </c>
      <c r="G126" s="17">
        <f>$T$17+$T$18*Co2Q[[#This Row],[DecDate]]</f>
        <v>1068.4775249830727</v>
      </c>
      <c r="H126" s="17">
        <f>$T$37+$T$38*Co2Q[[#This Row],[DecDate]]+$T$39*Co2Q[[#This Row],[DecDate2]]</f>
        <v>1057.1911086784967</v>
      </c>
      <c r="I126" s="17">
        <f>Co2Q[[#This Row],[Co2]]-Co2Q[[#This Row],[Linear Trend]]</f>
        <v>-3.9075249830725625</v>
      </c>
      <c r="J126" s="17">
        <f>Co2Q[[#This Row],[Co2]]-Co2Q[[#This Row],[Quadratic Trend]]</f>
        <v>7.3788913215034881</v>
      </c>
      <c r="K126" s="17">
        <f t="shared" si="1"/>
        <v>3.6341686422540986</v>
      </c>
      <c r="L126" s="17">
        <f>Co2Q[[#This Row],[Quadratic Trend]]+Co2Q[[#This Row],[Cycle]]</f>
        <v>1060.8252773207507</v>
      </c>
      <c r="M126" s="17">
        <f>Co2Q[[#This Row],[Detrended]]-Co2Q[[#This Row],[Cycle]]</f>
        <v>3.7447226792493895</v>
      </c>
      <c r="N126" s="17">
        <f>AVERAGEIF(Co2Q[Quarter],Co2Q[Quarter],Co2Q[High Frequency])</f>
        <v>2.9999769165422139</v>
      </c>
      <c r="O126" s="17">
        <f>Co2Q[[#This Row],[S0]]-AVERAGE($N$2:$N$5)</f>
        <v>2.9938220338980828</v>
      </c>
      <c r="P126" s="17">
        <f>Co2Q[[#This Row],[Co2]]-Co2Q[[#This Row],[Seasonal]]</f>
        <v>1061.576177966102</v>
      </c>
    </row>
    <row r="127" spans="1:16" x14ac:dyDescent="0.3">
      <c r="A127" s="1">
        <v>1990</v>
      </c>
      <c r="B127" s="1">
        <v>2</v>
      </c>
      <c r="C127" s="2">
        <v>33008</v>
      </c>
      <c r="D127" s="4">
        <f>Co2Q[[#This Row],[Year]]+1/8+(Co2Q[[#This Row],[Quarter]]-1)/4</f>
        <v>1990.375</v>
      </c>
      <c r="E127" s="4">
        <f>Co2Q[[#This Row],[DecDate]]^2</f>
        <v>3961592.640625</v>
      </c>
      <c r="F127" s="1">
        <v>1069.98</v>
      </c>
      <c r="G127" s="17">
        <f>$T$17+$T$18*Co2Q[[#This Row],[DecDate]]</f>
        <v>1069.6508083126446</v>
      </c>
      <c r="H127" s="17">
        <f>$T$37+$T$38*Co2Q[[#This Row],[DecDate]]+$T$39*Co2Q[[#This Row],[DecDate2]]</f>
        <v>1058.3880054043257</v>
      </c>
      <c r="I127" s="17">
        <f>Co2Q[[#This Row],[Co2]]-Co2Q[[#This Row],[Linear Trend]]</f>
        <v>0.3291916873554328</v>
      </c>
      <c r="J127" s="17">
        <f>Co2Q[[#This Row],[Co2]]-Co2Q[[#This Row],[Quadratic Trend]]</f>
        <v>11.59199459567435</v>
      </c>
      <c r="K127" s="17">
        <f t="shared" si="1"/>
        <v>3.0712719164193003</v>
      </c>
      <c r="L127" s="17">
        <f>Co2Q[[#This Row],[Quadratic Trend]]+Co2Q[[#This Row],[Cycle]]</f>
        <v>1061.4592773207451</v>
      </c>
      <c r="M127" s="17">
        <f>Co2Q[[#This Row],[Detrended]]-Co2Q[[#This Row],[Cycle]]</f>
        <v>8.5207226792550497</v>
      </c>
      <c r="N127" s="17">
        <f>AVERAGEIF(Co2Q[Quarter],Co2Q[Quarter],Co2Q[High Frequency])</f>
        <v>9.1778752216281383</v>
      </c>
      <c r="O127" s="17">
        <f>Co2Q[[#This Row],[S0]]-AVERAGE($N$2:$N$5)</f>
        <v>9.1717203389840076</v>
      </c>
      <c r="P127" s="17">
        <f>Co2Q[[#This Row],[Co2]]-Co2Q[[#This Row],[Seasonal]]</f>
        <v>1060.8082796610161</v>
      </c>
    </row>
    <row r="128" spans="1:16" x14ac:dyDescent="0.3">
      <c r="A128" s="1">
        <v>1990</v>
      </c>
      <c r="B128" s="1">
        <v>3</v>
      </c>
      <c r="C128" s="2">
        <v>33100</v>
      </c>
      <c r="D128" s="4">
        <f>Co2Q[[#This Row],[Year]]+1/8+(Co2Q[[#This Row],[Quarter]]-1)/4</f>
        <v>1990.625</v>
      </c>
      <c r="E128" s="4">
        <f>Co2Q[[#This Row],[DecDate]]^2</f>
        <v>3962587.890625</v>
      </c>
      <c r="F128" s="1">
        <v>1059.1599999999999</v>
      </c>
      <c r="G128" s="17">
        <f>$T$17+$T$18*Co2Q[[#This Row],[DecDate]]</f>
        <v>1070.8240916422164</v>
      </c>
      <c r="H128" s="17">
        <f>$T$37+$T$38*Co2Q[[#This Row],[DecDate]]+$T$39*Co2Q[[#This Row],[DecDate2]]</f>
        <v>1059.5896248094214</v>
      </c>
      <c r="I128" s="17">
        <f>Co2Q[[#This Row],[Co2]]-Co2Q[[#This Row],[Linear Trend]]</f>
        <v>-11.66409164221659</v>
      </c>
      <c r="J128" s="17">
        <f>Co2Q[[#This Row],[Co2]]-Co2Q[[#This Row],[Quadratic Trend]]</f>
        <v>-0.4296248094215116</v>
      </c>
      <c r="K128" s="17">
        <f t="shared" si="1"/>
        <v>4.5116525113293848</v>
      </c>
      <c r="L128" s="17">
        <f>Co2Q[[#This Row],[Quadratic Trend]]+Co2Q[[#This Row],[Cycle]]</f>
        <v>1064.1012773207508</v>
      </c>
      <c r="M128" s="17">
        <f>Co2Q[[#This Row],[Detrended]]-Co2Q[[#This Row],[Cycle]]</f>
        <v>-4.9412773207508964</v>
      </c>
      <c r="N128" s="17">
        <f>AVERAGEIF(Co2Q[Quarter],Co2Q[Quarter],Co2Q[High Frequency])</f>
        <v>-4.3806332529498047</v>
      </c>
      <c r="O128" s="17">
        <f>Co2Q[[#This Row],[S0]]-AVERAGE($N$2:$N$5)</f>
        <v>-4.3867881355939353</v>
      </c>
      <c r="P128" s="17">
        <f>Co2Q[[#This Row],[Co2]]-Co2Q[[#This Row],[Seasonal]]</f>
        <v>1063.5467881355937</v>
      </c>
    </row>
    <row r="129" spans="1:16" x14ac:dyDescent="0.3">
      <c r="A129" s="1">
        <v>1990</v>
      </c>
      <c r="B129" s="1">
        <v>4</v>
      </c>
      <c r="C129" s="2">
        <v>33192</v>
      </c>
      <c r="D129" s="4">
        <f>Co2Q[[#This Row],[Year]]+1/8+(Co2Q[[#This Row],[Quarter]]-1)/4</f>
        <v>1990.875</v>
      </c>
      <c r="E129" s="4">
        <f>Co2Q[[#This Row],[DecDate]]^2</f>
        <v>3963583.265625</v>
      </c>
      <c r="F129" s="1">
        <v>1059.02</v>
      </c>
      <c r="G129" s="17">
        <f>$T$17+$T$18*Co2Q[[#This Row],[DecDate]]</f>
        <v>1071.9973749717883</v>
      </c>
      <c r="H129" s="17">
        <f>$T$37+$T$38*Co2Q[[#This Row],[DecDate]]+$T$39*Co2Q[[#This Row],[DecDate2]]</f>
        <v>1060.7959668937547</v>
      </c>
      <c r="I129" s="17">
        <f>Co2Q[[#This Row],[Co2]]-Co2Q[[#This Row],[Linear Trend]]</f>
        <v>-12.977374971788322</v>
      </c>
      <c r="J129" s="17">
        <f>Co2Q[[#This Row],[Co2]]-Co2Q[[#This Row],[Quadratic Trend]]</f>
        <v>-1.7759668937546849</v>
      </c>
      <c r="K129" s="17">
        <f t="shared" si="1"/>
        <v>5.5753104269844247</v>
      </c>
      <c r="L129" s="17">
        <f>Co2Q[[#This Row],[Quadratic Trend]]+Co2Q[[#This Row],[Cycle]]</f>
        <v>1066.3712773207392</v>
      </c>
      <c r="M129" s="17">
        <f>Co2Q[[#This Row],[Detrended]]-Co2Q[[#This Row],[Cycle]]</f>
        <v>-7.3512773207391096</v>
      </c>
      <c r="N129" s="17">
        <f>AVERAGEIF(Co2Q[Quarter],Co2Q[Quarter],Co2Q[High Frequency])</f>
        <v>-7.7725993546440222</v>
      </c>
      <c r="O129" s="17">
        <f>Co2Q[[#This Row],[S0]]-AVERAGE($N$2:$N$5)</f>
        <v>-7.7787542372881529</v>
      </c>
      <c r="P129" s="17">
        <f>Co2Q[[#This Row],[Co2]]-Co2Q[[#This Row],[Seasonal]]</f>
        <v>1066.7987542372882</v>
      </c>
    </row>
    <row r="130" spans="1:16" x14ac:dyDescent="0.3">
      <c r="A130" s="1">
        <v>1991</v>
      </c>
      <c r="B130" s="1">
        <v>1</v>
      </c>
      <c r="C130" s="2">
        <v>33284</v>
      </c>
      <c r="D130" s="4">
        <f>Co2Q[[#This Row],[Year]]+1/8+(Co2Q[[#This Row],[Quarter]]-1)/4</f>
        <v>1991.125</v>
      </c>
      <c r="E130" s="4">
        <f>Co2Q[[#This Row],[DecDate]]^2</f>
        <v>3964578.765625</v>
      </c>
      <c r="F130" s="1">
        <v>1067.8</v>
      </c>
      <c r="G130" s="17">
        <f>$T$17+$T$18*Co2Q[[#This Row],[DecDate]]</f>
        <v>1073.1706583013602</v>
      </c>
      <c r="H130" s="17">
        <f>$T$37+$T$38*Co2Q[[#This Row],[DecDate]]+$T$39*Co2Q[[#This Row],[DecDate2]]</f>
        <v>1062.0070316573547</v>
      </c>
      <c r="I130" s="17">
        <f>Co2Q[[#This Row],[Co2]]-Co2Q[[#This Row],[Linear Trend]]</f>
        <v>-5.3706583013602085</v>
      </c>
      <c r="J130" s="17">
        <f>Co2Q[[#This Row],[Co2]]-Co2Q[[#This Row],[Quadratic Trend]]</f>
        <v>5.7929683426452812</v>
      </c>
      <c r="K130" s="17">
        <f t="shared" si="1"/>
        <v>2.8262456633727653</v>
      </c>
      <c r="L130" s="17">
        <f>Co2Q[[#This Row],[Quadratic Trend]]+Co2Q[[#This Row],[Cycle]]</f>
        <v>1064.8332773207273</v>
      </c>
      <c r="M130" s="17">
        <f>Co2Q[[#This Row],[Detrended]]-Co2Q[[#This Row],[Cycle]]</f>
        <v>2.9667226792725159</v>
      </c>
      <c r="N130" s="17">
        <f>AVERAGEIF(Co2Q[Quarter],Co2Q[Quarter],Co2Q[High Frequency])</f>
        <v>2.9999769165422139</v>
      </c>
      <c r="O130" s="17">
        <f>Co2Q[[#This Row],[S0]]-AVERAGE($N$2:$N$5)</f>
        <v>2.9938220338980828</v>
      </c>
      <c r="P130" s="17">
        <f>Co2Q[[#This Row],[Co2]]-Co2Q[[#This Row],[Seasonal]]</f>
        <v>1064.8061779661018</v>
      </c>
    </row>
    <row r="131" spans="1:16" x14ac:dyDescent="0.3">
      <c r="A131" s="1">
        <v>1991</v>
      </c>
      <c r="B131" s="1">
        <v>2</v>
      </c>
      <c r="C131" s="2">
        <v>33373</v>
      </c>
      <c r="D131" s="4">
        <f>Co2Q[[#This Row],[Year]]+1/8+(Co2Q[[#This Row],[Quarter]]-1)/4</f>
        <v>1991.375</v>
      </c>
      <c r="E131" s="4">
        <f>Co2Q[[#This Row],[DecDate]]^2</f>
        <v>3965574.390625</v>
      </c>
      <c r="F131" s="1">
        <v>1075.92</v>
      </c>
      <c r="G131" s="17">
        <f>$T$17+$T$18*Co2Q[[#This Row],[DecDate]]</f>
        <v>1074.343941630932</v>
      </c>
      <c r="H131" s="17">
        <f>$T$37+$T$38*Co2Q[[#This Row],[DecDate]]+$T$39*Co2Q[[#This Row],[DecDate2]]</f>
        <v>1063.2228191002214</v>
      </c>
      <c r="I131" s="17">
        <f>Co2Q[[#This Row],[Co2]]-Co2Q[[#This Row],[Linear Trend]]</f>
        <v>1.5760583690680505</v>
      </c>
      <c r="J131" s="17">
        <f>Co2Q[[#This Row],[Co2]]-Co2Q[[#This Row],[Quadratic Trend]]</f>
        <v>12.697180899778687</v>
      </c>
      <c r="K131" s="17">
        <f t="shared" si="1"/>
        <v>2.0344582205061217</v>
      </c>
      <c r="L131" s="17">
        <f>Co2Q[[#This Row],[Quadratic Trend]]+Co2Q[[#This Row],[Cycle]]</f>
        <v>1065.2572773207276</v>
      </c>
      <c r="M131" s="17">
        <f>Co2Q[[#This Row],[Detrended]]-Co2Q[[#This Row],[Cycle]]</f>
        <v>10.662722679272566</v>
      </c>
      <c r="N131" s="17">
        <f>AVERAGEIF(Co2Q[Quarter],Co2Q[Quarter],Co2Q[High Frequency])</f>
        <v>9.1778752216281383</v>
      </c>
      <c r="O131" s="17">
        <f>Co2Q[[#This Row],[S0]]-AVERAGE($N$2:$N$5)</f>
        <v>9.1717203389840076</v>
      </c>
      <c r="P131" s="17">
        <f>Co2Q[[#This Row],[Co2]]-Co2Q[[#This Row],[Seasonal]]</f>
        <v>1066.7482796610161</v>
      </c>
    </row>
    <row r="132" spans="1:16" x14ac:dyDescent="0.3">
      <c r="A132" s="1">
        <v>1991</v>
      </c>
      <c r="B132" s="1">
        <v>3</v>
      </c>
      <c r="C132" s="2">
        <v>33465</v>
      </c>
      <c r="D132" s="4">
        <f>Co2Q[[#This Row],[Year]]+1/8+(Co2Q[[#This Row],[Quarter]]-1)/4</f>
        <v>1991.625</v>
      </c>
      <c r="E132" s="4">
        <f>Co2Q[[#This Row],[DecDate]]^2</f>
        <v>3966570.140625</v>
      </c>
      <c r="F132" s="1">
        <v>1062.29</v>
      </c>
      <c r="G132" s="17">
        <f>$T$17+$T$18*Co2Q[[#This Row],[DecDate]]</f>
        <v>1075.5172249605021</v>
      </c>
      <c r="H132" s="17">
        <f>$T$37+$T$38*Co2Q[[#This Row],[DecDate]]+$T$39*Co2Q[[#This Row],[DecDate2]]</f>
        <v>1064.4433292223839</v>
      </c>
      <c r="I132" s="17">
        <f>Co2Q[[#This Row],[Co2]]-Co2Q[[#This Row],[Linear Trend]]</f>
        <v>-13.227224960502099</v>
      </c>
      <c r="J132" s="17">
        <f>Co2Q[[#This Row],[Co2]]-Co2Q[[#This Row],[Quadratic Trend]]</f>
        <v>-2.1533292223839453</v>
      </c>
      <c r="K132" s="17">
        <f t="shared" si="1"/>
        <v>3.2539480983843534</v>
      </c>
      <c r="L132" s="17">
        <f>Co2Q[[#This Row],[Quadratic Trend]]+Co2Q[[#This Row],[Cycle]]</f>
        <v>1067.6972773207683</v>
      </c>
      <c r="M132" s="17">
        <f>Co2Q[[#This Row],[Detrended]]-Co2Q[[#This Row],[Cycle]]</f>
        <v>-5.4072773207682987</v>
      </c>
      <c r="N132" s="17">
        <f>AVERAGEIF(Co2Q[Quarter],Co2Q[Quarter],Co2Q[High Frequency])</f>
        <v>-4.3806332529498047</v>
      </c>
      <c r="O132" s="17">
        <f>Co2Q[[#This Row],[S0]]-AVERAGE($N$2:$N$5)</f>
        <v>-4.3867881355939353</v>
      </c>
      <c r="P132" s="17">
        <f>Co2Q[[#This Row],[Co2]]-Co2Q[[#This Row],[Seasonal]]</f>
        <v>1066.6767881355938</v>
      </c>
    </row>
    <row r="133" spans="1:16" x14ac:dyDescent="0.3">
      <c r="A133" s="1">
        <v>1991</v>
      </c>
      <c r="B133" s="1">
        <v>4</v>
      </c>
      <c r="C133" s="2">
        <v>33557</v>
      </c>
      <c r="D133" s="4">
        <f>Co2Q[[#This Row],[Year]]+1/8+(Co2Q[[#This Row],[Quarter]]-1)/4</f>
        <v>1991.875</v>
      </c>
      <c r="E133" s="4">
        <f>Co2Q[[#This Row],[DecDate]]^2</f>
        <v>3967566.015625</v>
      </c>
      <c r="F133" s="1">
        <v>1061.2800000000002</v>
      </c>
      <c r="G133" s="17">
        <f>$T$17+$T$18*Co2Q[[#This Row],[DecDate]]</f>
        <v>1076.6905082900739</v>
      </c>
      <c r="H133" s="17">
        <f>$T$37+$T$38*Co2Q[[#This Row],[DecDate]]+$T$39*Co2Q[[#This Row],[DecDate2]]</f>
        <v>1065.6685620237549</v>
      </c>
      <c r="I133" s="17">
        <f>Co2Q[[#This Row],[Co2]]-Co2Q[[#This Row],[Linear Trend]]</f>
        <v>-15.410508290073722</v>
      </c>
      <c r="J133" s="17">
        <f>Co2Q[[#This Row],[Co2]]-Co2Q[[#This Row],[Quadratic Trend]]</f>
        <v>-4.38856202375473</v>
      </c>
      <c r="K133" s="17">
        <f t="shared" ref="K133:K196" si="2">AVERAGE(J131:J135)</f>
        <v>4.0707152970075189</v>
      </c>
      <c r="L133" s="17">
        <f>Co2Q[[#This Row],[Quadratic Trend]]+Co2Q[[#This Row],[Cycle]]</f>
        <v>1069.7392773207625</v>
      </c>
      <c r="M133" s="17">
        <f>Co2Q[[#This Row],[Detrended]]-Co2Q[[#This Row],[Cycle]]</f>
        <v>-8.4592773207622489</v>
      </c>
      <c r="N133" s="17">
        <f>AVERAGEIF(Co2Q[Quarter],Co2Q[Quarter],Co2Q[High Frequency])</f>
        <v>-7.7725993546440222</v>
      </c>
      <c r="O133" s="17">
        <f>Co2Q[[#This Row],[S0]]-AVERAGE($N$2:$N$5)</f>
        <v>-7.7787542372881529</v>
      </c>
      <c r="P133" s="17">
        <f>Co2Q[[#This Row],[Co2]]-Co2Q[[#This Row],[Seasonal]]</f>
        <v>1069.0587542372884</v>
      </c>
    </row>
    <row r="134" spans="1:16" x14ac:dyDescent="0.3">
      <c r="A134" s="1">
        <v>1992</v>
      </c>
      <c r="B134" s="1">
        <v>1</v>
      </c>
      <c r="C134" s="2">
        <v>33649</v>
      </c>
      <c r="D134" s="4">
        <f>Co2Q[[#This Row],[Year]]+1/8+(Co2Q[[#This Row],[Quarter]]-1)/4</f>
        <v>1992.125</v>
      </c>
      <c r="E134" s="4">
        <f>Co2Q[[#This Row],[DecDate]]^2</f>
        <v>3968562.015625</v>
      </c>
      <c r="F134" s="1">
        <v>1071.22</v>
      </c>
      <c r="G134" s="17">
        <f>$T$17+$T$18*Co2Q[[#This Row],[DecDate]]</f>
        <v>1077.8637916196458</v>
      </c>
      <c r="H134" s="17">
        <f>$T$37+$T$38*Co2Q[[#This Row],[DecDate]]+$T$39*Co2Q[[#This Row],[DecDate2]]</f>
        <v>1066.8985175043636</v>
      </c>
      <c r="I134" s="17">
        <f>Co2Q[[#This Row],[Co2]]-Co2Q[[#This Row],[Linear Trend]]</f>
        <v>-6.6437916196457536</v>
      </c>
      <c r="J134" s="17">
        <f>Co2Q[[#This Row],[Co2]]-Co2Q[[#This Row],[Quadratic Trend]]</f>
        <v>4.3214824956364737</v>
      </c>
      <c r="K134" s="17">
        <f t="shared" si="2"/>
        <v>0.63875981638143453</v>
      </c>
      <c r="L134" s="17">
        <f>Co2Q[[#This Row],[Quadratic Trend]]+Co2Q[[#This Row],[Cycle]]</f>
        <v>1067.537277320745</v>
      </c>
      <c r="M134" s="17">
        <f>Co2Q[[#This Row],[Detrended]]-Co2Q[[#This Row],[Cycle]]</f>
        <v>3.6827226792550389</v>
      </c>
      <c r="N134" s="17">
        <f>AVERAGEIF(Co2Q[Quarter],Co2Q[Quarter],Co2Q[High Frequency])</f>
        <v>2.9999769165422139</v>
      </c>
      <c r="O134" s="17">
        <f>Co2Q[[#This Row],[S0]]-AVERAGE($N$2:$N$5)</f>
        <v>2.9938220338980828</v>
      </c>
      <c r="P134" s="17">
        <f>Co2Q[[#This Row],[Co2]]-Co2Q[[#This Row],[Seasonal]]</f>
        <v>1068.2261779661019</v>
      </c>
    </row>
    <row r="135" spans="1:16" x14ac:dyDescent="0.3">
      <c r="A135" s="1">
        <v>1992</v>
      </c>
      <c r="B135" s="1">
        <v>2</v>
      </c>
      <c r="C135" s="2">
        <v>33739</v>
      </c>
      <c r="D135" s="4">
        <f>Co2Q[[#This Row],[Year]]+1/8+(Co2Q[[#This Row],[Quarter]]-1)/4</f>
        <v>1992.375</v>
      </c>
      <c r="E135" s="4">
        <f>Co2Q[[#This Row],[DecDate]]^2</f>
        <v>3969558.140625</v>
      </c>
      <c r="F135" s="1">
        <v>1078.01</v>
      </c>
      <c r="G135" s="17">
        <f>$T$17+$T$18*Co2Q[[#This Row],[DecDate]]</f>
        <v>1079.0370749492176</v>
      </c>
      <c r="H135" s="17">
        <f>$T$37+$T$38*Co2Q[[#This Row],[DecDate]]+$T$39*Co2Q[[#This Row],[DecDate2]]</f>
        <v>1068.1331956642389</v>
      </c>
      <c r="I135" s="17">
        <f>Co2Q[[#This Row],[Co2]]-Co2Q[[#This Row],[Linear Trend]]</f>
        <v>-1.0270749492176492</v>
      </c>
      <c r="J135" s="17">
        <f>Co2Q[[#This Row],[Co2]]-Co2Q[[#This Row],[Quadratic Trend]]</f>
        <v>9.8768043357611077</v>
      </c>
      <c r="K135" s="17">
        <f t="shared" si="2"/>
        <v>-0.41191834348805967</v>
      </c>
      <c r="L135" s="17">
        <f>Co2Q[[#This Row],[Quadratic Trend]]+Co2Q[[#This Row],[Cycle]]</f>
        <v>1067.7212773207509</v>
      </c>
      <c r="M135" s="17">
        <f>Co2Q[[#This Row],[Detrended]]-Co2Q[[#This Row],[Cycle]]</f>
        <v>10.288722679249167</v>
      </c>
      <c r="N135" s="17">
        <f>AVERAGEIF(Co2Q[Quarter],Co2Q[Quarter],Co2Q[High Frequency])</f>
        <v>9.1778752216281383</v>
      </c>
      <c r="O135" s="17">
        <f>Co2Q[[#This Row],[S0]]-AVERAGE($N$2:$N$5)</f>
        <v>9.1717203389840076</v>
      </c>
      <c r="P135" s="17">
        <f>Co2Q[[#This Row],[Co2]]-Co2Q[[#This Row],[Seasonal]]</f>
        <v>1068.838279661016</v>
      </c>
    </row>
    <row r="136" spans="1:16" x14ac:dyDescent="0.3">
      <c r="A136" s="1">
        <v>1992</v>
      </c>
      <c r="B136" s="1">
        <v>3</v>
      </c>
      <c r="C136" s="2">
        <v>33831</v>
      </c>
      <c r="D136" s="4">
        <f>Co2Q[[#This Row],[Year]]+1/8+(Co2Q[[#This Row],[Quarter]]-1)/4</f>
        <v>1992.625</v>
      </c>
      <c r="E136" s="4">
        <f>Co2Q[[#This Row],[DecDate]]^2</f>
        <v>3970554.390625</v>
      </c>
      <c r="F136" s="1">
        <v>1064.9100000000001</v>
      </c>
      <c r="G136" s="17">
        <f>$T$17+$T$18*Co2Q[[#This Row],[DecDate]]</f>
        <v>1080.2103582787895</v>
      </c>
      <c r="H136" s="17">
        <f>$T$37+$T$38*Co2Q[[#This Row],[DecDate]]+$T$39*Co2Q[[#This Row],[DecDate2]]</f>
        <v>1069.3725965033518</v>
      </c>
      <c r="I136" s="17">
        <f>Co2Q[[#This Row],[Co2]]-Co2Q[[#This Row],[Linear Trend]]</f>
        <v>-15.300358278789417</v>
      </c>
      <c r="J136" s="17">
        <f>Co2Q[[#This Row],[Co2]]-Co2Q[[#This Row],[Quadratic Trend]]</f>
        <v>-4.4625965033517332</v>
      </c>
      <c r="K136" s="17">
        <f t="shared" si="2"/>
        <v>0.64868081738732142</v>
      </c>
      <c r="L136" s="17">
        <f>Co2Q[[#This Row],[Quadratic Trend]]+Co2Q[[#This Row],[Cycle]]</f>
        <v>1070.021277320739</v>
      </c>
      <c r="M136" s="17">
        <f>Co2Q[[#This Row],[Detrended]]-Co2Q[[#This Row],[Cycle]]</f>
        <v>-5.1112773207390543</v>
      </c>
      <c r="N136" s="17">
        <f>AVERAGEIF(Co2Q[Quarter],Co2Q[Quarter],Co2Q[High Frequency])</f>
        <v>-4.3806332529498047</v>
      </c>
      <c r="O136" s="17">
        <f>Co2Q[[#This Row],[S0]]-AVERAGE($N$2:$N$5)</f>
        <v>-4.3867881355939353</v>
      </c>
      <c r="P136" s="17">
        <f>Co2Q[[#This Row],[Co2]]-Co2Q[[#This Row],[Seasonal]]</f>
        <v>1069.2967881355939</v>
      </c>
    </row>
    <row r="137" spans="1:16" x14ac:dyDescent="0.3">
      <c r="A137" s="1">
        <v>1992</v>
      </c>
      <c r="B137" s="1">
        <v>4</v>
      </c>
      <c r="C137" s="2">
        <v>33923</v>
      </c>
      <c r="D137" s="4">
        <f>Co2Q[[#This Row],[Year]]+1/8+(Co2Q[[#This Row],[Quarter]]-1)/4</f>
        <v>1992.875</v>
      </c>
      <c r="E137" s="4">
        <f>Co2Q[[#This Row],[DecDate]]^2</f>
        <v>3971550.765625</v>
      </c>
      <c r="F137" s="1">
        <v>1063.21</v>
      </c>
      <c r="G137" s="17">
        <f>$T$17+$T$18*Co2Q[[#This Row],[DecDate]]</f>
        <v>1081.3836416083614</v>
      </c>
      <c r="H137" s="17">
        <f>$T$37+$T$38*Co2Q[[#This Row],[DecDate]]+$T$39*Co2Q[[#This Row],[DecDate2]]</f>
        <v>1070.6167200217315</v>
      </c>
      <c r="I137" s="17">
        <f>Co2Q[[#This Row],[Co2]]-Co2Q[[#This Row],[Linear Trend]]</f>
        <v>-18.173641608361322</v>
      </c>
      <c r="J137" s="17">
        <f>Co2Q[[#This Row],[Co2]]-Co2Q[[#This Row],[Quadratic Trend]]</f>
        <v>-7.4067200217314166</v>
      </c>
      <c r="K137" s="17">
        <f t="shared" si="2"/>
        <v>0.95655729900768161</v>
      </c>
      <c r="L137" s="17">
        <f>Co2Q[[#This Row],[Quadratic Trend]]+Co2Q[[#This Row],[Cycle]]</f>
        <v>1071.5732773207392</v>
      </c>
      <c r="M137" s="17">
        <f>Co2Q[[#This Row],[Detrended]]-Co2Q[[#This Row],[Cycle]]</f>
        <v>-8.3632773207390976</v>
      </c>
      <c r="N137" s="17">
        <f>AVERAGEIF(Co2Q[Quarter],Co2Q[Quarter],Co2Q[High Frequency])</f>
        <v>-7.7725993546440222</v>
      </c>
      <c r="O137" s="17">
        <f>Co2Q[[#This Row],[S0]]-AVERAGE($N$2:$N$5)</f>
        <v>-7.7787542372881529</v>
      </c>
      <c r="P137" s="17">
        <f>Co2Q[[#This Row],[Co2]]-Co2Q[[#This Row],[Seasonal]]</f>
        <v>1070.9887542372883</v>
      </c>
    </row>
    <row r="138" spans="1:16" x14ac:dyDescent="0.3">
      <c r="A138" s="1">
        <v>1993</v>
      </c>
      <c r="B138" s="1">
        <v>1</v>
      </c>
      <c r="C138" s="2">
        <v>34015</v>
      </c>
      <c r="D138" s="4">
        <f>Co2Q[[#This Row],[Year]]+1/8+(Co2Q[[#This Row],[Quarter]]-1)/4</f>
        <v>1993.125</v>
      </c>
      <c r="E138" s="4">
        <f>Co2Q[[#This Row],[DecDate]]^2</f>
        <v>3972547.265625</v>
      </c>
      <c r="F138" s="1">
        <v>1072.78</v>
      </c>
      <c r="G138" s="17">
        <f>$T$17+$T$18*Co2Q[[#This Row],[DecDate]]</f>
        <v>1082.5569249379332</v>
      </c>
      <c r="H138" s="17">
        <f>$T$37+$T$38*Co2Q[[#This Row],[DecDate]]+$T$39*Co2Q[[#This Row],[DecDate2]]</f>
        <v>1071.8655662193778</v>
      </c>
      <c r="I138" s="17">
        <f>Co2Q[[#This Row],[Co2]]-Co2Q[[#This Row],[Linear Trend]]</f>
        <v>-9.776924937933245</v>
      </c>
      <c r="J138" s="17">
        <f>Co2Q[[#This Row],[Co2]]-Co2Q[[#This Row],[Quadratic Trend]]</f>
        <v>0.91443378062217562</v>
      </c>
      <c r="K138" s="17">
        <f t="shared" si="2"/>
        <v>-2.4942888986270191</v>
      </c>
      <c r="L138" s="17">
        <f>Co2Q[[#This Row],[Quadratic Trend]]+Co2Q[[#This Row],[Cycle]]</f>
        <v>1069.3712773207508</v>
      </c>
      <c r="M138" s="17">
        <f>Co2Q[[#This Row],[Detrended]]-Co2Q[[#This Row],[Cycle]]</f>
        <v>3.4087226792491947</v>
      </c>
      <c r="N138" s="17">
        <f>AVERAGEIF(Co2Q[Quarter],Co2Q[Quarter],Co2Q[High Frequency])</f>
        <v>2.9999769165422139</v>
      </c>
      <c r="O138" s="17">
        <f>Co2Q[[#This Row],[S0]]-AVERAGE($N$2:$N$5)</f>
        <v>2.9938220338980828</v>
      </c>
      <c r="P138" s="17">
        <f>Co2Q[[#This Row],[Co2]]-Co2Q[[#This Row],[Seasonal]]</f>
        <v>1069.7861779661018</v>
      </c>
    </row>
    <row r="139" spans="1:16" x14ac:dyDescent="0.3">
      <c r="A139" s="1">
        <v>1993</v>
      </c>
      <c r="B139" s="1">
        <v>2</v>
      </c>
      <c r="C139" s="2">
        <v>34104</v>
      </c>
      <c r="D139" s="4">
        <f>Co2Q[[#This Row],[Year]]+1/8+(Co2Q[[#This Row],[Quarter]]-1)/4</f>
        <v>1993.375</v>
      </c>
      <c r="E139" s="4">
        <f>Co2Q[[#This Row],[DecDate]]^2</f>
        <v>3973543.890625</v>
      </c>
      <c r="F139" s="1">
        <v>1078.98</v>
      </c>
      <c r="G139" s="17">
        <f>$T$17+$T$18*Co2Q[[#This Row],[DecDate]]</f>
        <v>1083.7302082675051</v>
      </c>
      <c r="H139" s="17">
        <f>$T$37+$T$38*Co2Q[[#This Row],[DecDate]]+$T$39*Co2Q[[#This Row],[DecDate2]]</f>
        <v>1073.1191350962617</v>
      </c>
      <c r="I139" s="17">
        <f>Co2Q[[#This Row],[Co2]]-Co2Q[[#This Row],[Linear Trend]]</f>
        <v>-4.7502082675050588</v>
      </c>
      <c r="J139" s="17">
        <f>Co2Q[[#This Row],[Co2]]-Co2Q[[#This Row],[Quadratic Trend]]</f>
        <v>5.8608649037382747</v>
      </c>
      <c r="K139" s="17">
        <f t="shared" si="2"/>
        <v>-3.4418577755167918</v>
      </c>
      <c r="L139" s="17">
        <f>Co2Q[[#This Row],[Quadratic Trend]]+Co2Q[[#This Row],[Cycle]]</f>
        <v>1069.6772773207449</v>
      </c>
      <c r="M139" s="17">
        <f>Co2Q[[#This Row],[Detrended]]-Co2Q[[#This Row],[Cycle]]</f>
        <v>9.3027226792550657</v>
      </c>
      <c r="N139" s="17">
        <f>AVERAGEIF(Co2Q[Quarter],Co2Q[Quarter],Co2Q[High Frequency])</f>
        <v>9.1778752216281383</v>
      </c>
      <c r="O139" s="17">
        <f>Co2Q[[#This Row],[S0]]-AVERAGE($N$2:$N$5)</f>
        <v>9.1717203389840076</v>
      </c>
      <c r="P139" s="17">
        <f>Co2Q[[#This Row],[Co2]]-Co2Q[[#This Row],[Seasonal]]</f>
        <v>1069.8082796610161</v>
      </c>
    </row>
    <row r="140" spans="1:16" x14ac:dyDescent="0.3">
      <c r="A140" s="1">
        <v>1993</v>
      </c>
      <c r="B140" s="1">
        <v>3</v>
      </c>
      <c r="C140" s="2">
        <v>34196</v>
      </c>
      <c r="D140" s="4">
        <f>Co2Q[[#This Row],[Year]]+1/8+(Co2Q[[#This Row],[Quarter]]-1)/4</f>
        <v>1993.625</v>
      </c>
      <c r="E140" s="4">
        <f>Co2Q[[#This Row],[DecDate]]^2</f>
        <v>3974540.640625</v>
      </c>
      <c r="F140" s="1">
        <v>1067</v>
      </c>
      <c r="G140" s="17">
        <f>$T$17+$T$18*Co2Q[[#This Row],[DecDate]]</f>
        <v>1084.9034915970769</v>
      </c>
      <c r="H140" s="17">
        <f>$T$37+$T$38*Co2Q[[#This Row],[DecDate]]+$T$39*Co2Q[[#This Row],[DecDate2]]</f>
        <v>1074.3774266524124</v>
      </c>
      <c r="I140" s="17">
        <f>Co2Q[[#This Row],[Co2]]-Co2Q[[#This Row],[Linear Trend]]</f>
        <v>-17.903491597076936</v>
      </c>
      <c r="J140" s="17">
        <f>Co2Q[[#This Row],[Co2]]-Co2Q[[#This Row],[Quadratic Trend]]</f>
        <v>-7.3774266524123959</v>
      </c>
      <c r="K140" s="17">
        <f t="shared" si="2"/>
        <v>-1.9121493316616125</v>
      </c>
      <c r="L140" s="17">
        <f>Co2Q[[#This Row],[Quadratic Trend]]+Co2Q[[#This Row],[Cycle]]</f>
        <v>1072.4652773207508</v>
      </c>
      <c r="M140" s="17">
        <f>Co2Q[[#This Row],[Detrended]]-Co2Q[[#This Row],[Cycle]]</f>
        <v>-5.4652773207507837</v>
      </c>
      <c r="N140" s="17">
        <f>AVERAGEIF(Co2Q[Quarter],Co2Q[Quarter],Co2Q[High Frequency])</f>
        <v>-4.3806332529498047</v>
      </c>
      <c r="O140" s="17">
        <f>Co2Q[[#This Row],[S0]]-AVERAGE($N$2:$N$5)</f>
        <v>-4.3867881355939353</v>
      </c>
      <c r="P140" s="17">
        <f>Co2Q[[#This Row],[Co2]]-Co2Q[[#This Row],[Seasonal]]</f>
        <v>1071.3867881355939</v>
      </c>
    </row>
    <row r="141" spans="1:16" x14ac:dyDescent="0.3">
      <c r="A141" s="1">
        <v>1993</v>
      </c>
      <c r="B141" s="1">
        <v>4</v>
      </c>
      <c r="C141" s="2">
        <v>34288</v>
      </c>
      <c r="D141" s="4">
        <f>Co2Q[[#This Row],[Year]]+1/8+(Co2Q[[#This Row],[Quarter]]-1)/4</f>
        <v>1993.875</v>
      </c>
      <c r="E141" s="4">
        <f>Co2Q[[#This Row],[DecDate]]^2</f>
        <v>3975537.515625</v>
      </c>
      <c r="F141" s="1">
        <v>1066.44</v>
      </c>
      <c r="G141" s="17">
        <f>$T$17+$T$18*Co2Q[[#This Row],[DecDate]]</f>
        <v>1086.0767749266488</v>
      </c>
      <c r="H141" s="17">
        <f>$T$37+$T$38*Co2Q[[#This Row],[DecDate]]+$T$39*Co2Q[[#This Row],[DecDate2]]</f>
        <v>1075.6404408878007</v>
      </c>
      <c r="I141" s="17">
        <f>Co2Q[[#This Row],[Co2]]-Co2Q[[#This Row],[Linear Trend]]</f>
        <v>-19.636774926648741</v>
      </c>
      <c r="J141" s="17">
        <f>Co2Q[[#This Row],[Co2]]-Co2Q[[#This Row],[Quadratic Trend]]</f>
        <v>-9.2004408878005961</v>
      </c>
      <c r="K141" s="17">
        <f t="shared" si="2"/>
        <v>-0.99316356707313391</v>
      </c>
      <c r="L141" s="17">
        <f>Co2Q[[#This Row],[Quadratic Trend]]+Co2Q[[#This Row],[Cycle]]</f>
        <v>1074.6472773207274</v>
      </c>
      <c r="M141" s="17">
        <f>Co2Q[[#This Row],[Detrended]]-Co2Q[[#This Row],[Cycle]]</f>
        <v>-8.2072773207274619</v>
      </c>
      <c r="N141" s="17">
        <f>AVERAGEIF(Co2Q[Quarter],Co2Q[Quarter],Co2Q[High Frequency])</f>
        <v>-7.7725993546440222</v>
      </c>
      <c r="O141" s="17">
        <f>Co2Q[[#This Row],[S0]]-AVERAGE($N$2:$N$5)</f>
        <v>-7.7787542372881529</v>
      </c>
      <c r="P141" s="17">
        <f>Co2Q[[#This Row],[Co2]]-Co2Q[[#This Row],[Seasonal]]</f>
        <v>1074.2187542372883</v>
      </c>
    </row>
    <row r="142" spans="1:16" x14ac:dyDescent="0.3">
      <c r="A142" s="1">
        <v>1994</v>
      </c>
      <c r="B142" s="1">
        <v>1</v>
      </c>
      <c r="C142" s="2">
        <v>34380</v>
      </c>
      <c r="D142" s="4">
        <f>Co2Q[[#This Row],[Year]]+1/8+(Co2Q[[#This Row],[Quarter]]-1)/4</f>
        <v>1994.125</v>
      </c>
      <c r="E142" s="4">
        <f>Co2Q[[#This Row],[DecDate]]^2</f>
        <v>3976534.515625</v>
      </c>
      <c r="F142" s="1">
        <v>1077.1500000000001</v>
      </c>
      <c r="G142" s="17">
        <f>$T$17+$T$18*Co2Q[[#This Row],[DecDate]]</f>
        <v>1087.2500582562207</v>
      </c>
      <c r="H142" s="17">
        <f>$T$37+$T$38*Co2Q[[#This Row],[DecDate]]+$T$39*Co2Q[[#This Row],[DecDate2]]</f>
        <v>1076.9081778024556</v>
      </c>
      <c r="I142" s="17">
        <f>Co2Q[[#This Row],[Co2]]-Co2Q[[#This Row],[Linear Trend]]</f>
        <v>-10.100058256220564</v>
      </c>
      <c r="J142" s="17">
        <f>Co2Q[[#This Row],[Co2]]-Co2Q[[#This Row],[Quadratic Trend]]</f>
        <v>0.24182219754447942</v>
      </c>
      <c r="K142" s="17">
        <f t="shared" si="2"/>
        <v>-3.5429004817397525</v>
      </c>
      <c r="L142" s="17">
        <f>Co2Q[[#This Row],[Quadratic Trend]]+Co2Q[[#This Row],[Cycle]]</f>
        <v>1073.3652773207159</v>
      </c>
      <c r="M142" s="17">
        <f>Co2Q[[#This Row],[Detrended]]-Co2Q[[#This Row],[Cycle]]</f>
        <v>3.7847226792842319</v>
      </c>
      <c r="N142" s="17">
        <f>AVERAGEIF(Co2Q[Quarter],Co2Q[Quarter],Co2Q[High Frequency])</f>
        <v>2.9999769165422139</v>
      </c>
      <c r="O142" s="17">
        <f>Co2Q[[#This Row],[S0]]-AVERAGE($N$2:$N$5)</f>
        <v>2.9938220338980828</v>
      </c>
      <c r="P142" s="17">
        <f>Co2Q[[#This Row],[Co2]]-Co2Q[[#This Row],[Seasonal]]</f>
        <v>1074.156177966102</v>
      </c>
    </row>
    <row r="143" spans="1:16" x14ac:dyDescent="0.3">
      <c r="A143" s="1">
        <v>1994</v>
      </c>
      <c r="B143" s="1">
        <v>2</v>
      </c>
      <c r="C143" s="2">
        <v>34469</v>
      </c>
      <c r="D143" s="4">
        <f>Co2Q[[#This Row],[Year]]+1/8+(Co2Q[[#This Row],[Quarter]]-1)/4</f>
        <v>1994.375</v>
      </c>
      <c r="E143" s="4">
        <f>Co2Q[[#This Row],[DecDate]]^2</f>
        <v>3977531.640625</v>
      </c>
      <c r="F143" s="1">
        <v>1083.69</v>
      </c>
      <c r="G143" s="17">
        <f>$T$17+$T$18*Co2Q[[#This Row],[DecDate]]</f>
        <v>1088.4233415857907</v>
      </c>
      <c r="H143" s="17">
        <f>$T$37+$T$38*Co2Q[[#This Row],[DecDate]]+$T$39*Co2Q[[#This Row],[DecDate2]]</f>
        <v>1078.1806373964355</v>
      </c>
      <c r="I143" s="17">
        <f>Co2Q[[#This Row],[Co2]]-Co2Q[[#This Row],[Linear Trend]]</f>
        <v>-4.7333415857906402</v>
      </c>
      <c r="J143" s="17">
        <f>Co2Q[[#This Row],[Co2]]-Co2Q[[#This Row],[Quadratic Trend]]</f>
        <v>5.5093626035645684</v>
      </c>
      <c r="K143" s="17">
        <f t="shared" si="2"/>
        <v>-3.6973600756556153</v>
      </c>
      <c r="L143" s="17">
        <f>Co2Q[[#This Row],[Quadratic Trend]]+Co2Q[[#This Row],[Cycle]]</f>
        <v>1074.48327732078</v>
      </c>
      <c r="M143" s="17">
        <f>Co2Q[[#This Row],[Detrended]]-Co2Q[[#This Row],[Cycle]]</f>
        <v>9.2067226792201833</v>
      </c>
      <c r="N143" s="17">
        <f>AVERAGEIF(Co2Q[Quarter],Co2Q[Quarter],Co2Q[High Frequency])</f>
        <v>9.1778752216281383</v>
      </c>
      <c r="O143" s="17">
        <f>Co2Q[[#This Row],[S0]]-AVERAGE($N$2:$N$5)</f>
        <v>9.1717203389840076</v>
      </c>
      <c r="P143" s="17">
        <f>Co2Q[[#This Row],[Co2]]-Co2Q[[#This Row],[Seasonal]]</f>
        <v>1074.5182796610161</v>
      </c>
    </row>
    <row r="144" spans="1:16" x14ac:dyDescent="0.3">
      <c r="A144" s="1">
        <v>1994</v>
      </c>
      <c r="B144" s="1">
        <v>3</v>
      </c>
      <c r="C144" s="2">
        <v>34561</v>
      </c>
      <c r="D144" s="4">
        <f>Co2Q[[#This Row],[Year]]+1/8+(Co2Q[[#This Row],[Quarter]]-1)/4</f>
        <v>1994.625</v>
      </c>
      <c r="E144" s="4">
        <f>Co2Q[[#This Row],[DecDate]]^2</f>
        <v>3978528.890625</v>
      </c>
      <c r="F144" s="1">
        <v>1072.57</v>
      </c>
      <c r="G144" s="17">
        <f>$T$17+$T$18*Co2Q[[#This Row],[DecDate]]</f>
        <v>1089.5966249153626</v>
      </c>
      <c r="H144" s="17">
        <f>$T$37+$T$38*Co2Q[[#This Row],[DecDate]]+$T$39*Co2Q[[#This Row],[DecDate2]]</f>
        <v>1079.4578196695948</v>
      </c>
      <c r="I144" s="17">
        <f>Co2Q[[#This Row],[Co2]]-Co2Q[[#This Row],[Linear Trend]]</f>
        <v>-17.026624915362618</v>
      </c>
      <c r="J144" s="17">
        <f>Co2Q[[#This Row],[Co2]]-Co2Q[[#This Row],[Quadratic Trend]]</f>
        <v>-6.8878196695948191</v>
      </c>
      <c r="K144" s="17">
        <f t="shared" si="2"/>
        <v>-1.7405423488323777</v>
      </c>
      <c r="L144" s="17">
        <f>Co2Q[[#This Row],[Quadratic Trend]]+Co2Q[[#This Row],[Cycle]]</f>
        <v>1077.7172773207624</v>
      </c>
      <c r="M144" s="17">
        <f>Co2Q[[#This Row],[Detrended]]-Co2Q[[#This Row],[Cycle]]</f>
        <v>-5.1472773207624414</v>
      </c>
      <c r="N144" s="17">
        <f>AVERAGEIF(Co2Q[Quarter],Co2Q[Quarter],Co2Q[High Frequency])</f>
        <v>-4.3806332529498047</v>
      </c>
      <c r="O144" s="17">
        <f>Co2Q[[#This Row],[S0]]-AVERAGE($N$2:$N$5)</f>
        <v>-4.3867881355939353</v>
      </c>
      <c r="P144" s="17">
        <f>Co2Q[[#This Row],[Co2]]-Co2Q[[#This Row],[Seasonal]]</f>
        <v>1076.9567881355938</v>
      </c>
    </row>
    <row r="145" spans="1:16" x14ac:dyDescent="0.3">
      <c r="A145" s="1">
        <v>1994</v>
      </c>
      <c r="B145" s="1">
        <v>4</v>
      </c>
      <c r="C145" s="2">
        <v>34653</v>
      </c>
      <c r="D145" s="4">
        <f>Co2Q[[#This Row],[Year]]+1/8+(Co2Q[[#This Row],[Quarter]]-1)/4</f>
        <v>1994.875</v>
      </c>
      <c r="E145" s="4">
        <f>Co2Q[[#This Row],[DecDate]]^2</f>
        <v>3979526.265625</v>
      </c>
      <c r="F145" s="1">
        <v>1072.5899999999999</v>
      </c>
      <c r="G145" s="17">
        <f>$T$17+$T$18*Co2Q[[#This Row],[DecDate]]</f>
        <v>1090.7699082449344</v>
      </c>
      <c r="H145" s="17">
        <f>$T$37+$T$38*Co2Q[[#This Row],[DecDate]]+$T$39*Co2Q[[#This Row],[DecDate2]]</f>
        <v>1080.7397246219916</v>
      </c>
      <c r="I145" s="17">
        <f>Co2Q[[#This Row],[Co2]]-Co2Q[[#This Row],[Linear Trend]]</f>
        <v>-18.179908244934495</v>
      </c>
      <c r="J145" s="17">
        <f>Co2Q[[#This Row],[Co2]]-Co2Q[[#This Row],[Quadratic Trend]]</f>
        <v>-8.1497246219917088</v>
      </c>
      <c r="K145" s="17">
        <f t="shared" si="2"/>
        <v>-0.41644730125835849</v>
      </c>
      <c r="L145" s="17">
        <f>Co2Q[[#This Row],[Quadratic Trend]]+Co2Q[[#This Row],[Cycle]]</f>
        <v>1080.3232773207333</v>
      </c>
      <c r="M145" s="17">
        <f>Co2Q[[#This Row],[Detrended]]-Co2Q[[#This Row],[Cycle]]</f>
        <v>-7.7332773207333503</v>
      </c>
      <c r="N145" s="17">
        <f>AVERAGEIF(Co2Q[Quarter],Co2Q[Quarter],Co2Q[High Frequency])</f>
        <v>-7.7725993546440222</v>
      </c>
      <c r="O145" s="17">
        <f>Co2Q[[#This Row],[S0]]-AVERAGE($N$2:$N$5)</f>
        <v>-7.7787542372881529</v>
      </c>
      <c r="P145" s="17">
        <f>Co2Q[[#This Row],[Co2]]-Co2Q[[#This Row],[Seasonal]]</f>
        <v>1080.3687542372882</v>
      </c>
    </row>
    <row r="146" spans="1:16" x14ac:dyDescent="0.3">
      <c r="A146" s="1">
        <v>1995</v>
      </c>
      <c r="B146" s="1">
        <v>1</v>
      </c>
      <c r="C146" s="2">
        <v>34745</v>
      </c>
      <c r="D146" s="4">
        <f>Co2Q[[#This Row],[Year]]+1/8+(Co2Q[[#This Row],[Quarter]]-1)/4</f>
        <v>1995.125</v>
      </c>
      <c r="E146" s="4">
        <f>Co2Q[[#This Row],[DecDate]]^2</f>
        <v>3980523.765625</v>
      </c>
      <c r="F146" s="1">
        <v>1082.6099999999999</v>
      </c>
      <c r="G146" s="17">
        <f>$T$17+$T$18*Co2Q[[#This Row],[DecDate]]</f>
        <v>1091.9431915745063</v>
      </c>
      <c r="H146" s="17">
        <f>$T$37+$T$38*Co2Q[[#This Row],[DecDate]]+$T$39*Co2Q[[#This Row],[DecDate2]]</f>
        <v>1082.0263522536843</v>
      </c>
      <c r="I146" s="17">
        <f>Co2Q[[#This Row],[Co2]]-Co2Q[[#This Row],[Linear Trend]]</f>
        <v>-9.3331915745063725</v>
      </c>
      <c r="J146" s="17">
        <f>Co2Q[[#This Row],[Co2]]-Co2Q[[#This Row],[Quadratic Trend]]</f>
        <v>0.58364774631559158</v>
      </c>
      <c r="K146" s="17">
        <f t="shared" si="2"/>
        <v>-2.655074932927755</v>
      </c>
      <c r="L146" s="17">
        <f>Co2Q[[#This Row],[Quadratic Trend]]+Co2Q[[#This Row],[Cycle]]</f>
        <v>1079.3712773207565</v>
      </c>
      <c r="M146" s="17">
        <f>Co2Q[[#This Row],[Detrended]]-Co2Q[[#This Row],[Cycle]]</f>
        <v>3.2387226792433466</v>
      </c>
      <c r="N146" s="17">
        <f>AVERAGEIF(Co2Q[Quarter],Co2Q[Quarter],Co2Q[High Frequency])</f>
        <v>2.9999769165422139</v>
      </c>
      <c r="O146" s="17">
        <f>Co2Q[[#This Row],[S0]]-AVERAGE($N$2:$N$5)</f>
        <v>2.9938220338980828</v>
      </c>
      <c r="P146" s="17">
        <f>Co2Q[[#This Row],[Co2]]-Co2Q[[#This Row],[Seasonal]]</f>
        <v>1079.6161779661018</v>
      </c>
    </row>
    <row r="147" spans="1:16" x14ac:dyDescent="0.3">
      <c r="A147" s="1">
        <v>1995</v>
      </c>
      <c r="B147" s="1">
        <v>2</v>
      </c>
      <c r="C147" s="2">
        <v>34834</v>
      </c>
      <c r="D147" s="4">
        <f>Co2Q[[#This Row],[Year]]+1/8+(Co2Q[[#This Row],[Quarter]]-1)/4</f>
        <v>1995.375</v>
      </c>
      <c r="E147" s="4">
        <f>Co2Q[[#This Row],[DecDate]]^2</f>
        <v>3981521.390625</v>
      </c>
      <c r="F147" s="1">
        <v>1090.18</v>
      </c>
      <c r="G147" s="17">
        <f>$T$17+$T$18*Co2Q[[#This Row],[DecDate]]</f>
        <v>1093.1164749040781</v>
      </c>
      <c r="H147" s="17">
        <f>$T$37+$T$38*Co2Q[[#This Row],[DecDate]]+$T$39*Co2Q[[#This Row],[DecDate2]]</f>
        <v>1083.3177025645855</v>
      </c>
      <c r="I147" s="17">
        <f>Co2Q[[#This Row],[Co2]]-Co2Q[[#This Row],[Linear Trend]]</f>
        <v>-2.936474904078068</v>
      </c>
      <c r="J147" s="17">
        <f>Co2Q[[#This Row],[Co2]]-Co2Q[[#This Row],[Quadratic Trend]]</f>
        <v>6.8622974354145754</v>
      </c>
      <c r="K147" s="17">
        <f t="shared" si="2"/>
        <v>-2.8364252438521818</v>
      </c>
      <c r="L147" s="17">
        <f>Co2Q[[#This Row],[Quadratic Trend]]+Co2Q[[#This Row],[Cycle]]</f>
        <v>1080.4812773207334</v>
      </c>
      <c r="M147" s="17">
        <f>Co2Q[[#This Row],[Detrended]]-Co2Q[[#This Row],[Cycle]]</f>
        <v>9.6987226792667567</v>
      </c>
      <c r="N147" s="17">
        <f>AVERAGEIF(Co2Q[Quarter],Co2Q[Quarter],Co2Q[High Frequency])</f>
        <v>9.1778752216281383</v>
      </c>
      <c r="O147" s="17">
        <f>Co2Q[[#This Row],[S0]]-AVERAGE($N$2:$N$5)</f>
        <v>9.1717203389840076</v>
      </c>
      <c r="P147" s="17">
        <f>Co2Q[[#This Row],[Co2]]-Co2Q[[#This Row],[Seasonal]]</f>
        <v>1081.0082796610161</v>
      </c>
    </row>
    <row r="148" spans="1:16" x14ac:dyDescent="0.3">
      <c r="A148" s="1">
        <v>1995</v>
      </c>
      <c r="B148" s="1">
        <v>3</v>
      </c>
      <c r="C148" s="2">
        <v>34926</v>
      </c>
      <c r="D148" s="4">
        <f>Co2Q[[#This Row],[Year]]+1/8+(Co2Q[[#This Row],[Quarter]]-1)/4</f>
        <v>1995.625</v>
      </c>
      <c r="E148" s="4">
        <f>Co2Q[[#This Row],[DecDate]]^2</f>
        <v>3982519.140625</v>
      </c>
      <c r="F148" s="1">
        <v>1078.93</v>
      </c>
      <c r="G148" s="17">
        <f>$T$17+$T$18*Co2Q[[#This Row],[DecDate]]</f>
        <v>1094.28975823365</v>
      </c>
      <c r="H148" s="17">
        <f>$T$37+$T$38*Co2Q[[#This Row],[DecDate]]+$T$39*Co2Q[[#This Row],[DecDate2]]</f>
        <v>1084.6137755547825</v>
      </c>
      <c r="I148" s="17">
        <f>Co2Q[[#This Row],[Co2]]-Co2Q[[#This Row],[Linear Trend]]</f>
        <v>-15.359758233649927</v>
      </c>
      <c r="J148" s="17">
        <f>Co2Q[[#This Row],[Co2]]-Co2Q[[#This Row],[Quadratic Trend]]</f>
        <v>-5.6837755547824145</v>
      </c>
      <c r="K148" s="17">
        <f t="shared" si="2"/>
        <v>-0.75449823403168925</v>
      </c>
      <c r="L148" s="17">
        <f>Co2Q[[#This Row],[Quadratic Trend]]+Co2Q[[#This Row],[Cycle]]</f>
        <v>1083.8592773207508</v>
      </c>
      <c r="M148" s="17">
        <f>Co2Q[[#This Row],[Detrended]]-Co2Q[[#This Row],[Cycle]]</f>
        <v>-4.9292773207507254</v>
      </c>
      <c r="N148" s="17">
        <f>AVERAGEIF(Co2Q[Quarter],Co2Q[Quarter],Co2Q[High Frequency])</f>
        <v>-4.3806332529498047</v>
      </c>
      <c r="O148" s="17">
        <f>Co2Q[[#This Row],[S0]]-AVERAGE($N$2:$N$5)</f>
        <v>-4.3867881355939353</v>
      </c>
      <c r="P148" s="17">
        <f>Co2Q[[#This Row],[Co2]]-Co2Q[[#This Row],[Seasonal]]</f>
        <v>1083.3167881355939</v>
      </c>
    </row>
    <row r="149" spans="1:16" x14ac:dyDescent="0.3">
      <c r="A149" s="1">
        <v>1995</v>
      </c>
      <c r="B149" s="1">
        <v>4</v>
      </c>
      <c r="C149" s="2">
        <v>35018</v>
      </c>
      <c r="D149" s="4">
        <f>Co2Q[[#This Row],[Year]]+1/8+(Co2Q[[#This Row],[Quarter]]-1)/4</f>
        <v>1995.875</v>
      </c>
      <c r="E149" s="4">
        <f>Co2Q[[#This Row],[DecDate]]^2</f>
        <v>3983517.015625</v>
      </c>
      <c r="F149" s="1">
        <v>1078.1200000000001</v>
      </c>
      <c r="G149" s="17">
        <f>$T$17+$T$18*Co2Q[[#This Row],[DecDate]]</f>
        <v>1095.4630415632219</v>
      </c>
      <c r="H149" s="17">
        <f>$T$37+$T$38*Co2Q[[#This Row],[DecDate]]+$T$39*Co2Q[[#This Row],[DecDate2]]</f>
        <v>1085.9145712242171</v>
      </c>
      <c r="I149" s="17">
        <f>Co2Q[[#This Row],[Co2]]-Co2Q[[#This Row],[Linear Trend]]</f>
        <v>-17.343041563221732</v>
      </c>
      <c r="J149" s="17">
        <f>Co2Q[[#This Row],[Co2]]-Co2Q[[#This Row],[Quadratic Trend]]</f>
        <v>-7.794571224216952</v>
      </c>
      <c r="K149" s="17">
        <f t="shared" si="2"/>
        <v>0.34670609653958306</v>
      </c>
      <c r="L149" s="17">
        <f>Co2Q[[#This Row],[Quadratic Trend]]+Co2Q[[#This Row],[Cycle]]</f>
        <v>1086.2612773207566</v>
      </c>
      <c r="M149" s="17">
        <f>Co2Q[[#This Row],[Detrended]]-Co2Q[[#This Row],[Cycle]]</f>
        <v>-8.1412773207565348</v>
      </c>
      <c r="N149" s="17">
        <f>AVERAGEIF(Co2Q[Quarter],Co2Q[Quarter],Co2Q[High Frequency])</f>
        <v>-7.7725993546440222</v>
      </c>
      <c r="O149" s="17">
        <f>Co2Q[[#This Row],[S0]]-AVERAGE($N$2:$N$5)</f>
        <v>-7.7787542372881529</v>
      </c>
      <c r="P149" s="17">
        <f>Co2Q[[#This Row],[Co2]]-Co2Q[[#This Row],[Seasonal]]</f>
        <v>1085.8987542372884</v>
      </c>
    </row>
    <row r="150" spans="1:16" x14ac:dyDescent="0.3">
      <c r="A150" s="1">
        <v>1996</v>
      </c>
      <c r="B150" s="1">
        <v>1</v>
      </c>
      <c r="C150" s="2">
        <v>35110</v>
      </c>
      <c r="D150" s="4">
        <f>Co2Q[[#This Row],[Year]]+1/8+(Co2Q[[#This Row],[Quarter]]-1)/4</f>
        <v>1996.125</v>
      </c>
      <c r="E150" s="4">
        <f>Co2Q[[#This Row],[DecDate]]^2</f>
        <v>3984515.015625</v>
      </c>
      <c r="F150" s="1">
        <v>1089.48</v>
      </c>
      <c r="G150" s="17">
        <f>$T$17+$T$18*Co2Q[[#This Row],[DecDate]]</f>
        <v>1096.6363248927937</v>
      </c>
      <c r="H150" s="17">
        <f>$T$37+$T$38*Co2Q[[#This Row],[DecDate]]+$T$39*Co2Q[[#This Row],[DecDate2]]</f>
        <v>1087.2200895728893</v>
      </c>
      <c r="I150" s="17">
        <f>Co2Q[[#This Row],[Co2]]-Co2Q[[#This Row],[Linear Trend]]</f>
        <v>-7.1563248927936911</v>
      </c>
      <c r="J150" s="17">
        <f>Co2Q[[#This Row],[Co2]]-Co2Q[[#This Row],[Quadratic Trend]]</f>
        <v>2.2599104271107535</v>
      </c>
      <c r="K150" s="17">
        <f t="shared" si="2"/>
        <v>-2.1008122521500807</v>
      </c>
      <c r="L150" s="17">
        <f>Co2Q[[#This Row],[Quadratic Trend]]+Co2Q[[#This Row],[Cycle]]</f>
        <v>1085.1192773207392</v>
      </c>
      <c r="M150" s="17">
        <f>Co2Q[[#This Row],[Detrended]]-Co2Q[[#This Row],[Cycle]]</f>
        <v>4.3607226792608342</v>
      </c>
      <c r="N150" s="17">
        <f>AVERAGEIF(Co2Q[Quarter],Co2Q[Quarter],Co2Q[High Frequency])</f>
        <v>2.9999769165422139</v>
      </c>
      <c r="O150" s="17">
        <f>Co2Q[[#This Row],[S0]]-AVERAGE($N$2:$N$5)</f>
        <v>2.9938220338980828</v>
      </c>
      <c r="P150" s="17">
        <f>Co2Q[[#This Row],[Co2]]-Co2Q[[#This Row],[Seasonal]]</f>
        <v>1086.4861779661019</v>
      </c>
    </row>
    <row r="151" spans="1:16" x14ac:dyDescent="0.3">
      <c r="A151" s="1">
        <v>1996</v>
      </c>
      <c r="B151" s="1">
        <v>2</v>
      </c>
      <c r="C151" s="2">
        <v>35200</v>
      </c>
      <c r="D151" s="4">
        <f>Co2Q[[#This Row],[Year]]+1/8+(Co2Q[[#This Row],[Quarter]]-1)/4</f>
        <v>1996.375</v>
      </c>
      <c r="E151" s="4">
        <f>Co2Q[[#This Row],[DecDate]]^2</f>
        <v>3985513.140625</v>
      </c>
      <c r="F151" s="1">
        <v>1094.6200000000001</v>
      </c>
      <c r="G151" s="17">
        <f>$T$17+$T$18*Co2Q[[#This Row],[DecDate]]</f>
        <v>1097.8096082223656</v>
      </c>
      <c r="H151" s="17">
        <f>$T$37+$T$38*Co2Q[[#This Row],[DecDate]]+$T$39*Co2Q[[#This Row],[DecDate2]]</f>
        <v>1088.5303306008282</v>
      </c>
      <c r="I151" s="17">
        <f>Co2Q[[#This Row],[Co2]]-Co2Q[[#This Row],[Linear Trend]]</f>
        <v>-3.1896082223654503</v>
      </c>
      <c r="J151" s="17">
        <f>Co2Q[[#This Row],[Co2]]-Co2Q[[#This Row],[Quadratic Trend]]</f>
        <v>6.089669399171953</v>
      </c>
      <c r="K151" s="17">
        <f t="shared" si="2"/>
        <v>-2.6570532801006266</v>
      </c>
      <c r="L151" s="17">
        <f>Co2Q[[#This Row],[Quadratic Trend]]+Co2Q[[#This Row],[Cycle]]</f>
        <v>1085.8732773207275</v>
      </c>
      <c r="M151" s="17">
        <f>Co2Q[[#This Row],[Detrended]]-Co2Q[[#This Row],[Cycle]]</f>
        <v>8.7467226792725796</v>
      </c>
      <c r="N151" s="17">
        <f>AVERAGEIF(Co2Q[Quarter],Co2Q[Quarter],Co2Q[High Frequency])</f>
        <v>9.1778752216281383</v>
      </c>
      <c r="O151" s="17">
        <f>Co2Q[[#This Row],[S0]]-AVERAGE($N$2:$N$5)</f>
        <v>9.1717203389840076</v>
      </c>
      <c r="P151" s="17">
        <f>Co2Q[[#This Row],[Co2]]-Co2Q[[#This Row],[Seasonal]]</f>
        <v>1085.4482796610162</v>
      </c>
    </row>
    <row r="152" spans="1:16" x14ac:dyDescent="0.3">
      <c r="A152" s="1">
        <v>1996</v>
      </c>
      <c r="B152" s="1">
        <v>3</v>
      </c>
      <c r="C152" s="2">
        <v>35292</v>
      </c>
      <c r="D152" s="4">
        <f>Co2Q[[#This Row],[Year]]+1/8+(Co2Q[[#This Row],[Quarter]]-1)/4</f>
        <v>1996.625</v>
      </c>
      <c r="E152" s="4">
        <f>Co2Q[[#This Row],[DecDate]]^2</f>
        <v>3986511.390625</v>
      </c>
      <c r="F152" s="1">
        <v>1084.47</v>
      </c>
      <c r="G152" s="17">
        <f>$T$17+$T$18*Co2Q[[#This Row],[DecDate]]</f>
        <v>1098.9828915519374</v>
      </c>
      <c r="H152" s="17">
        <f>$T$37+$T$38*Co2Q[[#This Row],[DecDate]]+$T$39*Co2Q[[#This Row],[DecDate2]]</f>
        <v>1089.8452943080338</v>
      </c>
      <c r="I152" s="17">
        <f>Co2Q[[#This Row],[Co2]]-Co2Q[[#This Row],[Linear Trend]]</f>
        <v>-14.5128915519374</v>
      </c>
      <c r="J152" s="17">
        <f>Co2Q[[#This Row],[Co2]]-Co2Q[[#This Row],[Quadratic Trend]]</f>
        <v>-5.3752943080337445</v>
      </c>
      <c r="K152" s="17">
        <f t="shared" si="2"/>
        <v>-1.2700169873062805</v>
      </c>
      <c r="L152" s="17">
        <f>Co2Q[[#This Row],[Quadratic Trend]]+Co2Q[[#This Row],[Cycle]]</f>
        <v>1088.5752773207275</v>
      </c>
      <c r="M152" s="17">
        <f>Co2Q[[#This Row],[Detrended]]-Co2Q[[#This Row],[Cycle]]</f>
        <v>-4.1052773207274642</v>
      </c>
      <c r="N152" s="17">
        <f>AVERAGEIF(Co2Q[Quarter],Co2Q[Quarter],Co2Q[High Frequency])</f>
        <v>-4.3806332529498047</v>
      </c>
      <c r="O152" s="17">
        <f>Co2Q[[#This Row],[S0]]-AVERAGE($N$2:$N$5)</f>
        <v>-4.3867881355939353</v>
      </c>
      <c r="P152" s="17">
        <f>Co2Q[[#This Row],[Co2]]-Co2Q[[#This Row],[Seasonal]]</f>
        <v>1088.8567881355939</v>
      </c>
    </row>
    <row r="153" spans="1:16" x14ac:dyDescent="0.3">
      <c r="A153" s="1">
        <v>1996</v>
      </c>
      <c r="B153" s="1">
        <v>4</v>
      </c>
      <c r="C153" s="2">
        <v>35384</v>
      </c>
      <c r="D153" s="4">
        <f>Co2Q[[#This Row],[Year]]+1/8+(Co2Q[[#This Row],[Quarter]]-1)/4</f>
        <v>1996.875</v>
      </c>
      <c r="E153" s="4">
        <f>Co2Q[[#This Row],[DecDate]]^2</f>
        <v>3987509.765625</v>
      </c>
      <c r="F153" s="1">
        <v>1082.7</v>
      </c>
      <c r="G153" s="17">
        <f>$T$17+$T$18*Co2Q[[#This Row],[DecDate]]</f>
        <v>1100.1561748815093</v>
      </c>
      <c r="H153" s="17">
        <f>$T$37+$T$38*Co2Q[[#This Row],[DecDate]]+$T$39*Co2Q[[#This Row],[DecDate2]]</f>
        <v>1091.1649806945352</v>
      </c>
      <c r="I153" s="17">
        <f>Co2Q[[#This Row],[Co2]]-Co2Q[[#This Row],[Linear Trend]]</f>
        <v>-17.456174881509241</v>
      </c>
      <c r="J153" s="17">
        <f>Co2Q[[#This Row],[Co2]]-Co2Q[[#This Row],[Quadratic Trend]]</f>
        <v>-8.4649806945351429</v>
      </c>
      <c r="K153" s="17">
        <f t="shared" si="2"/>
        <v>-0.76970337376696984</v>
      </c>
      <c r="L153" s="17">
        <f>Co2Q[[#This Row],[Quadratic Trend]]+Co2Q[[#This Row],[Cycle]]</f>
        <v>1090.3952773207682</v>
      </c>
      <c r="M153" s="17">
        <f>Co2Q[[#This Row],[Detrended]]-Co2Q[[#This Row],[Cycle]]</f>
        <v>-7.6952773207681728</v>
      </c>
      <c r="N153" s="17">
        <f>AVERAGEIF(Co2Q[Quarter],Co2Q[Quarter],Co2Q[High Frequency])</f>
        <v>-7.7725993546440222</v>
      </c>
      <c r="O153" s="17">
        <f>Co2Q[[#This Row],[S0]]-AVERAGE($N$2:$N$5)</f>
        <v>-7.7787542372881529</v>
      </c>
      <c r="P153" s="17">
        <f>Co2Q[[#This Row],[Co2]]-Co2Q[[#This Row],[Seasonal]]</f>
        <v>1090.4787542372883</v>
      </c>
    </row>
    <row r="154" spans="1:16" x14ac:dyDescent="0.3">
      <c r="A154" s="1">
        <v>1997</v>
      </c>
      <c r="B154" s="1">
        <v>1</v>
      </c>
      <c r="C154" s="2">
        <v>35476</v>
      </c>
      <c r="D154" s="4">
        <f>Co2Q[[#This Row],[Year]]+1/8+(Co2Q[[#This Row],[Quarter]]-1)/4</f>
        <v>1997.125</v>
      </c>
      <c r="E154" s="4">
        <f>Co2Q[[#This Row],[DecDate]]^2</f>
        <v>3988508.265625</v>
      </c>
      <c r="F154" s="1">
        <v>1091.6299999999999</v>
      </c>
      <c r="G154" s="17">
        <f>$T$17+$T$18*Co2Q[[#This Row],[DecDate]]</f>
        <v>1101.3294582110793</v>
      </c>
      <c r="H154" s="17">
        <f>$T$37+$T$38*Co2Q[[#This Row],[DecDate]]+$T$39*Co2Q[[#This Row],[DecDate2]]</f>
        <v>1092.4893897602451</v>
      </c>
      <c r="I154" s="17">
        <f>Co2Q[[#This Row],[Co2]]-Co2Q[[#This Row],[Linear Trend]]</f>
        <v>-9.6994582110794454</v>
      </c>
      <c r="J154" s="17">
        <f>Co2Q[[#This Row],[Co2]]-Co2Q[[#This Row],[Quadratic Trend]]</f>
        <v>-0.85938976024522162</v>
      </c>
      <c r="K154" s="17">
        <f t="shared" si="2"/>
        <v>-3.6481124394827473</v>
      </c>
      <c r="L154" s="17">
        <f>Co2Q[[#This Row],[Quadratic Trend]]+Co2Q[[#This Row],[Cycle]]</f>
        <v>1088.8412773207624</v>
      </c>
      <c r="M154" s="17">
        <f>Co2Q[[#This Row],[Detrended]]-Co2Q[[#This Row],[Cycle]]</f>
        <v>2.7887226792375257</v>
      </c>
      <c r="N154" s="17">
        <f>AVERAGEIF(Co2Q[Quarter],Co2Q[Quarter],Co2Q[High Frequency])</f>
        <v>2.9999769165422139</v>
      </c>
      <c r="O154" s="17">
        <f>Co2Q[[#This Row],[S0]]-AVERAGE($N$2:$N$5)</f>
        <v>2.9938220338980828</v>
      </c>
      <c r="P154" s="17">
        <f>Co2Q[[#This Row],[Co2]]-Co2Q[[#This Row],[Seasonal]]</f>
        <v>1088.6361779661017</v>
      </c>
    </row>
    <row r="155" spans="1:16" x14ac:dyDescent="0.3">
      <c r="A155" s="1">
        <v>1997</v>
      </c>
      <c r="B155" s="1">
        <v>2</v>
      </c>
      <c r="C155" s="2">
        <v>35565</v>
      </c>
      <c r="D155" s="4">
        <f>Co2Q[[#This Row],[Year]]+1/8+(Co2Q[[#This Row],[Quarter]]-1)/4</f>
        <v>1997.375</v>
      </c>
      <c r="E155" s="4">
        <f>Co2Q[[#This Row],[DecDate]]^2</f>
        <v>3989506.890625</v>
      </c>
      <c r="F155" s="1">
        <v>1098.58</v>
      </c>
      <c r="G155" s="17">
        <f>$T$17+$T$18*Co2Q[[#This Row],[DecDate]]</f>
        <v>1102.5027415406512</v>
      </c>
      <c r="H155" s="17">
        <f>$T$37+$T$38*Co2Q[[#This Row],[DecDate]]+$T$39*Co2Q[[#This Row],[DecDate2]]</f>
        <v>1093.8185215051926</v>
      </c>
      <c r="I155" s="17">
        <f>Co2Q[[#This Row],[Co2]]-Co2Q[[#This Row],[Linear Trend]]</f>
        <v>-3.9227415406512591</v>
      </c>
      <c r="J155" s="17">
        <f>Co2Q[[#This Row],[Co2]]-Co2Q[[#This Row],[Quadratic Trend]]</f>
        <v>4.7614784948073066</v>
      </c>
      <c r="K155" s="17">
        <f t="shared" si="2"/>
        <v>-4.3332441844535428</v>
      </c>
      <c r="L155" s="17">
        <f>Co2Q[[#This Row],[Quadratic Trend]]+Co2Q[[#This Row],[Cycle]]</f>
        <v>1089.485277320739</v>
      </c>
      <c r="M155" s="17">
        <f>Co2Q[[#This Row],[Detrended]]-Co2Q[[#This Row],[Cycle]]</f>
        <v>9.0947226792608493</v>
      </c>
      <c r="N155" s="17">
        <f>AVERAGEIF(Co2Q[Quarter],Co2Q[Quarter],Co2Q[High Frequency])</f>
        <v>9.1778752216281383</v>
      </c>
      <c r="O155" s="17">
        <f>Co2Q[[#This Row],[S0]]-AVERAGE($N$2:$N$5)</f>
        <v>9.1717203389840076</v>
      </c>
      <c r="P155" s="17">
        <f>Co2Q[[#This Row],[Co2]]-Co2Q[[#This Row],[Seasonal]]</f>
        <v>1089.408279661016</v>
      </c>
    </row>
    <row r="156" spans="1:16" x14ac:dyDescent="0.3">
      <c r="A156" s="1">
        <v>1997</v>
      </c>
      <c r="B156" s="1">
        <v>3</v>
      </c>
      <c r="C156" s="2">
        <v>35657</v>
      </c>
      <c r="D156" s="4">
        <f>Co2Q[[#This Row],[Year]]+1/8+(Co2Q[[#This Row],[Quarter]]-1)/4</f>
        <v>1997.625</v>
      </c>
      <c r="E156" s="4">
        <f>Co2Q[[#This Row],[DecDate]]^2</f>
        <v>3990505.640625</v>
      </c>
      <c r="F156" s="1">
        <v>1086.8499999999999</v>
      </c>
      <c r="G156" s="17">
        <f>$T$17+$T$18*Co2Q[[#This Row],[DecDate]]</f>
        <v>1103.676024870223</v>
      </c>
      <c r="H156" s="17">
        <f>$T$37+$T$38*Co2Q[[#This Row],[DecDate]]+$T$39*Co2Q[[#This Row],[DecDate2]]</f>
        <v>1095.1523759294068</v>
      </c>
      <c r="I156" s="17">
        <f>Co2Q[[#This Row],[Co2]]-Co2Q[[#This Row],[Linear Trend]]</f>
        <v>-16.826024870223137</v>
      </c>
      <c r="J156" s="17">
        <f>Co2Q[[#This Row],[Co2]]-Co2Q[[#This Row],[Quadratic Trend]]</f>
        <v>-8.302375929406935</v>
      </c>
      <c r="K156" s="17">
        <f t="shared" si="2"/>
        <v>-2.5090986086677729</v>
      </c>
      <c r="L156" s="17">
        <f>Co2Q[[#This Row],[Quadratic Trend]]+Co2Q[[#This Row],[Cycle]]</f>
        <v>1092.6432773207391</v>
      </c>
      <c r="M156" s="17">
        <f>Co2Q[[#This Row],[Detrended]]-Co2Q[[#This Row],[Cycle]]</f>
        <v>-5.7932773207391621</v>
      </c>
      <c r="N156" s="17">
        <f>AVERAGEIF(Co2Q[Quarter],Co2Q[Quarter],Co2Q[High Frequency])</f>
        <v>-4.3806332529498047</v>
      </c>
      <c r="O156" s="17">
        <f>Co2Q[[#This Row],[S0]]-AVERAGE($N$2:$N$5)</f>
        <v>-4.3867881355939353</v>
      </c>
      <c r="P156" s="17">
        <f>Co2Q[[#This Row],[Co2]]-Co2Q[[#This Row],[Seasonal]]</f>
        <v>1091.2367881355938</v>
      </c>
    </row>
    <row r="157" spans="1:16" x14ac:dyDescent="0.3">
      <c r="A157" s="1">
        <v>1997</v>
      </c>
      <c r="B157" s="1">
        <v>4</v>
      </c>
      <c r="C157" s="2">
        <v>35749</v>
      </c>
      <c r="D157" s="4">
        <f>Co2Q[[#This Row],[Year]]+1/8+(Co2Q[[#This Row],[Quarter]]-1)/4</f>
        <v>1997.875</v>
      </c>
      <c r="E157" s="4">
        <f>Co2Q[[#This Row],[DecDate]]^2</f>
        <v>3991504.515625</v>
      </c>
      <c r="F157" s="1">
        <v>1087.69</v>
      </c>
      <c r="G157" s="17">
        <f>$T$17+$T$18*Co2Q[[#This Row],[DecDate]]</f>
        <v>1104.8493081997949</v>
      </c>
      <c r="H157" s="17">
        <f>$T$37+$T$38*Co2Q[[#This Row],[DecDate]]+$T$39*Co2Q[[#This Row],[DecDate2]]</f>
        <v>1096.4909530328878</v>
      </c>
      <c r="I157" s="17">
        <f>Co2Q[[#This Row],[Co2]]-Co2Q[[#This Row],[Linear Trend]]</f>
        <v>-17.15930819979485</v>
      </c>
      <c r="J157" s="17">
        <f>Co2Q[[#This Row],[Co2]]-Co2Q[[#This Row],[Quadratic Trend]]</f>
        <v>-8.800953032887719</v>
      </c>
      <c r="K157" s="17">
        <f t="shared" si="2"/>
        <v>-0.7596757121311839</v>
      </c>
      <c r="L157" s="17">
        <f>Co2Q[[#This Row],[Quadratic Trend]]+Co2Q[[#This Row],[Cycle]]</f>
        <v>1095.7312773207566</v>
      </c>
      <c r="M157" s="17">
        <f>Co2Q[[#This Row],[Detrended]]-Co2Q[[#This Row],[Cycle]]</f>
        <v>-8.0412773207565351</v>
      </c>
      <c r="N157" s="17">
        <f>AVERAGEIF(Co2Q[Quarter],Co2Q[Quarter],Co2Q[High Frequency])</f>
        <v>-7.7725993546440222</v>
      </c>
      <c r="O157" s="17">
        <f>Co2Q[[#This Row],[S0]]-AVERAGE($N$2:$N$5)</f>
        <v>-7.7787542372881529</v>
      </c>
      <c r="P157" s="17">
        <f>Co2Q[[#This Row],[Co2]]-Co2Q[[#This Row],[Seasonal]]</f>
        <v>1095.4687542372883</v>
      </c>
    </row>
    <row r="158" spans="1:16" x14ac:dyDescent="0.3">
      <c r="A158" s="1">
        <v>1998</v>
      </c>
      <c r="B158" s="1">
        <v>1</v>
      </c>
      <c r="C158" s="2">
        <v>35841</v>
      </c>
      <c r="D158" s="4">
        <f>Co2Q[[#This Row],[Year]]+1/8+(Co2Q[[#This Row],[Quarter]]-1)/4</f>
        <v>1998.125</v>
      </c>
      <c r="E158" s="4">
        <f>Co2Q[[#This Row],[DecDate]]^2</f>
        <v>3992503.515625</v>
      </c>
      <c r="F158" s="1">
        <v>1098.49</v>
      </c>
      <c r="G158" s="17">
        <f>$T$17+$T$18*Co2Q[[#This Row],[DecDate]]</f>
        <v>1106.0225915293668</v>
      </c>
      <c r="H158" s="17">
        <f>$T$37+$T$38*Co2Q[[#This Row],[DecDate]]+$T$39*Co2Q[[#This Row],[DecDate2]]</f>
        <v>1097.8342528156063</v>
      </c>
      <c r="I158" s="17">
        <f>Co2Q[[#This Row],[Co2]]-Co2Q[[#This Row],[Linear Trend]]</f>
        <v>-7.5325915293667549</v>
      </c>
      <c r="J158" s="17">
        <f>Co2Q[[#This Row],[Co2]]-Co2Q[[#This Row],[Quadratic Trend]]</f>
        <v>0.65574718439370372</v>
      </c>
      <c r="K158" s="17">
        <f t="shared" si="2"/>
        <v>-2.2609754948555292</v>
      </c>
      <c r="L158" s="17">
        <f>Co2Q[[#This Row],[Quadratic Trend]]+Co2Q[[#This Row],[Cycle]]</f>
        <v>1095.5732773207508</v>
      </c>
      <c r="M158" s="17">
        <f>Co2Q[[#This Row],[Detrended]]-Co2Q[[#This Row],[Cycle]]</f>
        <v>2.9167226792492329</v>
      </c>
      <c r="N158" s="17">
        <f>AVERAGEIF(Co2Q[Quarter],Co2Q[Quarter],Co2Q[High Frequency])</f>
        <v>2.9999769165422139</v>
      </c>
      <c r="O158" s="17">
        <f>Co2Q[[#This Row],[S0]]-AVERAGE($N$2:$N$5)</f>
        <v>2.9938220338980828</v>
      </c>
      <c r="P158" s="17">
        <f>Co2Q[[#This Row],[Co2]]-Co2Q[[#This Row],[Seasonal]]</f>
        <v>1095.4961779661019</v>
      </c>
    </row>
    <row r="159" spans="1:16" x14ac:dyDescent="0.3">
      <c r="A159" s="1">
        <v>1998</v>
      </c>
      <c r="B159" s="1">
        <v>2</v>
      </c>
      <c r="C159" s="2">
        <v>35930</v>
      </c>
      <c r="D159" s="4">
        <f>Co2Q[[#This Row],[Year]]+1/8+(Co2Q[[#This Row],[Quarter]]-1)/4</f>
        <v>1998.375</v>
      </c>
      <c r="E159" s="4">
        <f>Co2Q[[#This Row],[DecDate]]^2</f>
        <v>3993502.640625</v>
      </c>
      <c r="F159" s="1">
        <v>1107.0700000000002</v>
      </c>
      <c r="G159" s="17">
        <f>$T$17+$T$18*Co2Q[[#This Row],[DecDate]]</f>
        <v>1107.1958748589386</v>
      </c>
      <c r="H159" s="17">
        <f>$T$37+$T$38*Co2Q[[#This Row],[DecDate]]+$T$39*Co2Q[[#This Row],[DecDate2]]</f>
        <v>1099.1822752775624</v>
      </c>
      <c r="I159" s="17">
        <f>Co2Q[[#This Row],[Co2]]-Co2Q[[#This Row],[Linear Trend]]</f>
        <v>-0.12587485893845951</v>
      </c>
      <c r="J159" s="17">
        <f>Co2Q[[#This Row],[Co2]]-Co2Q[[#This Row],[Quadratic Trend]]</f>
        <v>7.8877247224377243</v>
      </c>
      <c r="K159" s="17">
        <f t="shared" si="2"/>
        <v>-1.5689979568291164</v>
      </c>
      <c r="L159" s="17">
        <f>Co2Q[[#This Row],[Quadratic Trend]]+Co2Q[[#This Row],[Cycle]]</f>
        <v>1097.6132773207332</v>
      </c>
      <c r="M159" s="17">
        <f>Co2Q[[#This Row],[Detrended]]-Co2Q[[#This Row],[Cycle]]</f>
        <v>9.4567226792668411</v>
      </c>
      <c r="N159" s="17">
        <f>AVERAGEIF(Co2Q[Quarter],Co2Q[Quarter],Co2Q[High Frequency])</f>
        <v>9.1778752216281383</v>
      </c>
      <c r="O159" s="17">
        <f>Co2Q[[#This Row],[S0]]-AVERAGE($N$2:$N$5)</f>
        <v>9.1717203389840076</v>
      </c>
      <c r="P159" s="17">
        <f>Co2Q[[#This Row],[Co2]]-Co2Q[[#This Row],[Seasonal]]</f>
        <v>1097.8982796610162</v>
      </c>
    </row>
    <row r="160" spans="1:16" x14ac:dyDescent="0.3">
      <c r="A160" s="1">
        <v>1998</v>
      </c>
      <c r="B160" s="1">
        <v>3</v>
      </c>
      <c r="C160" s="2">
        <v>36022</v>
      </c>
      <c r="D160" s="4">
        <f>Co2Q[[#This Row],[Year]]+1/8+(Co2Q[[#This Row],[Quarter]]-1)/4</f>
        <v>1998.625</v>
      </c>
      <c r="E160" s="4">
        <f>Co2Q[[#This Row],[DecDate]]^2</f>
        <v>3994501.890625</v>
      </c>
      <c r="F160" s="1">
        <v>1097.79</v>
      </c>
      <c r="G160" s="17">
        <f>$T$17+$T$18*Co2Q[[#This Row],[DecDate]]</f>
        <v>1108.3691581885105</v>
      </c>
      <c r="H160" s="17">
        <f>$T$37+$T$38*Co2Q[[#This Row],[DecDate]]+$T$39*Co2Q[[#This Row],[DecDate2]]</f>
        <v>1100.5350204188144</v>
      </c>
      <c r="I160" s="17">
        <f>Co2Q[[#This Row],[Co2]]-Co2Q[[#This Row],[Linear Trend]]</f>
        <v>-10.579158188510519</v>
      </c>
      <c r="J160" s="17">
        <f>Co2Q[[#This Row],[Co2]]-Co2Q[[#This Row],[Quadratic Trend]]</f>
        <v>-2.7450204188144198</v>
      </c>
      <c r="K160" s="17">
        <f t="shared" si="2"/>
        <v>0.92625690194222443</v>
      </c>
      <c r="L160" s="17">
        <f>Co2Q[[#This Row],[Quadratic Trend]]+Co2Q[[#This Row],[Cycle]]</f>
        <v>1101.4612773207566</v>
      </c>
      <c r="M160" s="17">
        <f>Co2Q[[#This Row],[Detrended]]-Co2Q[[#This Row],[Cycle]]</f>
        <v>-3.6712773207566443</v>
      </c>
      <c r="N160" s="17">
        <f>AVERAGEIF(Co2Q[Quarter],Co2Q[Quarter],Co2Q[High Frequency])</f>
        <v>-4.3806332529498047</v>
      </c>
      <c r="O160" s="17">
        <f>Co2Q[[#This Row],[S0]]-AVERAGE($N$2:$N$5)</f>
        <v>-4.3867881355939353</v>
      </c>
      <c r="P160" s="17">
        <f>Co2Q[[#This Row],[Co2]]-Co2Q[[#This Row],[Seasonal]]</f>
        <v>1102.1767881355938</v>
      </c>
    </row>
    <row r="161" spans="1:16" x14ac:dyDescent="0.3">
      <c r="A161" s="1">
        <v>1998</v>
      </c>
      <c r="B161" s="1">
        <v>4</v>
      </c>
      <c r="C161" s="2">
        <v>36114</v>
      </c>
      <c r="D161" s="4">
        <f>Co2Q[[#This Row],[Year]]+1/8+(Co2Q[[#This Row],[Quarter]]-1)/4</f>
        <v>1998.875</v>
      </c>
      <c r="E161" s="4">
        <f>Co2Q[[#This Row],[DecDate]]^2</f>
        <v>3995501.265625</v>
      </c>
      <c r="F161" s="1">
        <v>1097.05</v>
      </c>
      <c r="G161" s="17">
        <f>$T$17+$T$18*Co2Q[[#This Row],[DecDate]]</f>
        <v>1109.5424415180823</v>
      </c>
      <c r="H161" s="17">
        <f>$T$37+$T$38*Co2Q[[#This Row],[DecDate]]+$T$39*Co2Q[[#This Row],[DecDate2]]</f>
        <v>1101.8924882392748</v>
      </c>
      <c r="I161" s="17">
        <f>Co2Q[[#This Row],[Co2]]-Co2Q[[#This Row],[Linear Trend]]</f>
        <v>-12.492441518082387</v>
      </c>
      <c r="J161" s="17">
        <f>Co2Q[[#This Row],[Co2]]-Co2Q[[#This Row],[Quadratic Trend]]</f>
        <v>-4.8424882392748714</v>
      </c>
      <c r="K161" s="17">
        <f t="shared" si="2"/>
        <v>2.3207890814584973</v>
      </c>
      <c r="L161" s="17">
        <f>Co2Q[[#This Row],[Quadratic Trend]]+Co2Q[[#This Row],[Cycle]]</f>
        <v>1104.2132773207334</v>
      </c>
      <c r="M161" s="17">
        <f>Co2Q[[#This Row],[Detrended]]-Co2Q[[#This Row],[Cycle]]</f>
        <v>-7.1632773207333686</v>
      </c>
      <c r="N161" s="17">
        <f>AVERAGEIF(Co2Q[Quarter],Co2Q[Quarter],Co2Q[High Frequency])</f>
        <v>-7.7725993546440222</v>
      </c>
      <c r="O161" s="17">
        <f>Co2Q[[#This Row],[S0]]-AVERAGE($N$2:$N$5)</f>
        <v>-7.7787542372881529</v>
      </c>
      <c r="P161" s="17">
        <f>Co2Q[[#This Row],[Co2]]-Co2Q[[#This Row],[Seasonal]]</f>
        <v>1104.8287542372882</v>
      </c>
    </row>
    <row r="162" spans="1:16" x14ac:dyDescent="0.3">
      <c r="A162" s="1">
        <v>1999</v>
      </c>
      <c r="B162" s="1">
        <v>1</v>
      </c>
      <c r="C162" s="2">
        <v>36206</v>
      </c>
      <c r="D162" s="4">
        <f>Co2Q[[#This Row],[Year]]+1/8+(Co2Q[[#This Row],[Quarter]]-1)/4</f>
        <v>1999.125</v>
      </c>
      <c r="E162" s="4">
        <f>Co2Q[[#This Row],[DecDate]]^2</f>
        <v>3996500.765625</v>
      </c>
      <c r="F162" s="1">
        <v>1106.93</v>
      </c>
      <c r="G162" s="17">
        <f>$T$17+$T$18*Co2Q[[#This Row],[DecDate]]</f>
        <v>1110.7157248476542</v>
      </c>
      <c r="H162" s="17">
        <f>$T$37+$T$38*Co2Q[[#This Row],[DecDate]]+$T$39*Co2Q[[#This Row],[DecDate2]]</f>
        <v>1103.2546787390311</v>
      </c>
      <c r="I162" s="17">
        <f>Co2Q[[#This Row],[Co2]]-Co2Q[[#This Row],[Linear Trend]]</f>
        <v>-3.7857248476541372</v>
      </c>
      <c r="J162" s="17">
        <f>Co2Q[[#This Row],[Co2]]-Co2Q[[#This Row],[Quadratic Trend]]</f>
        <v>3.6753212609689854</v>
      </c>
      <c r="K162" s="17">
        <f t="shared" si="2"/>
        <v>-0.22340141829199639</v>
      </c>
      <c r="L162" s="17">
        <f>Co2Q[[#This Row],[Quadratic Trend]]+Co2Q[[#This Row],[Cycle]]</f>
        <v>1103.031277320739</v>
      </c>
      <c r="M162" s="17">
        <f>Co2Q[[#This Row],[Detrended]]-Co2Q[[#This Row],[Cycle]]</f>
        <v>3.8987226792609819</v>
      </c>
      <c r="N162" s="17">
        <f>AVERAGEIF(Co2Q[Quarter],Co2Q[Quarter],Co2Q[High Frequency])</f>
        <v>2.9999769165422139</v>
      </c>
      <c r="O162" s="17">
        <f>Co2Q[[#This Row],[S0]]-AVERAGE($N$2:$N$5)</f>
        <v>2.9938220338980828</v>
      </c>
      <c r="P162" s="17">
        <f>Co2Q[[#This Row],[Co2]]-Co2Q[[#This Row],[Seasonal]]</f>
        <v>1103.9361779661019</v>
      </c>
    </row>
    <row r="163" spans="1:16" x14ac:dyDescent="0.3">
      <c r="A163" s="1">
        <v>1999</v>
      </c>
      <c r="B163" s="1">
        <v>2</v>
      </c>
      <c r="C163" s="2">
        <v>36295</v>
      </c>
      <c r="D163" s="4">
        <f>Co2Q[[#This Row],[Year]]+1/8+(Co2Q[[#This Row],[Quarter]]-1)/4</f>
        <v>1999.375</v>
      </c>
      <c r="E163" s="4">
        <f>Co2Q[[#This Row],[DecDate]]^2</f>
        <v>3997500.390625</v>
      </c>
      <c r="F163" s="1">
        <v>1112.25</v>
      </c>
      <c r="G163" s="17">
        <f>$T$17+$T$18*Co2Q[[#This Row],[DecDate]]</f>
        <v>1111.8890081772261</v>
      </c>
      <c r="H163" s="17">
        <f>$T$37+$T$38*Co2Q[[#This Row],[DecDate]]+$T$39*Co2Q[[#This Row],[DecDate2]]</f>
        <v>1104.6215919180249</v>
      </c>
      <c r="I163" s="17">
        <f>Co2Q[[#This Row],[Co2]]-Co2Q[[#This Row],[Linear Trend]]</f>
        <v>0.36099182277393993</v>
      </c>
      <c r="J163" s="17">
        <f>Co2Q[[#This Row],[Co2]]-Co2Q[[#This Row],[Quadratic Trend]]</f>
        <v>7.628408081975067</v>
      </c>
      <c r="K163" s="17">
        <f t="shared" si="2"/>
        <v>-1.1103145972916537</v>
      </c>
      <c r="L163" s="17">
        <f>Co2Q[[#This Row],[Quadratic Trend]]+Co2Q[[#This Row],[Cycle]]</f>
        <v>1103.5112773207334</v>
      </c>
      <c r="M163" s="17">
        <f>Co2Q[[#This Row],[Detrended]]-Co2Q[[#This Row],[Cycle]]</f>
        <v>8.7387226792667203</v>
      </c>
      <c r="N163" s="17">
        <f>AVERAGEIF(Co2Q[Quarter],Co2Q[Quarter],Co2Q[High Frequency])</f>
        <v>9.1778752216281383</v>
      </c>
      <c r="O163" s="17">
        <f>Co2Q[[#This Row],[S0]]-AVERAGE($N$2:$N$5)</f>
        <v>9.1717203389840076</v>
      </c>
      <c r="P163" s="17">
        <f>Co2Q[[#This Row],[Co2]]-Co2Q[[#This Row],[Seasonal]]</f>
        <v>1103.078279661016</v>
      </c>
    </row>
    <row r="164" spans="1:16" x14ac:dyDescent="0.3">
      <c r="A164" s="1">
        <v>1999</v>
      </c>
      <c r="B164" s="1">
        <v>3</v>
      </c>
      <c r="C164" s="2">
        <v>36387</v>
      </c>
      <c r="D164" s="4">
        <f>Co2Q[[#This Row],[Year]]+1/8+(Co2Q[[#This Row],[Quarter]]-1)/4</f>
        <v>1999.625</v>
      </c>
      <c r="E164" s="4">
        <f>Co2Q[[#This Row],[DecDate]]^2</f>
        <v>3998500.140625</v>
      </c>
      <c r="F164" s="1">
        <v>1101.1599999999999</v>
      </c>
      <c r="G164" s="17">
        <f>$T$17+$T$18*Co2Q[[#This Row],[DecDate]]</f>
        <v>1113.0622915067979</v>
      </c>
      <c r="H164" s="17">
        <f>$T$37+$T$38*Co2Q[[#This Row],[DecDate]]+$T$39*Co2Q[[#This Row],[DecDate2]]</f>
        <v>1105.9932277763146</v>
      </c>
      <c r="I164" s="17">
        <f>Co2Q[[#This Row],[Co2]]-Co2Q[[#This Row],[Linear Trend]]</f>
        <v>-11.902291506798065</v>
      </c>
      <c r="J164" s="17">
        <f>Co2Q[[#This Row],[Co2]]-Co2Q[[#This Row],[Quadratic Trend]]</f>
        <v>-4.8332277763147431</v>
      </c>
      <c r="K164" s="17">
        <f t="shared" si="2"/>
        <v>-3.9504555521943981E-3</v>
      </c>
      <c r="L164" s="17">
        <f>Co2Q[[#This Row],[Quadratic Trend]]+Co2Q[[#This Row],[Cycle]]</f>
        <v>1105.9892773207623</v>
      </c>
      <c r="M164" s="17">
        <f>Co2Q[[#This Row],[Detrended]]-Co2Q[[#This Row],[Cycle]]</f>
        <v>-4.8292773207625483</v>
      </c>
      <c r="N164" s="17">
        <f>AVERAGEIF(Co2Q[Quarter],Co2Q[Quarter],Co2Q[High Frequency])</f>
        <v>-4.3806332529498047</v>
      </c>
      <c r="O164" s="17">
        <f>Co2Q[[#This Row],[S0]]-AVERAGE($N$2:$N$5)</f>
        <v>-4.3867881355939353</v>
      </c>
      <c r="P164" s="17">
        <f>Co2Q[[#This Row],[Co2]]-Co2Q[[#This Row],[Seasonal]]</f>
        <v>1105.5467881355937</v>
      </c>
    </row>
    <row r="165" spans="1:16" x14ac:dyDescent="0.3">
      <c r="A165" s="1">
        <v>1999</v>
      </c>
      <c r="B165" s="1">
        <v>4</v>
      </c>
      <c r="C165" s="2">
        <v>36479</v>
      </c>
      <c r="D165" s="4">
        <f>Co2Q[[#This Row],[Year]]+1/8+(Co2Q[[#This Row],[Quarter]]-1)/4</f>
        <v>1999.875</v>
      </c>
      <c r="E165" s="4">
        <f>Co2Q[[#This Row],[DecDate]]^2</f>
        <v>3999500.015625</v>
      </c>
      <c r="F165" s="1">
        <v>1100.19</v>
      </c>
      <c r="G165" s="17">
        <f>$T$17+$T$18*Co2Q[[#This Row],[DecDate]]</f>
        <v>1114.235574836368</v>
      </c>
      <c r="H165" s="17">
        <f>$T$37+$T$38*Co2Q[[#This Row],[DecDate]]+$T$39*Co2Q[[#This Row],[DecDate2]]</f>
        <v>1107.3695863138128</v>
      </c>
      <c r="I165" s="17">
        <f>Co2Q[[#This Row],[Co2]]-Co2Q[[#This Row],[Linear Trend]]</f>
        <v>-14.045574836367905</v>
      </c>
      <c r="J165" s="17">
        <f>Co2Q[[#This Row],[Co2]]-Co2Q[[#This Row],[Quadratic Trend]]</f>
        <v>-7.1795863138127061</v>
      </c>
      <c r="K165" s="17">
        <f t="shared" si="2"/>
        <v>0.25369100693797009</v>
      </c>
      <c r="L165" s="17">
        <f>Co2Q[[#This Row],[Quadratic Trend]]+Co2Q[[#This Row],[Cycle]]</f>
        <v>1107.6232773207507</v>
      </c>
      <c r="M165" s="17">
        <f>Co2Q[[#This Row],[Detrended]]-Co2Q[[#This Row],[Cycle]]</f>
        <v>-7.4332773207506762</v>
      </c>
      <c r="N165" s="17">
        <f>AVERAGEIF(Co2Q[Quarter],Co2Q[Quarter],Co2Q[High Frequency])</f>
        <v>-7.7725993546440222</v>
      </c>
      <c r="O165" s="17">
        <f>Co2Q[[#This Row],[S0]]-AVERAGE($N$2:$N$5)</f>
        <v>-7.7787542372881529</v>
      </c>
      <c r="P165" s="17">
        <f>Co2Q[[#This Row],[Co2]]-Co2Q[[#This Row],[Seasonal]]</f>
        <v>1107.9687542372883</v>
      </c>
    </row>
    <row r="166" spans="1:16" x14ac:dyDescent="0.3">
      <c r="A166" s="1">
        <v>2000</v>
      </c>
      <c r="B166" s="1">
        <v>1</v>
      </c>
      <c r="C166" s="2">
        <v>36571</v>
      </c>
      <c r="D166" s="4">
        <f>Co2Q[[#This Row],[Year]]+1/8+(Co2Q[[#This Row],[Quarter]]-1)/4</f>
        <v>2000.125</v>
      </c>
      <c r="E166" s="4">
        <f>Co2Q[[#This Row],[DecDate]]^2</f>
        <v>4000500.015625</v>
      </c>
      <c r="F166" s="1">
        <v>1109.44</v>
      </c>
      <c r="G166" s="17">
        <f>$T$17+$T$18*Co2Q[[#This Row],[DecDate]]</f>
        <v>1115.4088581659398</v>
      </c>
      <c r="H166" s="17">
        <f>$T$37+$T$38*Co2Q[[#This Row],[DecDate]]+$T$39*Co2Q[[#This Row],[DecDate2]]</f>
        <v>1108.7506675305776</v>
      </c>
      <c r="I166" s="17">
        <f>Co2Q[[#This Row],[Co2]]-Co2Q[[#This Row],[Linear Trend]]</f>
        <v>-5.9688581659397641</v>
      </c>
      <c r="J166" s="17">
        <f>Co2Q[[#This Row],[Co2]]-Co2Q[[#This Row],[Quadratic Trend]]</f>
        <v>0.68933246942242477</v>
      </c>
      <c r="K166" s="17">
        <f t="shared" si="2"/>
        <v>-2.5793902098268973</v>
      </c>
      <c r="L166" s="17">
        <f>Co2Q[[#This Row],[Quadratic Trend]]+Co2Q[[#This Row],[Cycle]]</f>
        <v>1106.1712773207507</v>
      </c>
      <c r="M166" s="17">
        <f>Co2Q[[#This Row],[Detrended]]-Co2Q[[#This Row],[Cycle]]</f>
        <v>3.268722679249322</v>
      </c>
      <c r="N166" s="17">
        <f>AVERAGEIF(Co2Q[Quarter],Co2Q[Quarter],Co2Q[High Frequency])</f>
        <v>2.9999769165422139</v>
      </c>
      <c r="O166" s="17">
        <f>Co2Q[[#This Row],[S0]]-AVERAGE($N$2:$N$5)</f>
        <v>2.9938220338980828</v>
      </c>
      <c r="P166" s="17">
        <f>Co2Q[[#This Row],[Co2]]-Co2Q[[#This Row],[Seasonal]]</f>
        <v>1106.4461779661019</v>
      </c>
    </row>
    <row r="167" spans="1:16" x14ac:dyDescent="0.3">
      <c r="A167" s="1">
        <v>2000</v>
      </c>
      <c r="B167" s="1">
        <v>2</v>
      </c>
      <c r="C167" s="2">
        <v>36661</v>
      </c>
      <c r="D167" s="4">
        <f>Co2Q[[#This Row],[Year]]+1/8+(Co2Q[[#This Row],[Quarter]]-1)/4</f>
        <v>2000.375</v>
      </c>
      <c r="E167" s="4">
        <f>Co2Q[[#This Row],[DecDate]]^2</f>
        <v>4001500.140625</v>
      </c>
      <c r="F167" s="1">
        <v>1115.0999999999999</v>
      </c>
      <c r="G167" s="17">
        <f>$T$17+$T$18*Co2Q[[#This Row],[DecDate]]</f>
        <v>1116.5821414955117</v>
      </c>
      <c r="H167" s="17">
        <f>$T$37+$T$38*Co2Q[[#This Row],[DecDate]]+$T$39*Co2Q[[#This Row],[DecDate2]]</f>
        <v>1110.1364714265801</v>
      </c>
      <c r="I167" s="17">
        <f>Co2Q[[#This Row],[Co2]]-Co2Q[[#This Row],[Linear Trend]]</f>
        <v>-1.4821414955117689</v>
      </c>
      <c r="J167" s="17">
        <f>Co2Q[[#This Row],[Co2]]-Co2Q[[#This Row],[Quadratic Trend]]</f>
        <v>4.9635285734198078</v>
      </c>
      <c r="K167" s="17">
        <f t="shared" si="2"/>
        <v>-3.1831941058351729</v>
      </c>
      <c r="L167" s="17">
        <f>Co2Q[[#This Row],[Quadratic Trend]]+Co2Q[[#This Row],[Cycle]]</f>
        <v>1106.953277320745</v>
      </c>
      <c r="M167" s="17">
        <f>Co2Q[[#This Row],[Detrended]]-Co2Q[[#This Row],[Cycle]]</f>
        <v>8.1467226792549816</v>
      </c>
      <c r="N167" s="17">
        <f>AVERAGEIF(Co2Q[Quarter],Co2Q[Quarter],Co2Q[High Frequency])</f>
        <v>9.1778752216281383</v>
      </c>
      <c r="O167" s="17">
        <f>Co2Q[[#This Row],[S0]]-AVERAGE($N$2:$N$5)</f>
        <v>9.1717203389840076</v>
      </c>
      <c r="P167" s="17">
        <f>Co2Q[[#This Row],[Co2]]-Co2Q[[#This Row],[Seasonal]]</f>
        <v>1105.9282796610159</v>
      </c>
    </row>
    <row r="168" spans="1:16" x14ac:dyDescent="0.3">
      <c r="A168" s="1">
        <v>2000</v>
      </c>
      <c r="B168" s="1">
        <v>3</v>
      </c>
      <c r="C168" s="2">
        <v>36753</v>
      </c>
      <c r="D168" s="4">
        <f>Co2Q[[#This Row],[Year]]+1/8+(Co2Q[[#This Row],[Quarter]]-1)/4</f>
        <v>2000.625</v>
      </c>
      <c r="E168" s="4">
        <f>Co2Q[[#This Row],[DecDate]]^2</f>
        <v>4002500.390625</v>
      </c>
      <c r="F168" s="1">
        <v>1104.99</v>
      </c>
      <c r="G168" s="17">
        <f>$T$17+$T$18*Co2Q[[#This Row],[DecDate]]</f>
        <v>1117.7554248250835</v>
      </c>
      <c r="H168" s="17">
        <f>$T$37+$T$38*Co2Q[[#This Row],[DecDate]]+$T$39*Co2Q[[#This Row],[DecDate2]]</f>
        <v>1111.5269980018493</v>
      </c>
      <c r="I168" s="17">
        <f>Co2Q[[#This Row],[Co2]]-Co2Q[[#This Row],[Linear Trend]]</f>
        <v>-12.765424825083528</v>
      </c>
      <c r="J168" s="17">
        <f>Co2Q[[#This Row],[Co2]]-Co2Q[[#This Row],[Quadratic Trend]]</f>
        <v>-6.5369980018492697</v>
      </c>
      <c r="K168" s="17">
        <f t="shared" si="2"/>
        <v>-1.7057206810985464</v>
      </c>
      <c r="L168" s="17">
        <f>Co2Q[[#This Row],[Quadratic Trend]]+Co2Q[[#This Row],[Cycle]]</f>
        <v>1109.8212773207508</v>
      </c>
      <c r="M168" s="17">
        <f>Co2Q[[#This Row],[Detrended]]-Co2Q[[#This Row],[Cycle]]</f>
        <v>-4.8312773207507238</v>
      </c>
      <c r="N168" s="17">
        <f>AVERAGEIF(Co2Q[Quarter],Co2Q[Quarter],Co2Q[High Frequency])</f>
        <v>-4.3806332529498047</v>
      </c>
      <c r="O168" s="17">
        <f>Co2Q[[#This Row],[S0]]-AVERAGE($N$2:$N$5)</f>
        <v>-4.3867881355939353</v>
      </c>
      <c r="P168" s="17">
        <f>Co2Q[[#This Row],[Co2]]-Co2Q[[#This Row],[Seasonal]]</f>
        <v>1109.3767881355939</v>
      </c>
    </row>
    <row r="169" spans="1:16" x14ac:dyDescent="0.3">
      <c r="A169" s="1">
        <v>2000</v>
      </c>
      <c r="B169" s="1">
        <v>4</v>
      </c>
      <c r="C169" s="2">
        <v>36845</v>
      </c>
      <c r="D169" s="4">
        <f>Co2Q[[#This Row],[Year]]+1/8+(Co2Q[[#This Row],[Quarter]]-1)/4</f>
        <v>2000.875</v>
      </c>
      <c r="E169" s="4">
        <f>Co2Q[[#This Row],[DecDate]]^2</f>
        <v>4003500.765625</v>
      </c>
      <c r="F169" s="1">
        <v>1105.07</v>
      </c>
      <c r="G169" s="17">
        <f>$T$17+$T$18*Co2Q[[#This Row],[DecDate]]</f>
        <v>1118.9287081546554</v>
      </c>
      <c r="H169" s="17">
        <f>$T$37+$T$38*Co2Q[[#This Row],[DecDate]]+$T$39*Co2Q[[#This Row],[DecDate2]]</f>
        <v>1112.9222472563561</v>
      </c>
      <c r="I169" s="17">
        <f>Co2Q[[#This Row],[Co2]]-Co2Q[[#This Row],[Linear Trend]]</f>
        <v>-13.85870815465546</v>
      </c>
      <c r="J169" s="17">
        <f>Co2Q[[#This Row],[Co2]]-Co2Q[[#This Row],[Quadratic Trend]]</f>
        <v>-7.8522472563561223</v>
      </c>
      <c r="K169" s="17">
        <f t="shared" si="2"/>
        <v>-0.90096993561696759</v>
      </c>
      <c r="L169" s="17">
        <f>Co2Q[[#This Row],[Quadratic Trend]]+Co2Q[[#This Row],[Cycle]]</f>
        <v>1112.021277320739</v>
      </c>
      <c r="M169" s="17">
        <f>Co2Q[[#This Row],[Detrended]]-Co2Q[[#This Row],[Cycle]]</f>
        <v>-6.9512773207391545</v>
      </c>
      <c r="N169" s="17">
        <f>AVERAGEIF(Co2Q[Quarter],Co2Q[Quarter],Co2Q[High Frequency])</f>
        <v>-7.7725993546440222</v>
      </c>
      <c r="O169" s="17">
        <f>Co2Q[[#This Row],[S0]]-AVERAGE($N$2:$N$5)</f>
        <v>-7.7787542372881529</v>
      </c>
      <c r="P169" s="17">
        <f>Co2Q[[#This Row],[Co2]]-Co2Q[[#This Row],[Seasonal]]</f>
        <v>1112.8487542372882</v>
      </c>
    </row>
    <row r="170" spans="1:16" x14ac:dyDescent="0.3">
      <c r="A170" s="1">
        <v>2001</v>
      </c>
      <c r="B170" s="1">
        <v>1</v>
      </c>
      <c r="C170" s="2">
        <v>36937</v>
      </c>
      <c r="D170" s="4">
        <f>Co2Q[[#This Row],[Year]]+1/8+(Co2Q[[#This Row],[Quarter]]-1)/4</f>
        <v>2001.125</v>
      </c>
      <c r="E170" s="4">
        <f>Co2Q[[#This Row],[DecDate]]^2</f>
        <v>4004501.265625</v>
      </c>
      <c r="F170" s="1">
        <v>1114.53</v>
      </c>
      <c r="G170" s="17">
        <f>$T$17+$T$18*Co2Q[[#This Row],[DecDate]]</f>
        <v>1120.1019914842273</v>
      </c>
      <c r="H170" s="17">
        <f>$T$37+$T$38*Co2Q[[#This Row],[DecDate]]+$T$39*Co2Q[[#This Row],[DecDate2]]</f>
        <v>1114.3222191901295</v>
      </c>
      <c r="I170" s="17">
        <f>Co2Q[[#This Row],[Co2]]-Co2Q[[#This Row],[Linear Trend]]</f>
        <v>-5.5719914842272829</v>
      </c>
      <c r="J170" s="17">
        <f>Co2Q[[#This Row],[Co2]]-Co2Q[[#This Row],[Quadratic Trend]]</f>
        <v>0.20778080987042813</v>
      </c>
      <c r="K170" s="17">
        <f t="shared" si="2"/>
        <v>-3.4609418693904446</v>
      </c>
      <c r="L170" s="17">
        <f>Co2Q[[#This Row],[Quadratic Trend]]+Co2Q[[#This Row],[Cycle]]</f>
        <v>1110.8612773207392</v>
      </c>
      <c r="M170" s="17">
        <f>Co2Q[[#This Row],[Detrended]]-Co2Q[[#This Row],[Cycle]]</f>
        <v>3.6687226792608727</v>
      </c>
      <c r="N170" s="17">
        <f>AVERAGEIF(Co2Q[Quarter],Co2Q[Quarter],Co2Q[High Frequency])</f>
        <v>2.9999769165422139</v>
      </c>
      <c r="O170" s="17">
        <f>Co2Q[[#This Row],[S0]]-AVERAGE($N$2:$N$5)</f>
        <v>2.9938220338980828</v>
      </c>
      <c r="P170" s="17">
        <f>Co2Q[[#This Row],[Co2]]-Co2Q[[#This Row],[Seasonal]]</f>
        <v>1111.5361779661018</v>
      </c>
    </row>
    <row r="171" spans="1:16" x14ac:dyDescent="0.3">
      <c r="A171" s="1">
        <v>2001</v>
      </c>
      <c r="B171" s="1">
        <v>2</v>
      </c>
      <c r="C171" s="2">
        <v>37026</v>
      </c>
      <c r="D171" s="4">
        <f>Co2Q[[#This Row],[Year]]+1/8+(Co2Q[[#This Row],[Quarter]]-1)/4</f>
        <v>2001.375</v>
      </c>
      <c r="E171" s="4">
        <f>Co2Q[[#This Row],[DecDate]]^2</f>
        <v>4005501.890625</v>
      </c>
      <c r="F171" s="1">
        <v>1120.44</v>
      </c>
      <c r="G171" s="17">
        <f>$T$17+$T$18*Co2Q[[#This Row],[DecDate]]</f>
        <v>1121.2752748137991</v>
      </c>
      <c r="H171" s="17">
        <f>$T$37+$T$38*Co2Q[[#This Row],[DecDate]]+$T$39*Co2Q[[#This Row],[DecDate2]]</f>
        <v>1115.7269138031697</v>
      </c>
      <c r="I171" s="17">
        <f>Co2Q[[#This Row],[Co2]]-Co2Q[[#This Row],[Linear Trend]]</f>
        <v>-0.83527481379906021</v>
      </c>
      <c r="J171" s="17">
        <f>Co2Q[[#This Row],[Co2]]-Co2Q[[#This Row],[Quadratic Trend]]</f>
        <v>4.7130861968303179</v>
      </c>
      <c r="K171" s="17">
        <f t="shared" si="2"/>
        <v>-3.9736364824189878</v>
      </c>
      <c r="L171" s="17">
        <f>Co2Q[[#This Row],[Quadratic Trend]]+Co2Q[[#This Row],[Cycle]]</f>
        <v>1111.7532773207508</v>
      </c>
      <c r="M171" s="17">
        <f>Co2Q[[#This Row],[Detrended]]-Co2Q[[#This Row],[Cycle]]</f>
        <v>8.6867226792493053</v>
      </c>
      <c r="N171" s="17">
        <f>AVERAGEIF(Co2Q[Quarter],Co2Q[Quarter],Co2Q[High Frequency])</f>
        <v>9.1778752216281383</v>
      </c>
      <c r="O171" s="17">
        <f>Co2Q[[#This Row],[S0]]-AVERAGE($N$2:$N$5)</f>
        <v>9.1717203389840076</v>
      </c>
      <c r="P171" s="17">
        <f>Co2Q[[#This Row],[Co2]]-Co2Q[[#This Row],[Seasonal]]</f>
        <v>1111.2682796610161</v>
      </c>
    </row>
    <row r="172" spans="1:16" x14ac:dyDescent="0.3">
      <c r="A172" s="1">
        <v>2001</v>
      </c>
      <c r="B172" s="1">
        <v>3</v>
      </c>
      <c r="C172" s="2">
        <v>37118</v>
      </c>
      <c r="D172" s="4">
        <f>Co2Q[[#This Row],[Year]]+1/8+(Co2Q[[#This Row],[Quarter]]-1)/4</f>
        <v>2001.625</v>
      </c>
      <c r="E172" s="4">
        <f>Co2Q[[#This Row],[DecDate]]^2</f>
        <v>4006502.640625</v>
      </c>
      <c r="F172" s="1">
        <v>1109.3</v>
      </c>
      <c r="G172" s="17">
        <f>$T$17+$T$18*Co2Q[[#This Row],[DecDate]]</f>
        <v>1122.448558143371</v>
      </c>
      <c r="H172" s="17">
        <f>$T$37+$T$38*Co2Q[[#This Row],[DecDate]]+$T$39*Co2Q[[#This Row],[DecDate2]]</f>
        <v>1117.1363310954475</v>
      </c>
      <c r="I172" s="17">
        <f>Co2Q[[#This Row],[Co2]]-Co2Q[[#This Row],[Linear Trend]]</f>
        <v>-13.148558143371019</v>
      </c>
      <c r="J172" s="17">
        <f>Co2Q[[#This Row],[Co2]]-Co2Q[[#This Row],[Quadratic Trend]]</f>
        <v>-7.8363310954475764</v>
      </c>
      <c r="K172" s="17">
        <f t="shared" si="2"/>
        <v>-2.42705377471425</v>
      </c>
      <c r="L172" s="17">
        <f>Co2Q[[#This Row],[Quadratic Trend]]+Co2Q[[#This Row],[Cycle]]</f>
        <v>1114.7092773207332</v>
      </c>
      <c r="M172" s="17">
        <f>Co2Q[[#This Row],[Detrended]]-Co2Q[[#This Row],[Cycle]]</f>
        <v>-5.4092773207333265</v>
      </c>
      <c r="N172" s="17">
        <f>AVERAGEIF(Co2Q[Quarter],Co2Q[Quarter],Co2Q[High Frequency])</f>
        <v>-4.3806332529498047</v>
      </c>
      <c r="O172" s="17">
        <f>Co2Q[[#This Row],[S0]]-AVERAGE($N$2:$N$5)</f>
        <v>-4.3867881355939353</v>
      </c>
      <c r="P172" s="17">
        <f>Co2Q[[#This Row],[Co2]]-Co2Q[[#This Row],[Seasonal]]</f>
        <v>1113.6867881355938</v>
      </c>
    </row>
    <row r="173" spans="1:16" x14ac:dyDescent="0.3">
      <c r="A173" s="1">
        <v>2001</v>
      </c>
      <c r="B173" s="1">
        <v>4</v>
      </c>
      <c r="C173" s="2">
        <v>37210</v>
      </c>
      <c r="D173" s="4">
        <f>Co2Q[[#This Row],[Year]]+1/8+(Co2Q[[#This Row],[Quarter]]-1)/4</f>
        <v>2001.875</v>
      </c>
      <c r="E173" s="4">
        <f>Co2Q[[#This Row],[DecDate]]^2</f>
        <v>4007503.515625</v>
      </c>
      <c r="F173" s="1">
        <v>1109.45</v>
      </c>
      <c r="G173" s="17">
        <f>$T$17+$T$18*Co2Q[[#This Row],[DecDate]]</f>
        <v>1123.6218414729428</v>
      </c>
      <c r="H173" s="17">
        <f>$T$37+$T$38*Co2Q[[#This Row],[DecDate]]+$T$39*Co2Q[[#This Row],[DecDate2]]</f>
        <v>1118.550471066992</v>
      </c>
      <c r="I173" s="17">
        <f>Co2Q[[#This Row],[Co2]]-Co2Q[[#This Row],[Linear Trend]]</f>
        <v>-14.171841472942788</v>
      </c>
      <c r="J173" s="17">
        <f>Co2Q[[#This Row],[Co2]]-Co2Q[[#This Row],[Quadratic Trend]]</f>
        <v>-9.1004710669919859</v>
      </c>
      <c r="K173" s="17">
        <f t="shared" si="2"/>
        <v>-1.4871937462645746</v>
      </c>
      <c r="L173" s="17">
        <f>Co2Q[[#This Row],[Quadratic Trend]]+Co2Q[[#This Row],[Cycle]]</f>
        <v>1117.0632773207274</v>
      </c>
      <c r="M173" s="17">
        <f>Co2Q[[#This Row],[Detrended]]-Co2Q[[#This Row],[Cycle]]</f>
        <v>-7.6132773207274109</v>
      </c>
      <c r="N173" s="17">
        <f>AVERAGEIF(Co2Q[Quarter],Co2Q[Quarter],Co2Q[High Frequency])</f>
        <v>-7.7725993546440222</v>
      </c>
      <c r="O173" s="17">
        <f>Co2Q[[#This Row],[S0]]-AVERAGE($N$2:$N$5)</f>
        <v>-7.7787542372881529</v>
      </c>
      <c r="P173" s="17">
        <f>Co2Q[[#This Row],[Co2]]-Co2Q[[#This Row],[Seasonal]]</f>
        <v>1117.2287542372883</v>
      </c>
    </row>
    <row r="174" spans="1:16" x14ac:dyDescent="0.3">
      <c r="A174" s="1">
        <v>2002</v>
      </c>
      <c r="B174" s="1">
        <v>1</v>
      </c>
      <c r="C174" s="2">
        <v>37302</v>
      </c>
      <c r="D174" s="4">
        <f>Co2Q[[#This Row],[Year]]+1/8+(Co2Q[[#This Row],[Quarter]]-1)/4</f>
        <v>2002.125</v>
      </c>
      <c r="E174" s="4">
        <f>Co2Q[[#This Row],[DecDate]]^2</f>
        <v>4008504.515625</v>
      </c>
      <c r="F174" s="1">
        <v>1119.8499999999999</v>
      </c>
      <c r="G174" s="17">
        <f>$T$17+$T$18*Co2Q[[#This Row],[DecDate]]</f>
        <v>1124.7951248025147</v>
      </c>
      <c r="H174" s="17">
        <f>$T$37+$T$38*Co2Q[[#This Row],[DecDate]]+$T$39*Co2Q[[#This Row],[DecDate2]]</f>
        <v>1119.9693337178323</v>
      </c>
      <c r="I174" s="17">
        <f>Co2Q[[#This Row],[Co2]]-Co2Q[[#This Row],[Linear Trend]]</f>
        <v>-4.9451248025147834</v>
      </c>
      <c r="J174" s="17">
        <f>Co2Q[[#This Row],[Co2]]-Co2Q[[#This Row],[Quadratic Trend]]</f>
        <v>-0.11933371783243274</v>
      </c>
      <c r="K174" s="17">
        <f t="shared" si="2"/>
        <v>-3.6720563970641251</v>
      </c>
      <c r="L174" s="17">
        <f>Co2Q[[#This Row],[Quadratic Trend]]+Co2Q[[#This Row],[Cycle]]</f>
        <v>1116.2972773207682</v>
      </c>
      <c r="M174" s="17">
        <f>Co2Q[[#This Row],[Detrended]]-Co2Q[[#This Row],[Cycle]]</f>
        <v>3.5527226792316924</v>
      </c>
      <c r="N174" s="17">
        <f>AVERAGEIF(Co2Q[Quarter],Co2Q[Quarter],Co2Q[High Frequency])</f>
        <v>2.9999769165422139</v>
      </c>
      <c r="O174" s="17">
        <f>Co2Q[[#This Row],[S0]]-AVERAGE($N$2:$N$5)</f>
        <v>2.9938220338980828</v>
      </c>
      <c r="P174" s="17">
        <f>Co2Q[[#This Row],[Co2]]-Co2Q[[#This Row],[Seasonal]]</f>
        <v>1116.8561779661018</v>
      </c>
    </row>
    <row r="175" spans="1:16" x14ac:dyDescent="0.3">
      <c r="A175" s="1">
        <v>2002</v>
      </c>
      <c r="B175" s="1">
        <v>2</v>
      </c>
      <c r="C175" s="2">
        <v>37391</v>
      </c>
      <c r="D175" s="4">
        <f>Co2Q[[#This Row],[Year]]+1/8+(Co2Q[[#This Row],[Quarter]]-1)/4</f>
        <v>2002.375</v>
      </c>
      <c r="E175" s="4">
        <f>Co2Q[[#This Row],[DecDate]]^2</f>
        <v>4009505.640625</v>
      </c>
      <c r="F175" s="1">
        <v>1126.3</v>
      </c>
      <c r="G175" s="17">
        <f>$T$17+$T$18*Co2Q[[#This Row],[DecDate]]</f>
        <v>1125.9684081320866</v>
      </c>
      <c r="H175" s="17">
        <f>$T$37+$T$38*Co2Q[[#This Row],[DecDate]]+$T$39*Co2Q[[#This Row],[DecDate2]]</f>
        <v>1121.3929190478812</v>
      </c>
      <c r="I175" s="17">
        <f>Co2Q[[#This Row],[Co2]]-Co2Q[[#This Row],[Linear Trend]]</f>
        <v>0.33159186791340289</v>
      </c>
      <c r="J175" s="17">
        <f>Co2Q[[#This Row],[Co2]]-Co2Q[[#This Row],[Quadratic Trend]]</f>
        <v>4.9070809521188039</v>
      </c>
      <c r="K175" s="17">
        <f t="shared" si="2"/>
        <v>-3.637641727118762</v>
      </c>
      <c r="L175" s="17">
        <f>Co2Q[[#This Row],[Quadratic Trend]]+Co2Q[[#This Row],[Cycle]]</f>
        <v>1117.7552773207624</v>
      </c>
      <c r="M175" s="17">
        <f>Co2Q[[#This Row],[Detrended]]-Co2Q[[#This Row],[Cycle]]</f>
        <v>8.5447226792375659</v>
      </c>
      <c r="N175" s="17">
        <f>AVERAGEIF(Co2Q[Quarter],Co2Q[Quarter],Co2Q[High Frequency])</f>
        <v>9.1778752216281383</v>
      </c>
      <c r="O175" s="17">
        <f>Co2Q[[#This Row],[S0]]-AVERAGE($N$2:$N$5)</f>
        <v>9.1717203389840076</v>
      </c>
      <c r="P175" s="17">
        <f>Co2Q[[#This Row],[Co2]]-Co2Q[[#This Row],[Seasonal]]</f>
        <v>1117.128279661016</v>
      </c>
    </row>
    <row r="176" spans="1:16" x14ac:dyDescent="0.3">
      <c r="A176" s="1">
        <v>2002</v>
      </c>
      <c r="B176" s="1">
        <v>3</v>
      </c>
      <c r="C176" s="2">
        <v>37483</v>
      </c>
      <c r="D176" s="4">
        <f>Co2Q[[#This Row],[Year]]+1/8+(Co2Q[[#This Row],[Quarter]]-1)/4</f>
        <v>2002.625</v>
      </c>
      <c r="E176" s="4">
        <f>Co2Q[[#This Row],[DecDate]]^2</f>
        <v>4010506.890625</v>
      </c>
      <c r="F176" s="1">
        <v>1116.6100000000001</v>
      </c>
      <c r="G176" s="17">
        <f>$T$17+$T$18*Co2Q[[#This Row],[DecDate]]</f>
        <v>1127.1416914616566</v>
      </c>
      <c r="H176" s="17">
        <f>$T$37+$T$38*Co2Q[[#This Row],[DecDate]]+$T$39*Co2Q[[#This Row],[DecDate2]]</f>
        <v>1122.8212270571676</v>
      </c>
      <c r="I176" s="17">
        <f>Co2Q[[#This Row],[Co2]]-Co2Q[[#This Row],[Linear Trend]]</f>
        <v>-10.531691461656465</v>
      </c>
      <c r="J176" s="17">
        <f>Co2Q[[#This Row],[Co2]]-Co2Q[[#This Row],[Quadratic Trend]]</f>
        <v>-6.2112270571674344</v>
      </c>
      <c r="K176" s="17">
        <f t="shared" si="2"/>
        <v>-1.5619497364284598</v>
      </c>
      <c r="L176" s="17">
        <f>Co2Q[[#This Row],[Quadratic Trend]]+Co2Q[[#This Row],[Cycle]]</f>
        <v>1121.2592773207391</v>
      </c>
      <c r="M176" s="17">
        <f>Co2Q[[#This Row],[Detrended]]-Co2Q[[#This Row],[Cycle]]</f>
        <v>-4.6492773207389746</v>
      </c>
      <c r="N176" s="17">
        <f>AVERAGEIF(Co2Q[Quarter],Co2Q[Quarter],Co2Q[High Frequency])</f>
        <v>-4.3806332529498047</v>
      </c>
      <c r="O176" s="17">
        <f>Co2Q[[#This Row],[S0]]-AVERAGE($N$2:$N$5)</f>
        <v>-4.3867881355939353</v>
      </c>
      <c r="P176" s="17">
        <f>Co2Q[[#This Row],[Co2]]-Co2Q[[#This Row],[Seasonal]]</f>
        <v>1120.996788135594</v>
      </c>
    </row>
    <row r="177" spans="1:16" x14ac:dyDescent="0.3">
      <c r="A177" s="1">
        <v>2002</v>
      </c>
      <c r="B177" s="1">
        <v>4</v>
      </c>
      <c r="C177" s="2">
        <v>37575</v>
      </c>
      <c r="D177" s="4">
        <f>Co2Q[[#This Row],[Year]]+1/8+(Co2Q[[#This Row],[Quarter]]-1)/4</f>
        <v>2002.875</v>
      </c>
      <c r="E177" s="4">
        <f>Co2Q[[#This Row],[DecDate]]^2</f>
        <v>4011508.265625</v>
      </c>
      <c r="F177" s="1">
        <v>1116.5899999999999</v>
      </c>
      <c r="G177" s="17">
        <f>$T$17+$T$18*Co2Q[[#This Row],[DecDate]]</f>
        <v>1128.3149747912285</v>
      </c>
      <c r="H177" s="17">
        <f>$T$37+$T$38*Co2Q[[#This Row],[DecDate]]+$T$39*Co2Q[[#This Row],[DecDate2]]</f>
        <v>1124.2542577457207</v>
      </c>
      <c r="I177" s="17">
        <f>Co2Q[[#This Row],[Co2]]-Co2Q[[#This Row],[Linear Trend]]</f>
        <v>-11.724974791228533</v>
      </c>
      <c r="J177" s="17">
        <f>Co2Q[[#This Row],[Co2]]-Co2Q[[#This Row],[Quadratic Trend]]</f>
        <v>-7.6642577457207608</v>
      </c>
      <c r="K177" s="17">
        <f t="shared" si="2"/>
        <v>-4.2980424981533358E-2</v>
      </c>
      <c r="L177" s="17">
        <f>Co2Q[[#This Row],[Quadratic Trend]]+Co2Q[[#This Row],[Cycle]]</f>
        <v>1124.2112773207391</v>
      </c>
      <c r="M177" s="17">
        <f>Co2Q[[#This Row],[Detrended]]-Co2Q[[#This Row],[Cycle]]</f>
        <v>-7.6212773207392273</v>
      </c>
      <c r="N177" s="17">
        <f>AVERAGEIF(Co2Q[Quarter],Co2Q[Quarter],Co2Q[High Frequency])</f>
        <v>-7.7725993546440222</v>
      </c>
      <c r="O177" s="17">
        <f>Co2Q[[#This Row],[S0]]-AVERAGE($N$2:$N$5)</f>
        <v>-7.7787542372881529</v>
      </c>
      <c r="P177" s="17">
        <f>Co2Q[[#This Row],[Co2]]-Co2Q[[#This Row],[Seasonal]]</f>
        <v>1124.3687542372882</v>
      </c>
    </row>
    <row r="178" spans="1:16" x14ac:dyDescent="0.3">
      <c r="A178" s="1">
        <v>2003</v>
      </c>
      <c r="B178" s="1">
        <v>1</v>
      </c>
      <c r="C178" s="2">
        <v>37667</v>
      </c>
      <c r="D178" s="4">
        <f>Co2Q[[#This Row],[Year]]+1/8+(Co2Q[[#This Row],[Quarter]]-1)/4</f>
        <v>2003.125</v>
      </c>
      <c r="E178" s="4">
        <f>Co2Q[[#This Row],[DecDate]]^2</f>
        <v>4012509.765625</v>
      </c>
      <c r="F178" s="1">
        <v>1126.97</v>
      </c>
      <c r="G178" s="17">
        <f>$T$17+$T$18*Co2Q[[#This Row],[DecDate]]</f>
        <v>1129.4882581208003</v>
      </c>
      <c r="H178" s="17">
        <f>$T$37+$T$38*Co2Q[[#This Row],[DecDate]]+$T$39*Co2Q[[#This Row],[DecDate2]]</f>
        <v>1125.6920111135405</v>
      </c>
      <c r="I178" s="17">
        <f>Co2Q[[#This Row],[Co2]]-Co2Q[[#This Row],[Linear Trend]]</f>
        <v>-2.518258120800283</v>
      </c>
      <c r="J178" s="17">
        <f>Co2Q[[#This Row],[Co2]]-Co2Q[[#This Row],[Quadratic Trend]]</f>
        <v>1.277988886459525</v>
      </c>
      <c r="K178" s="17">
        <f t="shared" si="2"/>
        <v>-1.8907337927897061</v>
      </c>
      <c r="L178" s="17">
        <f>Co2Q[[#This Row],[Quadratic Trend]]+Co2Q[[#This Row],[Cycle]]</f>
        <v>1123.8012773207508</v>
      </c>
      <c r="M178" s="17">
        <f>Co2Q[[#This Row],[Detrended]]-Co2Q[[#This Row],[Cycle]]</f>
        <v>3.1687226792492309</v>
      </c>
      <c r="N178" s="17">
        <f>AVERAGEIF(Co2Q[Quarter],Co2Q[Quarter],Co2Q[High Frequency])</f>
        <v>2.9999769165422139</v>
      </c>
      <c r="O178" s="17">
        <f>Co2Q[[#This Row],[S0]]-AVERAGE($N$2:$N$5)</f>
        <v>2.9938220338980828</v>
      </c>
      <c r="P178" s="17">
        <f>Co2Q[[#This Row],[Co2]]-Co2Q[[#This Row],[Seasonal]]</f>
        <v>1123.9761779661019</v>
      </c>
    </row>
    <row r="179" spans="1:16" x14ac:dyDescent="0.3">
      <c r="A179" s="1">
        <v>2003</v>
      </c>
      <c r="B179" s="1">
        <v>2</v>
      </c>
      <c r="C179" s="2">
        <v>37756</v>
      </c>
      <c r="D179" s="4">
        <f>Co2Q[[#This Row],[Year]]+1/8+(Co2Q[[#This Row],[Quarter]]-1)/4</f>
        <v>2003.375</v>
      </c>
      <c r="E179" s="4">
        <f>Co2Q[[#This Row],[DecDate]]^2</f>
        <v>4013511.390625</v>
      </c>
      <c r="F179" s="1">
        <v>1134.6100000000001</v>
      </c>
      <c r="G179" s="17">
        <f>$T$17+$T$18*Co2Q[[#This Row],[DecDate]]</f>
        <v>1130.6615414503722</v>
      </c>
      <c r="H179" s="17">
        <f>$T$37+$T$38*Co2Q[[#This Row],[DecDate]]+$T$39*Co2Q[[#This Row],[DecDate2]]</f>
        <v>1127.1344871605979</v>
      </c>
      <c r="I179" s="17">
        <f>Co2Q[[#This Row],[Co2]]-Co2Q[[#This Row],[Linear Trend]]</f>
        <v>3.9484585496279578</v>
      </c>
      <c r="J179" s="17">
        <f>Co2Q[[#This Row],[Co2]]-Co2Q[[#This Row],[Quadratic Trend]]</f>
        <v>7.4755128394021995</v>
      </c>
      <c r="K179" s="17">
        <f t="shared" si="2"/>
        <v>-1.8952098398529871</v>
      </c>
      <c r="L179" s="17">
        <f>Co2Q[[#This Row],[Quadratic Trend]]+Co2Q[[#This Row],[Cycle]]</f>
        <v>1125.239277320745</v>
      </c>
      <c r="M179" s="17">
        <f>Co2Q[[#This Row],[Detrended]]-Co2Q[[#This Row],[Cycle]]</f>
        <v>9.3707226792551861</v>
      </c>
      <c r="N179" s="17">
        <f>AVERAGEIF(Co2Q[Quarter],Co2Q[Quarter],Co2Q[High Frequency])</f>
        <v>9.1778752216281383</v>
      </c>
      <c r="O179" s="17">
        <f>Co2Q[[#This Row],[S0]]-AVERAGE($N$2:$N$5)</f>
        <v>9.1717203389840076</v>
      </c>
      <c r="P179" s="17">
        <f>Co2Q[[#This Row],[Co2]]-Co2Q[[#This Row],[Seasonal]]</f>
        <v>1125.4382796610162</v>
      </c>
    </row>
    <row r="180" spans="1:16" x14ac:dyDescent="0.3">
      <c r="A180" s="1">
        <v>2003</v>
      </c>
      <c r="B180" s="1">
        <v>3</v>
      </c>
      <c r="C180" s="2">
        <v>37848</v>
      </c>
      <c r="D180" s="4">
        <f>Co2Q[[#This Row],[Year]]+1/8+(Co2Q[[#This Row],[Quarter]]-1)/4</f>
        <v>2003.625</v>
      </c>
      <c r="E180" s="4">
        <f>Co2Q[[#This Row],[DecDate]]^2</f>
        <v>4014513.140625</v>
      </c>
      <c r="F180" s="1">
        <v>1124.25</v>
      </c>
      <c r="G180" s="17">
        <f>$T$17+$T$18*Co2Q[[#This Row],[DecDate]]</f>
        <v>1131.834824779944</v>
      </c>
      <c r="H180" s="17">
        <f>$T$37+$T$38*Co2Q[[#This Row],[DecDate]]+$T$39*Co2Q[[#This Row],[DecDate2]]</f>
        <v>1128.5816858869221</v>
      </c>
      <c r="I180" s="17">
        <f>Co2Q[[#This Row],[Co2]]-Co2Q[[#This Row],[Linear Trend]]</f>
        <v>-7.5848247799440287</v>
      </c>
      <c r="J180" s="17">
        <f>Co2Q[[#This Row],[Co2]]-Co2Q[[#This Row],[Quadratic Trend]]</f>
        <v>-4.3316858869220596</v>
      </c>
      <c r="K180" s="17">
        <f t="shared" si="2"/>
        <v>8.9591433828718439E-2</v>
      </c>
      <c r="L180" s="17">
        <f>Co2Q[[#This Row],[Quadratic Trend]]+Co2Q[[#This Row],[Cycle]]</f>
        <v>1128.6712773207507</v>
      </c>
      <c r="M180" s="17">
        <f>Co2Q[[#This Row],[Detrended]]-Co2Q[[#This Row],[Cycle]]</f>
        <v>-4.4212773207507778</v>
      </c>
      <c r="N180" s="17">
        <f>AVERAGEIF(Co2Q[Quarter],Co2Q[Quarter],Co2Q[High Frequency])</f>
        <v>-4.3806332529498047</v>
      </c>
      <c r="O180" s="17">
        <f>Co2Q[[#This Row],[S0]]-AVERAGE($N$2:$N$5)</f>
        <v>-4.3867881355939353</v>
      </c>
      <c r="P180" s="17">
        <f>Co2Q[[#This Row],[Co2]]-Co2Q[[#This Row],[Seasonal]]</f>
        <v>1128.6367881355939</v>
      </c>
    </row>
    <row r="181" spans="1:16" x14ac:dyDescent="0.3">
      <c r="A181" s="1">
        <v>2003</v>
      </c>
      <c r="B181" s="1">
        <v>4</v>
      </c>
      <c r="C181" s="2">
        <v>37940</v>
      </c>
      <c r="D181" s="4">
        <f>Co2Q[[#This Row],[Year]]+1/8+(Co2Q[[#This Row],[Quarter]]-1)/4</f>
        <v>2003.875</v>
      </c>
      <c r="E181" s="4">
        <f>Co2Q[[#This Row],[DecDate]]^2</f>
        <v>4015515.015625</v>
      </c>
      <c r="F181" s="1">
        <v>1123.8</v>
      </c>
      <c r="G181" s="17">
        <f>$T$17+$T$18*Co2Q[[#This Row],[DecDate]]</f>
        <v>1133.0081081095159</v>
      </c>
      <c r="H181" s="17">
        <f>$T$37+$T$38*Co2Q[[#This Row],[DecDate]]+$T$39*Co2Q[[#This Row],[DecDate2]]</f>
        <v>1130.0336072924838</v>
      </c>
      <c r="I181" s="17">
        <f>Co2Q[[#This Row],[Co2]]-Co2Q[[#This Row],[Linear Trend]]</f>
        <v>-9.2081081095159334</v>
      </c>
      <c r="J181" s="17">
        <f>Co2Q[[#This Row],[Co2]]-Co2Q[[#This Row],[Quadratic Trend]]</f>
        <v>-6.233607292483839</v>
      </c>
      <c r="K181" s="17">
        <f t="shared" si="2"/>
        <v>1.3756700282611747</v>
      </c>
      <c r="L181" s="17">
        <f>Co2Q[[#This Row],[Quadratic Trend]]+Co2Q[[#This Row],[Cycle]]</f>
        <v>1131.4092773207449</v>
      </c>
      <c r="M181" s="17">
        <f>Co2Q[[#This Row],[Detrended]]-Co2Q[[#This Row],[Cycle]]</f>
        <v>-7.6092773207450133</v>
      </c>
      <c r="N181" s="17">
        <f>AVERAGEIF(Co2Q[Quarter],Co2Q[Quarter],Co2Q[High Frequency])</f>
        <v>-7.7725993546440222</v>
      </c>
      <c r="O181" s="17">
        <f>Co2Q[[#This Row],[S0]]-AVERAGE($N$2:$N$5)</f>
        <v>-7.7787542372881529</v>
      </c>
      <c r="P181" s="17">
        <f>Co2Q[[#This Row],[Co2]]-Co2Q[[#This Row],[Seasonal]]</f>
        <v>1131.5787542372882</v>
      </c>
    </row>
    <row r="182" spans="1:16" x14ac:dyDescent="0.3">
      <c r="A182" s="1">
        <v>2004</v>
      </c>
      <c r="B182" s="1">
        <v>1</v>
      </c>
      <c r="C182" s="2">
        <v>38032</v>
      </c>
      <c r="D182" s="4">
        <f>Co2Q[[#This Row],[Year]]+1/8+(Co2Q[[#This Row],[Quarter]]-1)/4</f>
        <v>2004.125</v>
      </c>
      <c r="E182" s="4">
        <f>Co2Q[[#This Row],[DecDate]]^2</f>
        <v>4016517.015625</v>
      </c>
      <c r="F182" s="1">
        <v>1133.75</v>
      </c>
      <c r="G182" s="17">
        <f>$T$17+$T$18*Co2Q[[#This Row],[DecDate]]</f>
        <v>1134.1813914390877</v>
      </c>
      <c r="H182" s="17">
        <f>$T$37+$T$38*Co2Q[[#This Row],[DecDate]]+$T$39*Co2Q[[#This Row],[DecDate2]]</f>
        <v>1131.4902513773122</v>
      </c>
      <c r="I182" s="17">
        <f>Co2Q[[#This Row],[Co2]]-Co2Q[[#This Row],[Linear Trend]]</f>
        <v>-0.43139143908774713</v>
      </c>
      <c r="J182" s="17">
        <f>Co2Q[[#This Row],[Co2]]-Co2Q[[#This Row],[Quadratic Trend]]</f>
        <v>2.2597486226877663</v>
      </c>
      <c r="K182" s="17">
        <f t="shared" si="2"/>
        <v>-1.4569740565614666</v>
      </c>
      <c r="L182" s="17">
        <f>Co2Q[[#This Row],[Quadratic Trend]]+Co2Q[[#This Row],[Cycle]]</f>
        <v>1130.0332773207508</v>
      </c>
      <c r="M182" s="17">
        <f>Co2Q[[#This Row],[Detrended]]-Co2Q[[#This Row],[Cycle]]</f>
        <v>3.7167226792492327</v>
      </c>
      <c r="N182" s="17">
        <f>AVERAGEIF(Co2Q[Quarter],Co2Q[Quarter],Co2Q[High Frequency])</f>
        <v>2.9999769165422139</v>
      </c>
      <c r="O182" s="17">
        <f>Co2Q[[#This Row],[S0]]-AVERAGE($N$2:$N$5)</f>
        <v>2.9938220338980828</v>
      </c>
      <c r="P182" s="17">
        <f>Co2Q[[#This Row],[Co2]]-Co2Q[[#This Row],[Seasonal]]</f>
        <v>1130.7561779661019</v>
      </c>
    </row>
    <row r="183" spans="1:16" x14ac:dyDescent="0.3">
      <c r="A183" s="1">
        <v>2004</v>
      </c>
      <c r="B183" s="1">
        <v>2</v>
      </c>
      <c r="C183" s="2">
        <v>38122</v>
      </c>
      <c r="D183" s="4">
        <f>Co2Q[[#This Row],[Year]]+1/8+(Co2Q[[#This Row],[Quarter]]-1)/4</f>
        <v>2004.375</v>
      </c>
      <c r="E183" s="4">
        <f>Co2Q[[#This Row],[DecDate]]^2</f>
        <v>4017519.140625</v>
      </c>
      <c r="F183" s="1">
        <v>1140.6600000000001</v>
      </c>
      <c r="G183" s="17">
        <f>$T$17+$T$18*Co2Q[[#This Row],[DecDate]]</f>
        <v>1135.3546747686596</v>
      </c>
      <c r="H183" s="17">
        <f>$T$37+$T$38*Co2Q[[#This Row],[DecDate]]+$T$39*Co2Q[[#This Row],[DecDate2]]</f>
        <v>1132.9516181413783</v>
      </c>
      <c r="I183" s="17">
        <f>Co2Q[[#This Row],[Co2]]-Co2Q[[#This Row],[Linear Trend]]</f>
        <v>5.3053252313404755</v>
      </c>
      <c r="J183" s="17">
        <f>Co2Q[[#This Row],[Co2]]-Co2Q[[#This Row],[Quadratic Trend]]</f>
        <v>7.7083818586218058</v>
      </c>
      <c r="K183" s="17">
        <f t="shared" si="2"/>
        <v>-2.1423408206507704</v>
      </c>
      <c r="L183" s="17">
        <f>Co2Q[[#This Row],[Quadratic Trend]]+Co2Q[[#This Row],[Cycle]]</f>
        <v>1130.8092773207275</v>
      </c>
      <c r="M183" s="17">
        <f>Co2Q[[#This Row],[Detrended]]-Co2Q[[#This Row],[Cycle]]</f>
        <v>9.8507226792725753</v>
      </c>
      <c r="N183" s="17">
        <f>AVERAGEIF(Co2Q[Quarter],Co2Q[Quarter],Co2Q[High Frequency])</f>
        <v>9.1778752216281383</v>
      </c>
      <c r="O183" s="17">
        <f>Co2Q[[#This Row],[S0]]-AVERAGE($N$2:$N$5)</f>
        <v>9.1717203389840076</v>
      </c>
      <c r="P183" s="17">
        <f>Co2Q[[#This Row],[Co2]]-Co2Q[[#This Row],[Seasonal]]</f>
        <v>1131.4882796610161</v>
      </c>
    </row>
    <row r="184" spans="1:16" x14ac:dyDescent="0.3">
      <c r="A184" s="1">
        <v>2004</v>
      </c>
      <c r="B184" s="1">
        <v>3</v>
      </c>
      <c r="C184" s="2">
        <v>38214</v>
      </c>
      <c r="D184" s="4">
        <f>Co2Q[[#This Row],[Year]]+1/8+(Co2Q[[#This Row],[Quarter]]-1)/4</f>
        <v>2004.625</v>
      </c>
      <c r="E184" s="4">
        <f>Co2Q[[#This Row],[DecDate]]^2</f>
        <v>4018521.390625</v>
      </c>
      <c r="F184" s="1">
        <v>1127.73</v>
      </c>
      <c r="G184" s="17">
        <f>$T$17+$T$18*Co2Q[[#This Row],[DecDate]]</f>
        <v>1136.5279580982315</v>
      </c>
      <c r="H184" s="17">
        <f>$T$37+$T$38*Co2Q[[#This Row],[DecDate]]+$T$39*Co2Q[[#This Row],[DecDate2]]</f>
        <v>1134.417707584711</v>
      </c>
      <c r="I184" s="17">
        <f>Co2Q[[#This Row],[Co2]]-Co2Q[[#This Row],[Linear Trend]]</f>
        <v>-8.7979580982314474</v>
      </c>
      <c r="J184" s="17">
        <f>Co2Q[[#This Row],[Co2]]-Co2Q[[#This Row],[Quadratic Trend]]</f>
        <v>-6.6877075847110063</v>
      </c>
      <c r="K184" s="17">
        <f t="shared" si="2"/>
        <v>-0.57643026399514385</v>
      </c>
      <c r="L184" s="17">
        <f>Co2Q[[#This Row],[Quadratic Trend]]+Co2Q[[#This Row],[Cycle]]</f>
        <v>1133.8412773207158</v>
      </c>
      <c r="M184" s="17">
        <f>Co2Q[[#This Row],[Detrended]]-Co2Q[[#This Row],[Cycle]]</f>
        <v>-6.1112773207158622</v>
      </c>
      <c r="N184" s="17">
        <f>AVERAGEIF(Co2Q[Quarter],Co2Q[Quarter],Co2Q[High Frequency])</f>
        <v>-4.3806332529498047</v>
      </c>
      <c r="O184" s="17">
        <f>Co2Q[[#This Row],[S0]]-AVERAGE($N$2:$N$5)</f>
        <v>-4.3867881355939353</v>
      </c>
      <c r="P184" s="17">
        <f>Co2Q[[#This Row],[Co2]]-Co2Q[[#This Row],[Seasonal]]</f>
        <v>1132.1167881355939</v>
      </c>
    </row>
    <row r="185" spans="1:16" x14ac:dyDescent="0.3">
      <c r="A185" s="1">
        <v>2004</v>
      </c>
      <c r="B185" s="1">
        <v>4</v>
      </c>
      <c r="C185" s="2">
        <v>38306</v>
      </c>
      <c r="D185" s="4">
        <f>Co2Q[[#This Row],[Year]]+1/8+(Co2Q[[#This Row],[Quarter]]-1)/4</f>
        <v>2004.875</v>
      </c>
      <c r="E185" s="4">
        <f>Co2Q[[#This Row],[DecDate]]^2</f>
        <v>4019523.765625</v>
      </c>
      <c r="F185" s="1">
        <v>1128.1300000000001</v>
      </c>
      <c r="G185" s="17">
        <f>$T$17+$T$18*Co2Q[[#This Row],[DecDate]]</f>
        <v>1137.7012414278033</v>
      </c>
      <c r="H185" s="17">
        <f>$T$37+$T$38*Co2Q[[#This Row],[DecDate]]+$T$39*Co2Q[[#This Row],[DecDate2]]</f>
        <v>1135.8885197073687</v>
      </c>
      <c r="I185" s="17">
        <f>Co2Q[[#This Row],[Co2]]-Co2Q[[#This Row],[Linear Trend]]</f>
        <v>-9.5712414278032156</v>
      </c>
      <c r="J185" s="17">
        <f>Co2Q[[#This Row],[Co2]]-Co2Q[[#This Row],[Quadratic Trend]]</f>
        <v>-7.7585197073685777</v>
      </c>
      <c r="K185" s="17">
        <f t="shared" si="2"/>
        <v>0.59275761341123145</v>
      </c>
      <c r="L185" s="17">
        <f>Co2Q[[#This Row],[Quadratic Trend]]+Co2Q[[#This Row],[Cycle]]</f>
        <v>1136.48127732078</v>
      </c>
      <c r="M185" s="17">
        <f>Co2Q[[#This Row],[Detrended]]-Co2Q[[#This Row],[Cycle]]</f>
        <v>-8.3512773207798094</v>
      </c>
      <c r="N185" s="17">
        <f>AVERAGEIF(Co2Q[Quarter],Co2Q[Quarter],Co2Q[High Frequency])</f>
        <v>-7.7725993546440222</v>
      </c>
      <c r="O185" s="17">
        <f>Co2Q[[#This Row],[S0]]-AVERAGE($N$2:$N$5)</f>
        <v>-7.7787542372881529</v>
      </c>
      <c r="P185" s="17">
        <f>Co2Q[[#This Row],[Co2]]-Co2Q[[#This Row],[Seasonal]]</f>
        <v>1135.9087542372883</v>
      </c>
    </row>
    <row r="186" spans="1:16" x14ac:dyDescent="0.3">
      <c r="A186" s="1">
        <v>2005</v>
      </c>
      <c r="B186" s="1">
        <v>1</v>
      </c>
      <c r="C186" s="2">
        <v>38398</v>
      </c>
      <c r="D186" s="4">
        <f>Co2Q[[#This Row],[Year]]+1/8+(Co2Q[[#This Row],[Quarter]]-1)/4</f>
        <v>2005.125</v>
      </c>
      <c r="E186" s="4">
        <f>Co2Q[[#This Row],[DecDate]]^2</f>
        <v>4020526.265625</v>
      </c>
      <c r="F186" s="1">
        <v>1138.96</v>
      </c>
      <c r="G186" s="17">
        <f>$T$17+$T$18*Co2Q[[#This Row],[DecDate]]</f>
        <v>1138.8745247573752</v>
      </c>
      <c r="H186" s="17">
        <f>$T$37+$T$38*Co2Q[[#This Row],[DecDate]]+$T$39*Co2Q[[#This Row],[DecDate2]]</f>
        <v>1137.3640545092057</v>
      </c>
      <c r="I186" s="17">
        <f>Co2Q[[#This Row],[Co2]]-Co2Q[[#This Row],[Linear Trend]]</f>
        <v>8.5475242624852399E-2</v>
      </c>
      <c r="J186" s="17">
        <f>Co2Q[[#This Row],[Co2]]-Co2Q[[#This Row],[Quadratic Trend]]</f>
        <v>1.5959454907942927</v>
      </c>
      <c r="K186" s="17">
        <f t="shared" si="2"/>
        <v>-1.7787771884432915</v>
      </c>
      <c r="L186" s="17">
        <f>Co2Q[[#This Row],[Quadratic Trend]]+Co2Q[[#This Row],[Cycle]]</f>
        <v>1135.5852773207625</v>
      </c>
      <c r="M186" s="17">
        <f>Co2Q[[#This Row],[Detrended]]-Co2Q[[#This Row],[Cycle]]</f>
        <v>3.3747226792375842</v>
      </c>
      <c r="N186" s="17">
        <f>AVERAGEIF(Co2Q[Quarter],Co2Q[Quarter],Co2Q[High Frequency])</f>
        <v>2.9999769165422139</v>
      </c>
      <c r="O186" s="17">
        <f>Co2Q[[#This Row],[S0]]-AVERAGE($N$2:$N$5)</f>
        <v>2.9938220338980828</v>
      </c>
      <c r="P186" s="17">
        <f>Co2Q[[#This Row],[Co2]]-Co2Q[[#This Row],[Seasonal]]</f>
        <v>1135.9661779661019</v>
      </c>
    </row>
    <row r="187" spans="1:16" x14ac:dyDescent="0.3">
      <c r="A187" s="1">
        <v>2005</v>
      </c>
      <c r="B187" s="1">
        <v>2</v>
      </c>
      <c r="C187" s="2">
        <v>38487</v>
      </c>
      <c r="D187" s="4">
        <f>Co2Q[[#This Row],[Year]]+1/8+(Co2Q[[#This Row],[Quarter]]-1)/4</f>
        <v>2005.375</v>
      </c>
      <c r="E187" s="4">
        <f>Co2Q[[#This Row],[DecDate]]^2</f>
        <v>4021528.890625</v>
      </c>
      <c r="F187" s="1">
        <v>1146.95</v>
      </c>
      <c r="G187" s="17">
        <f>$T$17+$T$18*Co2Q[[#This Row],[DecDate]]</f>
        <v>1140.0478080869452</v>
      </c>
      <c r="H187" s="17">
        <f>$T$37+$T$38*Co2Q[[#This Row],[DecDate]]+$T$39*Co2Q[[#This Row],[DecDate2]]</f>
        <v>1138.8443119902804</v>
      </c>
      <c r="I187" s="17">
        <f>Co2Q[[#This Row],[Co2]]-Co2Q[[#This Row],[Linear Trend]]</f>
        <v>6.9021919130548213</v>
      </c>
      <c r="J187" s="17">
        <f>Co2Q[[#This Row],[Co2]]-Co2Q[[#This Row],[Quadratic Trend]]</f>
        <v>8.1056880097196427</v>
      </c>
      <c r="K187" s="17">
        <f t="shared" si="2"/>
        <v>-1.7130346695528715</v>
      </c>
      <c r="L187" s="17">
        <f>Co2Q[[#This Row],[Quadratic Trend]]+Co2Q[[#This Row],[Cycle]]</f>
        <v>1137.1312773207276</v>
      </c>
      <c r="M187" s="17">
        <f>Co2Q[[#This Row],[Detrended]]-Co2Q[[#This Row],[Cycle]]</f>
        <v>9.8187226792725149</v>
      </c>
      <c r="N187" s="17">
        <f>AVERAGEIF(Co2Q[Quarter],Co2Q[Quarter],Co2Q[High Frequency])</f>
        <v>9.1778752216281383</v>
      </c>
      <c r="O187" s="17">
        <f>Co2Q[[#This Row],[S0]]-AVERAGE($N$2:$N$5)</f>
        <v>9.1717203389840076</v>
      </c>
      <c r="P187" s="17">
        <f>Co2Q[[#This Row],[Co2]]-Co2Q[[#This Row],[Seasonal]]</f>
        <v>1137.7782796610161</v>
      </c>
    </row>
    <row r="188" spans="1:16" x14ac:dyDescent="0.3">
      <c r="A188" s="1">
        <v>2005</v>
      </c>
      <c r="B188" s="1">
        <v>3</v>
      </c>
      <c r="C188" s="2">
        <v>38579</v>
      </c>
      <c r="D188" s="4">
        <f>Co2Q[[#This Row],[Year]]+1/8+(Co2Q[[#This Row],[Quarter]]-1)/4</f>
        <v>2005.625</v>
      </c>
      <c r="E188" s="4">
        <f>Co2Q[[#This Row],[DecDate]]^2</f>
        <v>4022531.640625</v>
      </c>
      <c r="F188" s="1">
        <v>1136.18</v>
      </c>
      <c r="G188" s="17">
        <f>$T$17+$T$18*Co2Q[[#This Row],[DecDate]]</f>
        <v>1141.2210914165171</v>
      </c>
      <c r="H188" s="17">
        <f>$T$37+$T$38*Co2Q[[#This Row],[DecDate]]+$T$39*Co2Q[[#This Row],[DecDate2]]</f>
        <v>1140.3292921506509</v>
      </c>
      <c r="I188" s="17">
        <f>Co2Q[[#This Row],[Co2]]-Co2Q[[#This Row],[Linear Trend]]</f>
        <v>-5.0410914165170198</v>
      </c>
      <c r="J188" s="17">
        <f>Co2Q[[#This Row],[Co2]]-Co2Q[[#This Row],[Quadratic Trend]]</f>
        <v>-4.1492921506508083</v>
      </c>
      <c r="K188" s="17">
        <f t="shared" si="2"/>
        <v>0.42398517009992248</v>
      </c>
      <c r="L188" s="17">
        <f>Co2Q[[#This Row],[Quadratic Trend]]+Co2Q[[#This Row],[Cycle]]</f>
        <v>1140.7532773207508</v>
      </c>
      <c r="M188" s="17">
        <f>Co2Q[[#This Row],[Detrended]]-Co2Q[[#This Row],[Cycle]]</f>
        <v>-4.5732773207507309</v>
      </c>
      <c r="N188" s="17">
        <f>AVERAGEIF(Co2Q[Quarter],Co2Q[Quarter],Co2Q[High Frequency])</f>
        <v>-4.3806332529498047</v>
      </c>
      <c r="O188" s="17">
        <f>Co2Q[[#This Row],[S0]]-AVERAGE($N$2:$N$5)</f>
        <v>-4.3867881355939353</v>
      </c>
      <c r="P188" s="17">
        <f>Co2Q[[#This Row],[Co2]]-Co2Q[[#This Row],[Seasonal]]</f>
        <v>1140.5667881355939</v>
      </c>
    </row>
    <row r="189" spans="1:16" x14ac:dyDescent="0.3">
      <c r="A189" s="1">
        <v>2005</v>
      </c>
      <c r="B189" s="1">
        <v>4</v>
      </c>
      <c r="C189" s="2">
        <v>38671</v>
      </c>
      <c r="D189" s="4">
        <f>Co2Q[[#This Row],[Year]]+1/8+(Co2Q[[#This Row],[Quarter]]-1)/4</f>
        <v>2005.875</v>
      </c>
      <c r="E189" s="4">
        <f>Co2Q[[#This Row],[DecDate]]^2</f>
        <v>4023534.515625</v>
      </c>
      <c r="F189" s="1">
        <v>1135.46</v>
      </c>
      <c r="G189" s="17">
        <f>$T$17+$T$18*Co2Q[[#This Row],[DecDate]]</f>
        <v>1142.3943747460889</v>
      </c>
      <c r="H189" s="17">
        <f>$T$37+$T$38*Co2Q[[#This Row],[DecDate]]+$T$39*Co2Q[[#This Row],[DecDate2]]</f>
        <v>1141.8189949902589</v>
      </c>
      <c r="I189" s="17">
        <f>Co2Q[[#This Row],[Co2]]-Co2Q[[#This Row],[Linear Trend]]</f>
        <v>-6.9343747460889062</v>
      </c>
      <c r="J189" s="17">
        <f>Co2Q[[#This Row],[Co2]]-Co2Q[[#This Row],[Quadratic Trend]]</f>
        <v>-6.3589949902589069</v>
      </c>
      <c r="K189" s="17">
        <f t="shared" si="2"/>
        <v>1.8802823304976755</v>
      </c>
      <c r="L189" s="17">
        <f>Co2Q[[#This Row],[Quadratic Trend]]+Co2Q[[#This Row],[Cycle]]</f>
        <v>1143.6992773207567</v>
      </c>
      <c r="M189" s="17">
        <f>Co2Q[[#This Row],[Detrended]]-Co2Q[[#This Row],[Cycle]]</f>
        <v>-8.2392773207565817</v>
      </c>
      <c r="N189" s="17">
        <f>AVERAGEIF(Co2Q[Quarter],Co2Q[Quarter],Co2Q[High Frequency])</f>
        <v>-7.7725993546440222</v>
      </c>
      <c r="O189" s="17">
        <f>Co2Q[[#This Row],[S0]]-AVERAGE($N$2:$N$5)</f>
        <v>-7.7787542372881529</v>
      </c>
      <c r="P189" s="17">
        <f>Co2Q[[#This Row],[Co2]]-Co2Q[[#This Row],[Seasonal]]</f>
        <v>1143.2387542372883</v>
      </c>
    </row>
    <row r="190" spans="1:16" x14ac:dyDescent="0.3">
      <c r="A190" s="1">
        <v>2006</v>
      </c>
      <c r="B190" s="1">
        <v>1</v>
      </c>
      <c r="C190" s="2">
        <v>38763</v>
      </c>
      <c r="D190" s="4">
        <f>Co2Q[[#This Row],[Year]]+1/8+(Co2Q[[#This Row],[Quarter]]-1)/4</f>
        <v>2006.125</v>
      </c>
      <c r="E190" s="4">
        <f>Co2Q[[#This Row],[DecDate]]^2</f>
        <v>4024537.515625</v>
      </c>
      <c r="F190" s="1">
        <v>1146.24</v>
      </c>
      <c r="G190" s="17">
        <f>$T$17+$T$18*Co2Q[[#This Row],[DecDate]]</f>
        <v>1143.5676580756608</v>
      </c>
      <c r="H190" s="17">
        <f>$T$37+$T$38*Co2Q[[#This Row],[DecDate]]+$T$39*Co2Q[[#This Row],[DecDate2]]</f>
        <v>1143.3134205091046</v>
      </c>
      <c r="I190" s="17">
        <f>Co2Q[[#This Row],[Co2]]-Co2Q[[#This Row],[Linear Trend]]</f>
        <v>2.6723419243392073</v>
      </c>
      <c r="J190" s="17">
        <f>Co2Q[[#This Row],[Co2]]-Co2Q[[#This Row],[Quadratic Trend]]</f>
        <v>2.9265794908953922</v>
      </c>
      <c r="K190" s="17">
        <f t="shared" si="2"/>
        <v>-0.66014318836546404</v>
      </c>
      <c r="L190" s="17">
        <f>Co2Q[[#This Row],[Quadratic Trend]]+Co2Q[[#This Row],[Cycle]]</f>
        <v>1142.6532773207391</v>
      </c>
      <c r="M190" s="17">
        <f>Co2Q[[#This Row],[Detrended]]-Co2Q[[#This Row],[Cycle]]</f>
        <v>3.5867226792608564</v>
      </c>
      <c r="N190" s="17">
        <f>AVERAGEIF(Co2Q[Quarter],Co2Q[Quarter],Co2Q[High Frequency])</f>
        <v>2.9999769165422139</v>
      </c>
      <c r="O190" s="17">
        <f>Co2Q[[#This Row],[S0]]-AVERAGE($N$2:$N$5)</f>
        <v>2.9938220338980828</v>
      </c>
      <c r="P190" s="17">
        <f>Co2Q[[#This Row],[Co2]]-Co2Q[[#This Row],[Seasonal]]</f>
        <v>1143.2461779661019</v>
      </c>
    </row>
    <row r="191" spans="1:16" x14ac:dyDescent="0.3">
      <c r="A191" s="1">
        <v>2006</v>
      </c>
      <c r="B191" s="1">
        <v>2</v>
      </c>
      <c r="C191" s="2">
        <v>38852</v>
      </c>
      <c r="D191" s="4">
        <f>Co2Q[[#This Row],[Year]]+1/8+(Co2Q[[#This Row],[Quarter]]-1)/4</f>
        <v>2006.375</v>
      </c>
      <c r="E191" s="4">
        <f>Co2Q[[#This Row],[DecDate]]^2</f>
        <v>4025540.640625</v>
      </c>
      <c r="F191" s="1">
        <v>1153.69</v>
      </c>
      <c r="G191" s="17">
        <f>$T$17+$T$18*Co2Q[[#This Row],[DecDate]]</f>
        <v>1144.7409414052327</v>
      </c>
      <c r="H191" s="17">
        <f>$T$37+$T$38*Co2Q[[#This Row],[DecDate]]+$T$39*Co2Q[[#This Row],[DecDate2]]</f>
        <v>1144.812568707217</v>
      </c>
      <c r="I191" s="17">
        <f>Co2Q[[#This Row],[Co2]]-Co2Q[[#This Row],[Linear Trend]]</f>
        <v>8.9490585947673935</v>
      </c>
      <c r="J191" s="17">
        <f>Co2Q[[#This Row],[Co2]]-Co2Q[[#This Row],[Quadratic Trend]]</f>
        <v>8.8774312927830579</v>
      </c>
      <c r="K191" s="17">
        <f t="shared" si="2"/>
        <v>-1.1752913864778747</v>
      </c>
      <c r="L191" s="17">
        <f>Co2Q[[#This Row],[Quadratic Trend]]+Co2Q[[#This Row],[Cycle]]</f>
        <v>1143.637277320739</v>
      </c>
      <c r="M191" s="17">
        <f>Co2Q[[#This Row],[Detrended]]-Co2Q[[#This Row],[Cycle]]</f>
        <v>10.052722679260933</v>
      </c>
      <c r="N191" s="17">
        <f>AVERAGEIF(Co2Q[Quarter],Co2Q[Quarter],Co2Q[High Frequency])</f>
        <v>9.1778752216281383</v>
      </c>
      <c r="O191" s="17">
        <f>Co2Q[[#This Row],[S0]]-AVERAGE($N$2:$N$5)</f>
        <v>9.1717203389840076</v>
      </c>
      <c r="P191" s="17">
        <f>Co2Q[[#This Row],[Co2]]-Co2Q[[#This Row],[Seasonal]]</f>
        <v>1144.5182796610161</v>
      </c>
    </row>
    <row r="192" spans="1:16" x14ac:dyDescent="0.3">
      <c r="A192" s="1">
        <v>2006</v>
      </c>
      <c r="B192" s="1">
        <v>3</v>
      </c>
      <c r="C192" s="2">
        <v>38944</v>
      </c>
      <c r="D192" s="4">
        <f>Co2Q[[#This Row],[Year]]+1/8+(Co2Q[[#This Row],[Quarter]]-1)/4</f>
        <v>2006.625</v>
      </c>
      <c r="E192" s="4">
        <f>Co2Q[[#This Row],[DecDate]]^2</f>
        <v>4026543.890625</v>
      </c>
      <c r="F192" s="1">
        <v>1141.72</v>
      </c>
      <c r="G192" s="17">
        <f>$T$17+$T$18*Co2Q[[#This Row],[DecDate]]</f>
        <v>1145.9142247348045</v>
      </c>
      <c r="H192" s="17">
        <f>$T$37+$T$38*Co2Q[[#This Row],[DecDate]]+$T$39*Co2Q[[#This Row],[DecDate2]]</f>
        <v>1146.3164395845961</v>
      </c>
      <c r="I192" s="17">
        <f>Co2Q[[#This Row],[Co2]]-Co2Q[[#This Row],[Linear Trend]]</f>
        <v>-4.194224734804493</v>
      </c>
      <c r="J192" s="17">
        <f>Co2Q[[#This Row],[Co2]]-Co2Q[[#This Row],[Quadratic Trend]]</f>
        <v>-4.5964395845960553</v>
      </c>
      <c r="K192" s="17">
        <f t="shared" si="2"/>
        <v>0.50283773616047256</v>
      </c>
      <c r="L192" s="17">
        <f>Co2Q[[#This Row],[Quadratic Trend]]+Co2Q[[#This Row],[Cycle]]</f>
        <v>1146.8192773207566</v>
      </c>
      <c r="M192" s="17">
        <f>Co2Q[[#This Row],[Detrended]]-Co2Q[[#This Row],[Cycle]]</f>
        <v>-5.0992773207565278</v>
      </c>
      <c r="N192" s="17">
        <f>AVERAGEIF(Co2Q[Quarter],Co2Q[Quarter],Co2Q[High Frequency])</f>
        <v>-4.3806332529498047</v>
      </c>
      <c r="O192" s="17">
        <f>Co2Q[[#This Row],[S0]]-AVERAGE($N$2:$N$5)</f>
        <v>-4.3867881355939353</v>
      </c>
      <c r="P192" s="17">
        <f>Co2Q[[#This Row],[Co2]]-Co2Q[[#This Row],[Seasonal]]</f>
        <v>1146.1067881355939</v>
      </c>
    </row>
    <row r="193" spans="1:16" x14ac:dyDescent="0.3">
      <c r="A193" s="1">
        <v>2006</v>
      </c>
      <c r="B193" s="1">
        <v>4</v>
      </c>
      <c r="C193" s="2">
        <v>39036</v>
      </c>
      <c r="D193" s="4">
        <f>Co2Q[[#This Row],[Year]]+1/8+(Co2Q[[#This Row],[Quarter]]-1)/4</f>
        <v>2006.875</v>
      </c>
      <c r="E193" s="4">
        <f>Co2Q[[#This Row],[DecDate]]^2</f>
        <v>4027547.265625</v>
      </c>
      <c r="F193" s="1">
        <v>1141.0999999999999</v>
      </c>
      <c r="G193" s="17">
        <f>$T$17+$T$18*Co2Q[[#This Row],[DecDate]]</f>
        <v>1147.0875080643764</v>
      </c>
      <c r="H193" s="17">
        <f>$T$37+$T$38*Co2Q[[#This Row],[DecDate]]+$T$39*Co2Q[[#This Row],[DecDate2]]</f>
        <v>1147.8250331412128</v>
      </c>
      <c r="I193" s="17">
        <f>Co2Q[[#This Row],[Co2]]-Co2Q[[#This Row],[Linear Trend]]</f>
        <v>-5.9875080643764704</v>
      </c>
      <c r="J193" s="17">
        <f>Co2Q[[#This Row],[Co2]]-Co2Q[[#This Row],[Quadratic Trend]]</f>
        <v>-6.7250331412128617</v>
      </c>
      <c r="K193" s="17">
        <f t="shared" si="2"/>
        <v>1.5782441795262911</v>
      </c>
      <c r="L193" s="17">
        <f>Co2Q[[#This Row],[Quadratic Trend]]+Co2Q[[#This Row],[Cycle]]</f>
        <v>1149.4032773207391</v>
      </c>
      <c r="M193" s="17">
        <f>Co2Q[[#This Row],[Detrended]]-Co2Q[[#This Row],[Cycle]]</f>
        <v>-8.3032773207391521</v>
      </c>
      <c r="N193" s="17">
        <f>AVERAGEIF(Co2Q[Quarter],Co2Q[Quarter],Co2Q[High Frequency])</f>
        <v>-7.7725993546440222</v>
      </c>
      <c r="O193" s="17">
        <f>Co2Q[[#This Row],[S0]]-AVERAGE($N$2:$N$5)</f>
        <v>-7.7787542372881529</v>
      </c>
      <c r="P193" s="17">
        <f>Co2Q[[#This Row],[Co2]]-Co2Q[[#This Row],[Seasonal]]</f>
        <v>1148.8787542372881</v>
      </c>
    </row>
    <row r="194" spans="1:16" x14ac:dyDescent="0.3">
      <c r="A194" s="1">
        <v>2007</v>
      </c>
      <c r="B194" s="1">
        <v>1</v>
      </c>
      <c r="C194" s="2">
        <v>39128</v>
      </c>
      <c r="D194" s="4">
        <f>Co2Q[[#This Row],[Year]]+1/8+(Co2Q[[#This Row],[Quarter]]-1)/4</f>
        <v>2007.125</v>
      </c>
      <c r="E194" s="4">
        <f>Co2Q[[#This Row],[DecDate]]^2</f>
        <v>4028550.765625</v>
      </c>
      <c r="F194" s="1">
        <v>1151.3699999999999</v>
      </c>
      <c r="G194" s="17">
        <f>$T$17+$T$18*Co2Q[[#This Row],[DecDate]]</f>
        <v>1148.2607913939482</v>
      </c>
      <c r="H194" s="17">
        <f>$T$37+$T$38*Co2Q[[#This Row],[DecDate]]+$T$39*Co2Q[[#This Row],[DecDate2]]</f>
        <v>1149.3383493770671</v>
      </c>
      <c r="I194" s="17">
        <f>Co2Q[[#This Row],[Co2]]-Co2Q[[#This Row],[Linear Trend]]</f>
        <v>3.1092086060516522</v>
      </c>
      <c r="J194" s="17">
        <f>Co2Q[[#This Row],[Co2]]-Co2Q[[#This Row],[Quadratic Trend]]</f>
        <v>2.0316506229328297</v>
      </c>
      <c r="K194" s="17">
        <f t="shared" si="2"/>
        <v>-1.1830720563629256</v>
      </c>
      <c r="L194" s="17">
        <f>Co2Q[[#This Row],[Quadratic Trend]]+Co2Q[[#This Row],[Cycle]]</f>
        <v>1148.155277320704</v>
      </c>
      <c r="M194" s="17">
        <f>Co2Q[[#This Row],[Detrended]]-Co2Q[[#This Row],[Cycle]]</f>
        <v>3.2147226792957553</v>
      </c>
      <c r="N194" s="17">
        <f>AVERAGEIF(Co2Q[Quarter],Co2Q[Quarter],Co2Q[High Frequency])</f>
        <v>2.9999769165422139</v>
      </c>
      <c r="O194" s="17">
        <f>Co2Q[[#This Row],[S0]]-AVERAGE($N$2:$N$5)</f>
        <v>2.9938220338980828</v>
      </c>
      <c r="P194" s="17">
        <f>Co2Q[[#This Row],[Co2]]-Co2Q[[#This Row],[Seasonal]]</f>
        <v>1148.3761779661017</v>
      </c>
    </row>
    <row r="195" spans="1:16" x14ac:dyDescent="0.3">
      <c r="A195" s="1">
        <v>2007</v>
      </c>
      <c r="B195" s="1">
        <v>2</v>
      </c>
      <c r="C195" s="2">
        <v>39217</v>
      </c>
      <c r="D195" s="4">
        <f>Co2Q[[#This Row],[Year]]+1/8+(Co2Q[[#This Row],[Quarter]]-1)/4</f>
        <v>2007.375</v>
      </c>
      <c r="E195" s="4">
        <f>Co2Q[[#This Row],[DecDate]]^2</f>
        <v>4029554.390625</v>
      </c>
      <c r="F195" s="1">
        <v>1159.1599999999999</v>
      </c>
      <c r="G195" s="17">
        <f>$T$17+$T$18*Co2Q[[#This Row],[DecDate]]</f>
        <v>1149.4340747235201</v>
      </c>
      <c r="H195" s="17">
        <f>$T$37+$T$38*Co2Q[[#This Row],[DecDate]]+$T$39*Co2Q[[#This Row],[DecDate2]]</f>
        <v>1150.8563882922754</v>
      </c>
      <c r="I195" s="17">
        <f>Co2Q[[#This Row],[Co2]]-Co2Q[[#This Row],[Linear Trend]]</f>
        <v>9.7259252764797566</v>
      </c>
      <c r="J195" s="17">
        <f>Co2Q[[#This Row],[Co2]]-Co2Q[[#This Row],[Quadratic Trend]]</f>
        <v>8.3036117077244853</v>
      </c>
      <c r="K195" s="17">
        <f t="shared" si="2"/>
        <v>-1.5411109715013935</v>
      </c>
      <c r="L195" s="17">
        <f>Co2Q[[#This Row],[Quadratic Trend]]+Co2Q[[#This Row],[Cycle]]</f>
        <v>1149.3152773207739</v>
      </c>
      <c r="M195" s="17">
        <f>Co2Q[[#This Row],[Detrended]]-Co2Q[[#This Row],[Cycle]]</f>
        <v>9.8447226792258782</v>
      </c>
      <c r="N195" s="17">
        <f>AVERAGEIF(Co2Q[Quarter],Co2Q[Quarter],Co2Q[High Frequency])</f>
        <v>9.1778752216281383</v>
      </c>
      <c r="O195" s="17">
        <f>Co2Q[[#This Row],[S0]]-AVERAGE($N$2:$N$5)</f>
        <v>9.1717203389840076</v>
      </c>
      <c r="P195" s="17">
        <f>Co2Q[[#This Row],[Co2]]-Co2Q[[#This Row],[Seasonal]]</f>
        <v>1149.9882796610159</v>
      </c>
    </row>
    <row r="196" spans="1:16" x14ac:dyDescent="0.3">
      <c r="A196" s="1">
        <v>2007</v>
      </c>
      <c r="B196" s="1">
        <v>3</v>
      </c>
      <c r="C196" s="2">
        <v>39309</v>
      </c>
      <c r="D196" s="4">
        <f>Co2Q[[#This Row],[Year]]+1/8+(Co2Q[[#This Row],[Quarter]]-1)/4</f>
        <v>2007.625</v>
      </c>
      <c r="E196" s="4">
        <f>Co2Q[[#This Row],[DecDate]]^2</f>
        <v>4030558.140625</v>
      </c>
      <c r="F196" s="1">
        <v>1147.45</v>
      </c>
      <c r="G196" s="17">
        <f>$T$17+$T$18*Co2Q[[#This Row],[DecDate]]</f>
        <v>1150.607358053092</v>
      </c>
      <c r="H196" s="17">
        <f>$T$37+$T$38*Co2Q[[#This Row],[DecDate]]+$T$39*Co2Q[[#This Row],[DecDate2]]</f>
        <v>1152.3791498866631</v>
      </c>
      <c r="I196" s="17">
        <f>Co2Q[[#This Row],[Co2]]-Co2Q[[#This Row],[Linear Trend]]</f>
        <v>-3.1573580530919116</v>
      </c>
      <c r="J196" s="17">
        <f>Co2Q[[#This Row],[Co2]]-Co2Q[[#This Row],[Quadratic Trend]]</f>
        <v>-4.9291498866630263</v>
      </c>
      <c r="K196" s="17">
        <f t="shared" si="2"/>
        <v>0.19012743410507937</v>
      </c>
      <c r="L196" s="17">
        <f>Co2Q[[#This Row],[Quadratic Trend]]+Co2Q[[#This Row],[Cycle]]</f>
        <v>1152.5692773207682</v>
      </c>
      <c r="M196" s="17">
        <f>Co2Q[[#This Row],[Detrended]]-Co2Q[[#This Row],[Cycle]]</f>
        <v>-5.1192773207681057</v>
      </c>
      <c r="N196" s="17">
        <f>AVERAGEIF(Co2Q[Quarter],Co2Q[Quarter],Co2Q[High Frequency])</f>
        <v>-4.3806332529498047</v>
      </c>
      <c r="O196" s="17">
        <f>Co2Q[[#This Row],[S0]]-AVERAGE($N$2:$N$5)</f>
        <v>-4.3867881355939353</v>
      </c>
      <c r="P196" s="17">
        <f>Co2Q[[#This Row],[Co2]]-Co2Q[[#This Row],[Seasonal]]</f>
        <v>1151.8367881355939</v>
      </c>
    </row>
    <row r="197" spans="1:16" x14ac:dyDescent="0.3">
      <c r="A197" s="1">
        <v>2007</v>
      </c>
      <c r="B197" s="1">
        <v>4</v>
      </c>
      <c r="C197" s="2">
        <v>39401</v>
      </c>
      <c r="D197" s="4">
        <f>Co2Q[[#This Row],[Year]]+1/8+(Co2Q[[#This Row],[Quarter]]-1)/4</f>
        <v>2007.875</v>
      </c>
      <c r="E197" s="4">
        <f>Co2Q[[#This Row],[DecDate]]^2</f>
        <v>4031562.015625</v>
      </c>
      <c r="F197" s="1">
        <v>1147.52</v>
      </c>
      <c r="G197" s="17">
        <f>$T$17+$T$18*Co2Q[[#This Row],[DecDate]]</f>
        <v>1151.7806413826638</v>
      </c>
      <c r="H197" s="17">
        <f>$T$37+$T$38*Co2Q[[#This Row],[DecDate]]+$T$39*Co2Q[[#This Row],[DecDate2]]</f>
        <v>1153.9066341602884</v>
      </c>
      <c r="I197" s="17">
        <f>Co2Q[[#This Row],[Co2]]-Co2Q[[#This Row],[Linear Trend]]</f>
        <v>-4.2606413826638345</v>
      </c>
      <c r="J197" s="17">
        <f>Co2Q[[#This Row],[Co2]]-Co2Q[[#This Row],[Quadratic Trend]]</f>
        <v>-6.3866341602883949</v>
      </c>
      <c r="K197" s="17">
        <f t="shared" ref="K197:K239" si="3">AVERAGE(J195:J199)</f>
        <v>1.0906431604506905</v>
      </c>
      <c r="L197" s="17">
        <f>Co2Q[[#This Row],[Quadratic Trend]]+Co2Q[[#This Row],[Cycle]]</f>
        <v>1154.9972773207392</v>
      </c>
      <c r="M197" s="17">
        <f>Co2Q[[#This Row],[Detrended]]-Co2Q[[#This Row],[Cycle]]</f>
        <v>-7.4772773207390859</v>
      </c>
      <c r="N197" s="17">
        <f>AVERAGEIF(Co2Q[Quarter],Co2Q[Quarter],Co2Q[High Frequency])</f>
        <v>-7.7725993546440222</v>
      </c>
      <c r="O197" s="17">
        <f>Co2Q[[#This Row],[S0]]-AVERAGE($N$2:$N$5)</f>
        <v>-7.7787542372881529</v>
      </c>
      <c r="P197" s="17">
        <f>Co2Q[[#This Row],[Co2]]-Co2Q[[#This Row],[Seasonal]]</f>
        <v>1155.2987542372882</v>
      </c>
    </row>
    <row r="198" spans="1:16" x14ac:dyDescent="0.3">
      <c r="A198" s="1">
        <v>2008</v>
      </c>
      <c r="B198" s="1">
        <v>1</v>
      </c>
      <c r="C198" s="2">
        <v>39493</v>
      </c>
      <c r="D198" s="4">
        <f>Co2Q[[#This Row],[Year]]+1/8+(Co2Q[[#This Row],[Quarter]]-1)/4</f>
        <v>2008.125</v>
      </c>
      <c r="E198" s="4">
        <f>Co2Q[[#This Row],[DecDate]]^2</f>
        <v>4032566.015625</v>
      </c>
      <c r="F198" s="1">
        <v>1157.3699999999999</v>
      </c>
      <c r="G198" s="17">
        <f>$T$17+$T$18*Co2Q[[#This Row],[DecDate]]</f>
        <v>1152.9539247122339</v>
      </c>
      <c r="H198" s="17">
        <f>$T$37+$T$38*Co2Q[[#This Row],[DecDate]]+$T$39*Co2Q[[#This Row],[DecDate2]]</f>
        <v>1155.4388411131804</v>
      </c>
      <c r="I198" s="17">
        <f>Co2Q[[#This Row],[Co2]]-Co2Q[[#This Row],[Linear Trend]]</f>
        <v>4.4160752877660343</v>
      </c>
      <c r="J198" s="17">
        <f>Co2Q[[#This Row],[Co2]]-Co2Q[[#This Row],[Quadratic Trend]]</f>
        <v>1.9311588868195031</v>
      </c>
      <c r="K198" s="17">
        <f t="shared" si="3"/>
        <v>-1.5475637924412695</v>
      </c>
      <c r="L198" s="17">
        <f>Co2Q[[#This Row],[Quadratic Trend]]+Co2Q[[#This Row],[Cycle]]</f>
        <v>1153.8912773207392</v>
      </c>
      <c r="M198" s="17">
        <f>Co2Q[[#This Row],[Detrended]]-Co2Q[[#This Row],[Cycle]]</f>
        <v>3.4787226792607724</v>
      </c>
      <c r="N198" s="17">
        <f>AVERAGEIF(Co2Q[Quarter],Co2Q[Quarter],Co2Q[High Frequency])</f>
        <v>2.9999769165422139</v>
      </c>
      <c r="O198" s="17">
        <f>Co2Q[[#This Row],[S0]]-AVERAGE($N$2:$N$5)</f>
        <v>2.9938220338980828</v>
      </c>
      <c r="P198" s="17">
        <f>Co2Q[[#This Row],[Co2]]-Co2Q[[#This Row],[Seasonal]]</f>
        <v>1154.3761779661017</v>
      </c>
    </row>
    <row r="199" spans="1:16" x14ac:dyDescent="0.3">
      <c r="A199" s="1">
        <v>2008</v>
      </c>
      <c r="B199" s="1">
        <v>2</v>
      </c>
      <c r="C199" s="2">
        <v>39583</v>
      </c>
      <c r="D199" s="4">
        <f>Co2Q[[#This Row],[Year]]+1/8+(Co2Q[[#This Row],[Quarter]]-1)/4</f>
        <v>2008.375</v>
      </c>
      <c r="E199" s="4">
        <f>Co2Q[[#This Row],[DecDate]]^2</f>
        <v>4033570.140625</v>
      </c>
      <c r="F199" s="1">
        <v>1163.51</v>
      </c>
      <c r="G199" s="17">
        <f>$T$17+$T$18*Co2Q[[#This Row],[DecDate]]</f>
        <v>1154.1272080418057</v>
      </c>
      <c r="H199" s="17">
        <f>$T$37+$T$38*Co2Q[[#This Row],[DecDate]]+$T$39*Co2Q[[#This Row],[DecDate2]]</f>
        <v>1156.9757707453391</v>
      </c>
      <c r="I199" s="17">
        <f>Co2Q[[#This Row],[Co2]]-Co2Q[[#This Row],[Linear Trend]]</f>
        <v>9.3827919581942751</v>
      </c>
      <c r="J199" s="17">
        <f>Co2Q[[#This Row],[Co2]]-Co2Q[[#This Row],[Quadratic Trend]]</f>
        <v>6.534229254660886</v>
      </c>
      <c r="K199" s="17">
        <f t="shared" si="3"/>
        <v>-2.0264934245883524</v>
      </c>
      <c r="L199" s="17">
        <f>Co2Q[[#This Row],[Quadratic Trend]]+Co2Q[[#This Row],[Cycle]]</f>
        <v>1154.9492773207508</v>
      </c>
      <c r="M199" s="17">
        <f>Co2Q[[#This Row],[Detrended]]-Co2Q[[#This Row],[Cycle]]</f>
        <v>8.5607226792492384</v>
      </c>
      <c r="N199" s="17">
        <f>AVERAGEIF(Co2Q[Quarter],Co2Q[Quarter],Co2Q[High Frequency])</f>
        <v>9.1778752216281383</v>
      </c>
      <c r="O199" s="17">
        <f>Co2Q[[#This Row],[S0]]-AVERAGE($N$2:$N$5)</f>
        <v>9.1717203389840076</v>
      </c>
      <c r="P199" s="17">
        <f>Co2Q[[#This Row],[Co2]]-Co2Q[[#This Row],[Seasonal]]</f>
        <v>1154.338279661016</v>
      </c>
    </row>
    <row r="200" spans="1:16" x14ac:dyDescent="0.3">
      <c r="A200" s="1">
        <v>2008</v>
      </c>
      <c r="B200" s="1">
        <v>3</v>
      </c>
      <c r="C200" s="2">
        <v>39675</v>
      </c>
      <c r="D200" s="4">
        <f>Co2Q[[#This Row],[Year]]+1/8+(Co2Q[[#This Row],[Quarter]]-1)/4</f>
        <v>2008.625</v>
      </c>
      <c r="E200" s="4">
        <f>Co2Q[[#This Row],[DecDate]]^2</f>
        <v>4034574.390625</v>
      </c>
      <c r="F200" s="1">
        <v>1153.6300000000001</v>
      </c>
      <c r="G200" s="17">
        <f>$T$17+$T$18*Co2Q[[#This Row],[DecDate]]</f>
        <v>1155.3004913713776</v>
      </c>
      <c r="H200" s="17">
        <f>$T$37+$T$38*Co2Q[[#This Row],[DecDate]]+$T$39*Co2Q[[#This Row],[DecDate2]]</f>
        <v>1158.5174230567354</v>
      </c>
      <c r="I200" s="17">
        <f>Co2Q[[#This Row],[Co2]]-Co2Q[[#This Row],[Linear Trend]]</f>
        <v>-1.6704913713774658</v>
      </c>
      <c r="J200" s="17">
        <f>Co2Q[[#This Row],[Co2]]-Co2Q[[#This Row],[Quadratic Trend]]</f>
        <v>-4.8874230567353152</v>
      </c>
      <c r="K200" s="17">
        <f t="shared" si="3"/>
        <v>-0.4241457359904871</v>
      </c>
      <c r="L200" s="17">
        <f>Co2Q[[#This Row],[Quadratic Trend]]+Co2Q[[#This Row],[Cycle]]</f>
        <v>1158.0932773207448</v>
      </c>
      <c r="M200" s="17">
        <f>Co2Q[[#This Row],[Detrended]]-Co2Q[[#This Row],[Cycle]]</f>
        <v>-4.4632773207448277</v>
      </c>
      <c r="N200" s="17">
        <f>AVERAGEIF(Co2Q[Quarter],Co2Q[Quarter],Co2Q[High Frequency])</f>
        <v>-4.3806332529498047</v>
      </c>
      <c r="O200" s="17">
        <f>Co2Q[[#This Row],[S0]]-AVERAGE($N$2:$N$5)</f>
        <v>-4.3867881355939353</v>
      </c>
      <c r="P200" s="17">
        <f>Co2Q[[#This Row],[Co2]]-Co2Q[[#This Row],[Seasonal]]</f>
        <v>1158.016788135594</v>
      </c>
    </row>
    <row r="201" spans="1:16" x14ac:dyDescent="0.3">
      <c r="A201" s="1">
        <v>2008</v>
      </c>
      <c r="B201" s="1">
        <v>4</v>
      </c>
      <c r="C201" s="2">
        <v>39767</v>
      </c>
      <c r="D201" s="4">
        <f>Co2Q[[#This Row],[Year]]+1/8+(Co2Q[[#This Row],[Quarter]]-1)/4</f>
        <v>2008.875</v>
      </c>
      <c r="E201" s="4">
        <f>Co2Q[[#This Row],[DecDate]]^2</f>
        <v>4035578.765625</v>
      </c>
      <c r="F201" s="1">
        <v>1152.74</v>
      </c>
      <c r="G201" s="17">
        <f>$T$17+$T$18*Co2Q[[#This Row],[DecDate]]</f>
        <v>1156.4737747009494</v>
      </c>
      <c r="H201" s="17">
        <f>$T$37+$T$38*Co2Q[[#This Row],[DecDate]]+$T$39*Co2Q[[#This Row],[DecDate2]]</f>
        <v>1160.0637980473984</v>
      </c>
      <c r="I201" s="17">
        <f>Co2Q[[#This Row],[Co2]]-Co2Q[[#This Row],[Linear Trend]]</f>
        <v>-3.7337747009494251</v>
      </c>
      <c r="J201" s="17">
        <f>Co2Q[[#This Row],[Co2]]-Co2Q[[#This Row],[Quadratic Trend]]</f>
        <v>-7.3237980473984408</v>
      </c>
      <c r="K201" s="17">
        <f t="shared" si="3"/>
        <v>0.38947927335234456</v>
      </c>
      <c r="L201" s="17">
        <f>Co2Q[[#This Row],[Quadratic Trend]]+Co2Q[[#This Row],[Cycle]]</f>
        <v>1160.4532773207509</v>
      </c>
      <c r="M201" s="17">
        <f>Co2Q[[#This Row],[Detrended]]-Co2Q[[#This Row],[Cycle]]</f>
        <v>-7.7132773207507856</v>
      </c>
      <c r="N201" s="17">
        <f>AVERAGEIF(Co2Q[Quarter],Co2Q[Quarter],Co2Q[High Frequency])</f>
        <v>-7.7725993546440222</v>
      </c>
      <c r="O201" s="17">
        <f>Co2Q[[#This Row],[S0]]-AVERAGE($N$2:$N$5)</f>
        <v>-7.7787542372881529</v>
      </c>
      <c r="P201" s="17">
        <f>Co2Q[[#This Row],[Co2]]-Co2Q[[#This Row],[Seasonal]]</f>
        <v>1160.5187542372882</v>
      </c>
    </row>
    <row r="202" spans="1:16" x14ac:dyDescent="0.3">
      <c r="A202" s="1">
        <v>2009</v>
      </c>
      <c r="B202" s="1">
        <v>1</v>
      </c>
      <c r="C202" s="2">
        <v>39859</v>
      </c>
      <c r="D202" s="4">
        <f>Co2Q[[#This Row],[Year]]+1/8+(Co2Q[[#This Row],[Quarter]]-1)/4</f>
        <v>2009.125</v>
      </c>
      <c r="E202" s="4">
        <f>Co2Q[[#This Row],[DecDate]]^2</f>
        <v>4036583.265625</v>
      </c>
      <c r="F202" s="1">
        <v>1163.24</v>
      </c>
      <c r="G202" s="17">
        <f>$T$17+$T$18*Co2Q[[#This Row],[DecDate]]</f>
        <v>1157.6470580305213</v>
      </c>
      <c r="H202" s="17">
        <f>$T$37+$T$38*Co2Q[[#This Row],[DecDate]]+$T$39*Co2Q[[#This Row],[DecDate2]]</f>
        <v>1161.6148957172991</v>
      </c>
      <c r="I202" s="17">
        <f>Co2Q[[#This Row],[Co2]]-Co2Q[[#This Row],[Linear Trend]]</f>
        <v>5.5929419694787157</v>
      </c>
      <c r="J202" s="17">
        <f>Co2Q[[#This Row],[Co2]]-Co2Q[[#This Row],[Quadratic Trend]]</f>
        <v>1.6251042827009314</v>
      </c>
      <c r="K202" s="17">
        <f t="shared" si="3"/>
        <v>-2.0876183965540802</v>
      </c>
      <c r="L202" s="17">
        <f>Co2Q[[#This Row],[Quadratic Trend]]+Co2Q[[#This Row],[Cycle]]</f>
        <v>1159.527277320745</v>
      </c>
      <c r="M202" s="17">
        <f>Co2Q[[#This Row],[Detrended]]-Co2Q[[#This Row],[Cycle]]</f>
        <v>3.7127226792550116</v>
      </c>
      <c r="N202" s="17">
        <f>AVERAGEIF(Co2Q[Quarter],Co2Q[Quarter],Co2Q[High Frequency])</f>
        <v>2.9999769165422139</v>
      </c>
      <c r="O202" s="17">
        <f>Co2Q[[#This Row],[S0]]-AVERAGE($N$2:$N$5)</f>
        <v>2.9938220338980828</v>
      </c>
      <c r="P202" s="17">
        <f>Co2Q[[#This Row],[Co2]]-Co2Q[[#This Row],[Seasonal]]</f>
        <v>1160.2461779661019</v>
      </c>
    </row>
    <row r="203" spans="1:16" x14ac:dyDescent="0.3">
      <c r="A203" s="1">
        <v>2009</v>
      </c>
      <c r="B203" s="1">
        <v>2</v>
      </c>
      <c r="C203" s="2">
        <v>39948</v>
      </c>
      <c r="D203" s="4">
        <f>Co2Q[[#This Row],[Year]]+1/8+(Co2Q[[#This Row],[Quarter]]-1)/4</f>
        <v>2009.375</v>
      </c>
      <c r="E203" s="4">
        <f>Co2Q[[#This Row],[DecDate]]^2</f>
        <v>4037587.890625</v>
      </c>
      <c r="F203" s="1">
        <v>1169.17</v>
      </c>
      <c r="G203" s="17">
        <f>$T$17+$T$18*Co2Q[[#This Row],[DecDate]]</f>
        <v>1158.8203413600932</v>
      </c>
      <c r="H203" s="17">
        <f>$T$37+$T$38*Co2Q[[#This Row],[DecDate]]+$T$39*Co2Q[[#This Row],[DecDate2]]</f>
        <v>1163.1707160664664</v>
      </c>
      <c r="I203" s="17">
        <f>Co2Q[[#This Row],[Co2]]-Co2Q[[#This Row],[Linear Trend]]</f>
        <v>10.34965863990692</v>
      </c>
      <c r="J203" s="17">
        <f>Co2Q[[#This Row],[Co2]]-Co2Q[[#This Row],[Quadratic Trend]]</f>
        <v>5.9992839335336612</v>
      </c>
      <c r="K203" s="17">
        <f t="shared" si="3"/>
        <v>-2.7954387457155918</v>
      </c>
      <c r="L203" s="17">
        <f>Co2Q[[#This Row],[Quadratic Trend]]+Co2Q[[#This Row],[Cycle]]</f>
        <v>1160.3752773207509</v>
      </c>
      <c r="M203" s="17">
        <f>Co2Q[[#This Row],[Detrended]]-Co2Q[[#This Row],[Cycle]]</f>
        <v>8.7947226792492526</v>
      </c>
      <c r="N203" s="17">
        <f>AVERAGEIF(Co2Q[Quarter],Co2Q[Quarter],Co2Q[High Frequency])</f>
        <v>9.1778752216281383</v>
      </c>
      <c r="O203" s="17">
        <f>Co2Q[[#This Row],[S0]]-AVERAGE($N$2:$N$5)</f>
        <v>9.1717203389840076</v>
      </c>
      <c r="P203" s="17">
        <f>Co2Q[[#This Row],[Co2]]-Co2Q[[#This Row],[Seasonal]]</f>
        <v>1159.9982796610161</v>
      </c>
    </row>
    <row r="204" spans="1:16" x14ac:dyDescent="0.3">
      <c r="A204" s="1">
        <v>2009</v>
      </c>
      <c r="B204" s="1">
        <v>3</v>
      </c>
      <c r="C204" s="2">
        <v>40040</v>
      </c>
      <c r="D204" s="4">
        <f>Co2Q[[#This Row],[Year]]+1/8+(Co2Q[[#This Row],[Quarter]]-1)/4</f>
        <v>2009.625</v>
      </c>
      <c r="E204" s="4">
        <f>Co2Q[[#This Row],[DecDate]]^2</f>
        <v>4038592.640625</v>
      </c>
      <c r="F204" s="1">
        <v>1158.8800000000001</v>
      </c>
      <c r="G204" s="17">
        <f>$T$17+$T$18*Co2Q[[#This Row],[DecDate]]</f>
        <v>1159.993624689665</v>
      </c>
      <c r="H204" s="17">
        <f>$T$37+$T$38*Co2Q[[#This Row],[DecDate]]+$T$39*Co2Q[[#This Row],[DecDate2]]</f>
        <v>1164.7312590948713</v>
      </c>
      <c r="I204" s="17">
        <f>Co2Q[[#This Row],[Co2]]-Co2Q[[#This Row],[Linear Trend]]</f>
        <v>-1.1136246896649027</v>
      </c>
      <c r="J204" s="17">
        <f>Co2Q[[#This Row],[Co2]]-Co2Q[[#This Row],[Quadratic Trend]]</f>
        <v>-5.8512590948712386</v>
      </c>
      <c r="K204" s="17">
        <f t="shared" si="3"/>
        <v>-0.88998177414382551</v>
      </c>
      <c r="L204" s="17">
        <f>Co2Q[[#This Row],[Quadratic Trend]]+Co2Q[[#This Row],[Cycle]]</f>
        <v>1163.8412773207276</v>
      </c>
      <c r="M204" s="17">
        <f>Co2Q[[#This Row],[Detrended]]-Co2Q[[#This Row],[Cycle]]</f>
        <v>-4.9612773207274135</v>
      </c>
      <c r="N204" s="17">
        <f>AVERAGEIF(Co2Q[Quarter],Co2Q[Quarter],Co2Q[High Frequency])</f>
        <v>-4.3806332529498047</v>
      </c>
      <c r="O204" s="17">
        <f>Co2Q[[#This Row],[S0]]-AVERAGE($N$2:$N$5)</f>
        <v>-4.3867881355939353</v>
      </c>
      <c r="P204" s="17">
        <f>Co2Q[[#This Row],[Co2]]-Co2Q[[#This Row],[Seasonal]]</f>
        <v>1163.266788135594</v>
      </c>
    </row>
    <row r="205" spans="1:16" x14ac:dyDescent="0.3">
      <c r="A205" s="1">
        <v>2009</v>
      </c>
      <c r="B205" s="1">
        <v>4</v>
      </c>
      <c r="C205" s="2">
        <v>40132</v>
      </c>
      <c r="D205" s="4">
        <f>Co2Q[[#This Row],[Year]]+1/8+(Co2Q[[#This Row],[Quarter]]-1)/4</f>
        <v>2009.875</v>
      </c>
      <c r="E205" s="4">
        <f>Co2Q[[#This Row],[DecDate]]^2</f>
        <v>4039597.515625</v>
      </c>
      <c r="F205" s="1">
        <v>1157.8700000000001</v>
      </c>
      <c r="G205" s="17">
        <f>$T$17+$T$18*Co2Q[[#This Row],[DecDate]]</f>
        <v>1161.1669080192369</v>
      </c>
      <c r="H205" s="17">
        <f>$T$37+$T$38*Co2Q[[#This Row],[DecDate]]+$T$39*Co2Q[[#This Row],[DecDate2]]</f>
        <v>1166.296524802543</v>
      </c>
      <c r="I205" s="17">
        <f>Co2Q[[#This Row],[Co2]]-Co2Q[[#This Row],[Linear Trend]]</f>
        <v>-3.2969080192367528</v>
      </c>
      <c r="J205" s="17">
        <f>Co2Q[[#This Row],[Co2]]-Co2Q[[#This Row],[Quadratic Trend]]</f>
        <v>-8.4265248025428718</v>
      </c>
      <c r="K205" s="17">
        <f t="shared" si="3"/>
        <v>0.41875251817291426</v>
      </c>
      <c r="L205" s="17">
        <f>Co2Q[[#This Row],[Quadratic Trend]]+Co2Q[[#This Row],[Cycle]]</f>
        <v>1166.7152773207158</v>
      </c>
      <c r="M205" s="17">
        <f>Co2Q[[#This Row],[Detrended]]-Co2Q[[#This Row],[Cycle]]</f>
        <v>-8.8452773207157858</v>
      </c>
      <c r="N205" s="17">
        <f>AVERAGEIF(Co2Q[Quarter],Co2Q[Quarter],Co2Q[High Frequency])</f>
        <v>-7.7725993546440222</v>
      </c>
      <c r="O205" s="17">
        <f>Co2Q[[#This Row],[S0]]-AVERAGE($N$2:$N$5)</f>
        <v>-7.7787542372881529</v>
      </c>
      <c r="P205" s="17">
        <f>Co2Q[[#This Row],[Co2]]-Co2Q[[#This Row],[Seasonal]]</f>
        <v>1165.6487542372884</v>
      </c>
    </row>
    <row r="206" spans="1:16" x14ac:dyDescent="0.3">
      <c r="A206" s="1">
        <v>2010</v>
      </c>
      <c r="B206" s="1">
        <v>1</v>
      </c>
      <c r="C206" s="2">
        <v>40224</v>
      </c>
      <c r="D206" s="4">
        <f>Co2Q[[#This Row],[Year]]+1/8+(Co2Q[[#This Row],[Quarter]]-1)/4</f>
        <v>2010.125</v>
      </c>
      <c r="E206" s="4">
        <f>Co2Q[[#This Row],[DecDate]]^2</f>
        <v>4040602.515625</v>
      </c>
      <c r="F206" s="1">
        <v>1170.07</v>
      </c>
      <c r="G206" s="17">
        <f>$T$17+$T$18*Co2Q[[#This Row],[DecDate]]</f>
        <v>1162.3401913488087</v>
      </c>
      <c r="H206" s="17">
        <f>$T$37+$T$38*Co2Q[[#This Row],[DecDate]]+$T$39*Co2Q[[#This Row],[DecDate2]]</f>
        <v>1167.8665131895395</v>
      </c>
      <c r="I206" s="17">
        <f>Co2Q[[#This Row],[Co2]]-Co2Q[[#This Row],[Linear Trend]]</f>
        <v>7.7298086511912061</v>
      </c>
      <c r="J206" s="17">
        <f>Co2Q[[#This Row],[Co2]]-Co2Q[[#This Row],[Quadratic Trend]]</f>
        <v>2.2034868104603902</v>
      </c>
      <c r="K206" s="17">
        <f t="shared" si="3"/>
        <v>-1.9052358687654305</v>
      </c>
      <c r="L206" s="17">
        <f>Co2Q[[#This Row],[Quadratic Trend]]+Co2Q[[#This Row],[Cycle]]</f>
        <v>1165.9612773207741</v>
      </c>
      <c r="M206" s="17">
        <f>Co2Q[[#This Row],[Detrended]]-Co2Q[[#This Row],[Cycle]]</f>
        <v>4.1087226792258207</v>
      </c>
      <c r="N206" s="17">
        <f>AVERAGEIF(Co2Q[Quarter],Co2Q[Quarter],Co2Q[High Frequency])</f>
        <v>2.9999769165422139</v>
      </c>
      <c r="O206" s="17">
        <f>Co2Q[[#This Row],[S0]]-AVERAGE($N$2:$N$5)</f>
        <v>2.9938220338980828</v>
      </c>
      <c r="P206" s="17">
        <f>Co2Q[[#This Row],[Co2]]-Co2Q[[#This Row],[Seasonal]]</f>
        <v>1167.0761779661018</v>
      </c>
    </row>
    <row r="207" spans="1:16" x14ac:dyDescent="0.3">
      <c r="A207" s="1">
        <v>2010</v>
      </c>
      <c r="B207" s="1">
        <v>2</v>
      </c>
      <c r="C207" s="2">
        <v>40313</v>
      </c>
      <c r="D207" s="4">
        <f>Co2Q[[#This Row],[Year]]+1/8+(Co2Q[[#This Row],[Quarter]]-1)/4</f>
        <v>2010.375</v>
      </c>
      <c r="E207" s="4">
        <f>Co2Q[[#This Row],[DecDate]]^2</f>
        <v>4041607.640625</v>
      </c>
      <c r="F207" s="1">
        <v>1177.6100000000001</v>
      </c>
      <c r="G207" s="17">
        <f>$T$17+$T$18*Co2Q[[#This Row],[DecDate]]</f>
        <v>1163.5134746783806</v>
      </c>
      <c r="H207" s="17">
        <f>$T$37+$T$38*Co2Q[[#This Row],[DecDate]]+$T$39*Co2Q[[#This Row],[DecDate2]]</f>
        <v>1169.4412242557155</v>
      </c>
      <c r="I207" s="17">
        <f>Co2Q[[#This Row],[Co2]]-Co2Q[[#This Row],[Linear Trend]]</f>
        <v>14.096525321619538</v>
      </c>
      <c r="J207" s="17">
        <f>Co2Q[[#This Row],[Co2]]-Co2Q[[#This Row],[Quadratic Trend]]</f>
        <v>8.1687757442846305</v>
      </c>
      <c r="K207" s="17">
        <f t="shared" si="3"/>
        <v>-2.1159469349588562</v>
      </c>
      <c r="L207" s="17">
        <f>Co2Q[[#This Row],[Quadratic Trend]]+Co2Q[[#This Row],[Cycle]]</f>
        <v>1167.3252773207566</v>
      </c>
      <c r="M207" s="17">
        <f>Co2Q[[#This Row],[Detrended]]-Co2Q[[#This Row],[Cycle]]</f>
        <v>10.284722679243487</v>
      </c>
      <c r="N207" s="17">
        <f>AVERAGEIF(Co2Q[Quarter],Co2Q[Quarter],Co2Q[High Frequency])</f>
        <v>9.1778752216281383</v>
      </c>
      <c r="O207" s="17">
        <f>Co2Q[[#This Row],[S0]]-AVERAGE($N$2:$N$5)</f>
        <v>9.1717203389840076</v>
      </c>
      <c r="P207" s="17">
        <f>Co2Q[[#This Row],[Co2]]-Co2Q[[#This Row],[Seasonal]]</f>
        <v>1168.4382796610162</v>
      </c>
    </row>
    <row r="208" spans="1:16" x14ac:dyDescent="0.3">
      <c r="A208" s="1">
        <v>2010</v>
      </c>
      <c r="B208" s="1">
        <v>3</v>
      </c>
      <c r="C208" s="2">
        <v>40405</v>
      </c>
      <c r="D208" s="4">
        <f>Co2Q[[#This Row],[Year]]+1/8+(Co2Q[[#This Row],[Quarter]]-1)/4</f>
        <v>2010.625</v>
      </c>
      <c r="E208" s="4">
        <f>Co2Q[[#This Row],[DecDate]]^2</f>
        <v>4042612.890625</v>
      </c>
      <c r="F208" s="1">
        <v>1165.4000000000001</v>
      </c>
      <c r="G208" s="17">
        <f>$T$17+$T$18*Co2Q[[#This Row],[DecDate]]</f>
        <v>1164.6867580079524</v>
      </c>
      <c r="H208" s="17">
        <f>$T$37+$T$38*Co2Q[[#This Row],[DecDate]]+$T$39*Co2Q[[#This Row],[DecDate2]]</f>
        <v>1171.0206580011582</v>
      </c>
      <c r="I208" s="17">
        <f>Co2Q[[#This Row],[Co2]]-Co2Q[[#This Row],[Linear Trend]]</f>
        <v>0.71324199204764227</v>
      </c>
      <c r="J208" s="17">
        <f>Co2Q[[#This Row],[Co2]]-Co2Q[[#This Row],[Quadratic Trend]]</f>
        <v>-5.6206580011580627</v>
      </c>
      <c r="K208" s="17">
        <f t="shared" si="3"/>
        <v>-0.11138068040736471</v>
      </c>
      <c r="L208" s="17">
        <f>Co2Q[[#This Row],[Quadratic Trend]]+Co2Q[[#This Row],[Cycle]]</f>
        <v>1170.9092773207508</v>
      </c>
      <c r="M208" s="17">
        <f>Co2Q[[#This Row],[Detrended]]-Co2Q[[#This Row],[Cycle]]</f>
        <v>-5.509277320750698</v>
      </c>
      <c r="N208" s="17">
        <f>AVERAGEIF(Co2Q[Quarter],Co2Q[Quarter],Co2Q[High Frequency])</f>
        <v>-4.3806332529498047</v>
      </c>
      <c r="O208" s="17">
        <f>Co2Q[[#This Row],[S0]]-AVERAGE($N$2:$N$5)</f>
        <v>-4.3867881355939353</v>
      </c>
      <c r="P208" s="17">
        <f>Co2Q[[#This Row],[Co2]]-Co2Q[[#This Row],[Seasonal]]</f>
        <v>1169.786788135594</v>
      </c>
    </row>
    <row r="209" spans="1:16" x14ac:dyDescent="0.3">
      <c r="A209" s="1">
        <v>2010</v>
      </c>
      <c r="B209" s="1">
        <v>4</v>
      </c>
      <c r="C209" s="2">
        <v>40497</v>
      </c>
      <c r="D209" s="4">
        <f>Co2Q[[#This Row],[Year]]+1/8+(Co2Q[[#This Row],[Quarter]]-1)/4</f>
        <v>2010.875</v>
      </c>
      <c r="E209" s="4">
        <f>Co2Q[[#This Row],[DecDate]]^2</f>
        <v>4043618.265625</v>
      </c>
      <c r="F209" s="1">
        <v>1165.7</v>
      </c>
      <c r="G209" s="17">
        <f>$T$17+$T$18*Co2Q[[#This Row],[DecDate]]</f>
        <v>1165.8600413375225</v>
      </c>
      <c r="H209" s="17">
        <f>$T$37+$T$38*Co2Q[[#This Row],[DecDate]]+$T$39*Co2Q[[#This Row],[DecDate2]]</f>
        <v>1172.6048144258384</v>
      </c>
      <c r="I209" s="17">
        <f>Co2Q[[#This Row],[Co2]]-Co2Q[[#This Row],[Linear Trend]]</f>
        <v>-0.16004133752244343</v>
      </c>
      <c r="J209" s="17">
        <f>Co2Q[[#This Row],[Co2]]-Co2Q[[#This Row],[Quadratic Trend]]</f>
        <v>-6.9048144258383672</v>
      </c>
      <c r="K209" s="17">
        <f t="shared" si="3"/>
        <v>0.52646289490076015</v>
      </c>
      <c r="L209" s="17">
        <f>Co2Q[[#This Row],[Quadratic Trend]]+Co2Q[[#This Row],[Cycle]]</f>
        <v>1173.1312773207392</v>
      </c>
      <c r="M209" s="17">
        <f>Co2Q[[#This Row],[Detrended]]-Co2Q[[#This Row],[Cycle]]</f>
        <v>-7.4312773207391274</v>
      </c>
      <c r="N209" s="17">
        <f>AVERAGEIF(Co2Q[Quarter],Co2Q[Quarter],Co2Q[High Frequency])</f>
        <v>-7.7725993546440222</v>
      </c>
      <c r="O209" s="17">
        <f>Co2Q[[#This Row],[S0]]-AVERAGE($N$2:$N$5)</f>
        <v>-7.7787542372881529</v>
      </c>
      <c r="P209" s="17">
        <f>Co2Q[[#This Row],[Co2]]-Co2Q[[#This Row],[Seasonal]]</f>
        <v>1173.4787542372883</v>
      </c>
    </row>
    <row r="210" spans="1:16" x14ac:dyDescent="0.3">
      <c r="A210" s="1">
        <v>2011</v>
      </c>
      <c r="B210" s="1">
        <v>1</v>
      </c>
      <c r="C210" s="2">
        <v>40589</v>
      </c>
      <c r="D210" s="4">
        <f>Co2Q[[#This Row],[Year]]+1/8+(Co2Q[[#This Row],[Quarter]]-1)/4</f>
        <v>2011.125</v>
      </c>
      <c r="E210" s="4">
        <f>Co2Q[[#This Row],[DecDate]]^2</f>
        <v>4044623.765625</v>
      </c>
      <c r="F210" s="1">
        <v>1175.79</v>
      </c>
      <c r="G210" s="17">
        <f>$T$17+$T$18*Co2Q[[#This Row],[DecDate]]</f>
        <v>1167.0333246670943</v>
      </c>
      <c r="H210" s="17">
        <f>$T$37+$T$38*Co2Q[[#This Row],[DecDate]]+$T$39*Co2Q[[#This Row],[DecDate2]]</f>
        <v>1174.1936935297854</v>
      </c>
      <c r="I210" s="17">
        <f>Co2Q[[#This Row],[Co2]]-Co2Q[[#This Row],[Linear Trend]]</f>
        <v>8.7566753329056155</v>
      </c>
      <c r="J210" s="17">
        <f>Co2Q[[#This Row],[Co2]]-Co2Q[[#This Row],[Quadratic Trend]]</f>
        <v>1.5963064702145857</v>
      </c>
      <c r="K210" s="17">
        <f t="shared" si="3"/>
        <v>-2.240416209046225</v>
      </c>
      <c r="L210" s="17">
        <f>Co2Q[[#This Row],[Quadratic Trend]]+Co2Q[[#This Row],[Cycle]]</f>
        <v>1171.9532773207391</v>
      </c>
      <c r="M210" s="17">
        <f>Co2Q[[#This Row],[Detrended]]-Co2Q[[#This Row],[Cycle]]</f>
        <v>3.8367226792608107</v>
      </c>
      <c r="N210" s="17">
        <f>AVERAGEIF(Co2Q[Quarter],Co2Q[Quarter],Co2Q[High Frequency])</f>
        <v>2.9999769165422139</v>
      </c>
      <c r="O210" s="17">
        <f>Co2Q[[#This Row],[S0]]-AVERAGE($N$2:$N$5)</f>
        <v>2.9938220338980828</v>
      </c>
      <c r="P210" s="17">
        <f>Co2Q[[#This Row],[Co2]]-Co2Q[[#This Row],[Seasonal]]</f>
        <v>1172.7961779661018</v>
      </c>
    </row>
    <row r="211" spans="1:16" x14ac:dyDescent="0.3">
      <c r="A211" s="1">
        <v>2011</v>
      </c>
      <c r="B211" s="1">
        <v>2</v>
      </c>
      <c r="C211" s="2">
        <v>40678</v>
      </c>
      <c r="D211" s="4">
        <f>Co2Q[[#This Row],[Year]]+1/8+(Co2Q[[#This Row],[Quarter]]-1)/4</f>
        <v>2011.375</v>
      </c>
      <c r="E211" s="4">
        <f>Co2Q[[#This Row],[DecDate]]^2</f>
        <v>4045629.390625</v>
      </c>
      <c r="F211" s="1">
        <v>1181.18</v>
      </c>
      <c r="G211" s="17">
        <f>$T$17+$T$18*Co2Q[[#This Row],[DecDate]]</f>
        <v>1168.2066079966662</v>
      </c>
      <c r="H211" s="17">
        <f>$T$37+$T$38*Co2Q[[#This Row],[DecDate]]+$T$39*Co2Q[[#This Row],[DecDate2]]</f>
        <v>1175.787295312999</v>
      </c>
      <c r="I211" s="17">
        <f>Co2Q[[#This Row],[Co2]]-Co2Q[[#This Row],[Linear Trend]]</f>
        <v>12.973392003333856</v>
      </c>
      <c r="J211" s="17">
        <f>Co2Q[[#This Row],[Co2]]-Co2Q[[#This Row],[Quadratic Trend]]</f>
        <v>5.3927046870010145</v>
      </c>
      <c r="K211" s="17">
        <f t="shared" si="3"/>
        <v>-2.6860179922424776</v>
      </c>
      <c r="L211" s="17">
        <f>Co2Q[[#This Row],[Quadratic Trend]]+Co2Q[[#This Row],[Cycle]]</f>
        <v>1173.1012773207565</v>
      </c>
      <c r="M211" s="17">
        <f>Co2Q[[#This Row],[Detrended]]-Co2Q[[#This Row],[Cycle]]</f>
        <v>8.0787226792434925</v>
      </c>
      <c r="N211" s="17">
        <f>AVERAGEIF(Co2Q[Quarter],Co2Q[Quarter],Co2Q[High Frequency])</f>
        <v>9.1778752216281383</v>
      </c>
      <c r="O211" s="17">
        <f>Co2Q[[#This Row],[S0]]-AVERAGE($N$2:$N$5)</f>
        <v>9.1717203389840076</v>
      </c>
      <c r="P211" s="17">
        <f>Co2Q[[#This Row],[Co2]]-Co2Q[[#This Row],[Seasonal]]</f>
        <v>1172.0082796610161</v>
      </c>
    </row>
    <row r="212" spans="1:16" x14ac:dyDescent="0.3">
      <c r="A212" s="1">
        <v>2011</v>
      </c>
      <c r="B212" s="1">
        <v>3</v>
      </c>
      <c r="C212" s="2">
        <v>40770</v>
      </c>
      <c r="D212" s="4">
        <f>Co2Q[[#This Row],[Year]]+1/8+(Co2Q[[#This Row],[Quarter]]-1)/4</f>
        <v>2011.625</v>
      </c>
      <c r="E212" s="4">
        <f>Co2Q[[#This Row],[DecDate]]^2</f>
        <v>4046635.140625</v>
      </c>
      <c r="F212" s="1">
        <v>1171.72</v>
      </c>
      <c r="G212" s="17">
        <f>$T$17+$T$18*Co2Q[[#This Row],[DecDate]]</f>
        <v>1169.3798913262381</v>
      </c>
      <c r="H212" s="17">
        <f>$T$37+$T$38*Co2Q[[#This Row],[DecDate]]+$T$39*Co2Q[[#This Row],[DecDate2]]</f>
        <v>1177.3856197754503</v>
      </c>
      <c r="I212" s="17">
        <f>Co2Q[[#This Row],[Co2]]-Co2Q[[#This Row],[Linear Trend]]</f>
        <v>2.3401086737619607</v>
      </c>
      <c r="J212" s="17">
        <f>Co2Q[[#This Row],[Co2]]-Co2Q[[#This Row],[Quadratic Trend]]</f>
        <v>-5.6656197754502955</v>
      </c>
      <c r="K212" s="17">
        <f t="shared" si="3"/>
        <v>-1.1483424546937386</v>
      </c>
      <c r="L212" s="17">
        <f>Co2Q[[#This Row],[Quadratic Trend]]+Co2Q[[#This Row],[Cycle]]</f>
        <v>1176.2372773207567</v>
      </c>
      <c r="M212" s="17">
        <f>Co2Q[[#This Row],[Detrended]]-Co2Q[[#This Row],[Cycle]]</f>
        <v>-4.5172773207565573</v>
      </c>
      <c r="N212" s="17">
        <f>AVERAGEIF(Co2Q[Quarter],Co2Q[Quarter],Co2Q[High Frequency])</f>
        <v>-4.3806332529498047</v>
      </c>
      <c r="O212" s="17">
        <f>Co2Q[[#This Row],[S0]]-AVERAGE($N$2:$N$5)</f>
        <v>-4.3867881355939353</v>
      </c>
      <c r="P212" s="17">
        <f>Co2Q[[#This Row],[Co2]]-Co2Q[[#This Row],[Seasonal]]</f>
        <v>1176.1067881355939</v>
      </c>
    </row>
    <row r="213" spans="1:16" x14ac:dyDescent="0.3">
      <c r="A213" s="1">
        <v>2011</v>
      </c>
      <c r="B213" s="1">
        <v>4</v>
      </c>
      <c r="C213" s="2">
        <v>40862</v>
      </c>
      <c r="D213" s="4">
        <f>Co2Q[[#This Row],[Year]]+1/8+(Co2Q[[#This Row],[Quarter]]-1)/4</f>
        <v>2011.875</v>
      </c>
      <c r="E213" s="4">
        <f>Co2Q[[#This Row],[DecDate]]^2</f>
        <v>4047641.015625</v>
      </c>
      <c r="F213" s="1">
        <v>1171.1399999999999</v>
      </c>
      <c r="G213" s="17">
        <f>$T$17+$T$18*Co2Q[[#This Row],[DecDate]]</f>
        <v>1170.5531746558099</v>
      </c>
      <c r="H213" s="17">
        <f>$T$37+$T$38*Co2Q[[#This Row],[DecDate]]+$T$39*Co2Q[[#This Row],[DecDate2]]</f>
        <v>1178.9886669171392</v>
      </c>
      <c r="I213" s="17">
        <f>Co2Q[[#This Row],[Co2]]-Co2Q[[#This Row],[Linear Trend]]</f>
        <v>0.58682534418994692</v>
      </c>
      <c r="J213" s="17">
        <f>Co2Q[[#This Row],[Co2]]-Co2Q[[#This Row],[Quadratic Trend]]</f>
        <v>-7.848666917139326</v>
      </c>
      <c r="K213" s="17">
        <f t="shared" si="3"/>
        <v>-0.18338959640004759</v>
      </c>
      <c r="L213" s="17">
        <f>Co2Q[[#This Row],[Quadratic Trend]]+Co2Q[[#This Row],[Cycle]]</f>
        <v>1178.8052773207392</v>
      </c>
      <c r="M213" s="17">
        <f>Co2Q[[#This Row],[Detrended]]-Co2Q[[#This Row],[Cycle]]</f>
        <v>-7.6652773207392784</v>
      </c>
      <c r="N213" s="17">
        <f>AVERAGEIF(Co2Q[Quarter],Co2Q[Quarter],Co2Q[High Frequency])</f>
        <v>-7.7725993546440222</v>
      </c>
      <c r="O213" s="17">
        <f>Co2Q[[#This Row],[S0]]-AVERAGE($N$2:$N$5)</f>
        <v>-7.7787542372881529</v>
      </c>
      <c r="P213" s="17">
        <f>Co2Q[[#This Row],[Co2]]-Co2Q[[#This Row],[Seasonal]]</f>
        <v>1178.9187542372881</v>
      </c>
    </row>
    <row r="214" spans="1:16" x14ac:dyDescent="0.3">
      <c r="A214" s="1">
        <v>2012</v>
      </c>
      <c r="B214" s="1">
        <v>1</v>
      </c>
      <c r="C214" s="2">
        <v>40954</v>
      </c>
      <c r="D214" s="4">
        <f>Co2Q[[#This Row],[Year]]+1/8+(Co2Q[[#This Row],[Quarter]]-1)/4</f>
        <v>2012.125</v>
      </c>
      <c r="E214" s="4">
        <f>Co2Q[[#This Row],[DecDate]]^2</f>
        <v>4048647.015625</v>
      </c>
      <c r="F214" s="1">
        <v>1181.3800000000001</v>
      </c>
      <c r="G214" s="17">
        <f>$T$17+$T$18*Co2Q[[#This Row],[DecDate]]</f>
        <v>1171.7264579853818</v>
      </c>
      <c r="H214" s="17">
        <f>$T$37+$T$38*Co2Q[[#This Row],[DecDate]]+$T$39*Co2Q[[#This Row],[DecDate2]]</f>
        <v>1180.5964367380948</v>
      </c>
      <c r="I214" s="17">
        <f>Co2Q[[#This Row],[Co2]]-Co2Q[[#This Row],[Linear Trend]]</f>
        <v>9.6535420146183242</v>
      </c>
      <c r="J214" s="17">
        <f>Co2Q[[#This Row],[Co2]]-Co2Q[[#This Row],[Quadratic Trend]]</f>
        <v>0.78356326190532855</v>
      </c>
      <c r="K214" s="17">
        <f t="shared" si="3"/>
        <v>-2.4551594173730793</v>
      </c>
      <c r="L214" s="17">
        <f>Co2Q[[#This Row],[Quadratic Trend]]+Co2Q[[#This Row],[Cycle]]</f>
        <v>1178.1412773207217</v>
      </c>
      <c r="M214" s="17">
        <f>Co2Q[[#This Row],[Detrended]]-Co2Q[[#This Row],[Cycle]]</f>
        <v>3.2387226792784078</v>
      </c>
      <c r="N214" s="17">
        <f>AVERAGEIF(Co2Q[Quarter],Co2Q[Quarter],Co2Q[High Frequency])</f>
        <v>2.9999769165422139</v>
      </c>
      <c r="O214" s="17">
        <f>Co2Q[[#This Row],[S0]]-AVERAGE($N$2:$N$5)</f>
        <v>2.9938220338980828</v>
      </c>
      <c r="P214" s="17">
        <f>Co2Q[[#This Row],[Co2]]-Co2Q[[#This Row],[Seasonal]]</f>
        <v>1178.386177966102</v>
      </c>
    </row>
    <row r="215" spans="1:16" x14ac:dyDescent="0.3">
      <c r="A215" s="1">
        <v>2012</v>
      </c>
      <c r="B215" s="1">
        <v>2</v>
      </c>
      <c r="C215" s="2">
        <v>41044</v>
      </c>
      <c r="D215" s="4">
        <f>Co2Q[[#This Row],[Year]]+1/8+(Co2Q[[#This Row],[Quarter]]-1)/4</f>
        <v>2012.375</v>
      </c>
      <c r="E215" s="4">
        <f>Co2Q[[#This Row],[DecDate]]^2</f>
        <v>4049653.140625</v>
      </c>
      <c r="F215" s="1">
        <v>1188.6300000000001</v>
      </c>
      <c r="G215" s="17">
        <f>$T$17+$T$18*Co2Q[[#This Row],[DecDate]]</f>
        <v>1172.8997413149536</v>
      </c>
      <c r="H215" s="17">
        <f>$T$37+$T$38*Co2Q[[#This Row],[DecDate]]+$T$39*Co2Q[[#This Row],[DecDate2]]</f>
        <v>1182.2089292383171</v>
      </c>
      <c r="I215" s="17">
        <f>Co2Q[[#This Row],[Co2]]-Co2Q[[#This Row],[Linear Trend]]</f>
        <v>15.730258685046465</v>
      </c>
      <c r="J215" s="17">
        <f>Co2Q[[#This Row],[Co2]]-Co2Q[[#This Row],[Quadratic Trend]]</f>
        <v>6.4210707616830405</v>
      </c>
      <c r="K215" s="17">
        <f t="shared" si="3"/>
        <v>-2.7376519176012151</v>
      </c>
      <c r="L215" s="17">
        <f>Co2Q[[#This Row],[Quadratic Trend]]+Co2Q[[#This Row],[Cycle]]</f>
        <v>1179.4712773207159</v>
      </c>
      <c r="M215" s="17">
        <f>Co2Q[[#This Row],[Detrended]]-Co2Q[[#This Row],[Cycle]]</f>
        <v>9.1587226792842564</v>
      </c>
      <c r="N215" s="17">
        <f>AVERAGEIF(Co2Q[Quarter],Co2Q[Quarter],Co2Q[High Frequency])</f>
        <v>9.1778752216281383</v>
      </c>
      <c r="O215" s="17">
        <f>Co2Q[[#This Row],[S0]]-AVERAGE($N$2:$N$5)</f>
        <v>9.1717203389840076</v>
      </c>
      <c r="P215" s="17">
        <f>Co2Q[[#This Row],[Co2]]-Co2Q[[#This Row],[Seasonal]]</f>
        <v>1179.4582796610161</v>
      </c>
    </row>
    <row r="216" spans="1:16" x14ac:dyDescent="0.3">
      <c r="A216" s="1">
        <v>2012</v>
      </c>
      <c r="B216" s="1">
        <v>3</v>
      </c>
      <c r="C216" s="2">
        <v>41136</v>
      </c>
      <c r="D216" s="4">
        <f>Co2Q[[#This Row],[Year]]+1/8+(Co2Q[[#This Row],[Quarter]]-1)/4</f>
        <v>2012.625</v>
      </c>
      <c r="E216" s="4">
        <f>Co2Q[[#This Row],[DecDate]]^2</f>
        <v>4050659.390625</v>
      </c>
      <c r="F216" s="1">
        <v>1177.8600000000001</v>
      </c>
      <c r="G216" s="17">
        <f>$T$17+$T$18*Co2Q[[#This Row],[DecDate]]</f>
        <v>1174.0730246445255</v>
      </c>
      <c r="H216" s="17">
        <f>$T$37+$T$38*Co2Q[[#This Row],[DecDate]]+$T$39*Co2Q[[#This Row],[DecDate2]]</f>
        <v>1183.8261444178643</v>
      </c>
      <c r="I216" s="17">
        <f>Co2Q[[#This Row],[Co2]]-Co2Q[[#This Row],[Linear Trend]]</f>
        <v>3.7869753554746239</v>
      </c>
      <c r="J216" s="17">
        <f>Co2Q[[#This Row],[Co2]]-Co2Q[[#This Row],[Quadratic Trend]]</f>
        <v>-5.9661444178641432</v>
      </c>
      <c r="K216" s="17">
        <f t="shared" si="3"/>
        <v>-0.62686709708436861</v>
      </c>
      <c r="L216" s="17">
        <f>Co2Q[[#This Row],[Quadratic Trend]]+Co2Q[[#This Row],[Cycle]]</f>
        <v>1183.1992773207799</v>
      </c>
      <c r="M216" s="17">
        <f>Co2Q[[#This Row],[Detrended]]-Co2Q[[#This Row],[Cycle]]</f>
        <v>-5.3392773207797743</v>
      </c>
      <c r="N216" s="17">
        <f>AVERAGEIF(Co2Q[Quarter],Co2Q[Quarter],Co2Q[High Frequency])</f>
        <v>-4.3806332529498047</v>
      </c>
      <c r="O216" s="17">
        <f>Co2Q[[#This Row],[S0]]-AVERAGE($N$2:$N$5)</f>
        <v>-4.3867881355939353</v>
      </c>
      <c r="P216" s="17">
        <f>Co2Q[[#This Row],[Co2]]-Co2Q[[#This Row],[Seasonal]]</f>
        <v>1182.246788135594</v>
      </c>
    </row>
    <row r="217" spans="1:16" x14ac:dyDescent="0.3">
      <c r="A217" s="1">
        <v>2012</v>
      </c>
      <c r="B217" s="1">
        <v>4</v>
      </c>
      <c r="C217" s="2">
        <v>41228</v>
      </c>
      <c r="D217" s="4">
        <f>Co2Q[[#This Row],[Year]]+1/8+(Co2Q[[#This Row],[Quarter]]-1)/4</f>
        <v>2012.875</v>
      </c>
      <c r="E217" s="4">
        <f>Co2Q[[#This Row],[DecDate]]^2</f>
        <v>4051665.765625</v>
      </c>
      <c r="F217" s="1">
        <v>1178.3699999999999</v>
      </c>
      <c r="G217" s="17">
        <f>$T$17+$T$18*Co2Q[[#This Row],[DecDate]]</f>
        <v>1175.2463079740974</v>
      </c>
      <c r="H217" s="17">
        <f>$T$37+$T$38*Co2Q[[#This Row],[DecDate]]+$T$39*Co2Q[[#This Row],[DecDate2]]</f>
        <v>1185.4480822765909</v>
      </c>
      <c r="I217" s="17">
        <f>Co2Q[[#This Row],[Co2]]-Co2Q[[#This Row],[Linear Trend]]</f>
        <v>3.1236920259025283</v>
      </c>
      <c r="J217" s="17">
        <f>Co2Q[[#This Row],[Co2]]-Co2Q[[#This Row],[Quadratic Trend]]</f>
        <v>-7.0780822765909761</v>
      </c>
      <c r="K217" s="17">
        <f t="shared" si="3"/>
        <v>0.83319504417736423</v>
      </c>
      <c r="L217" s="17">
        <f>Co2Q[[#This Row],[Quadratic Trend]]+Co2Q[[#This Row],[Cycle]]</f>
        <v>1186.2812773207681</v>
      </c>
      <c r="M217" s="17">
        <f>Co2Q[[#This Row],[Detrended]]-Co2Q[[#This Row],[Cycle]]</f>
        <v>-7.91127732076834</v>
      </c>
      <c r="N217" s="17">
        <f>AVERAGEIF(Co2Q[Quarter],Co2Q[Quarter],Co2Q[High Frequency])</f>
        <v>-7.7725993546440222</v>
      </c>
      <c r="O217" s="17">
        <f>Co2Q[[#This Row],[S0]]-AVERAGE($N$2:$N$5)</f>
        <v>-7.7787542372881529</v>
      </c>
      <c r="P217" s="17">
        <f>Co2Q[[#This Row],[Co2]]-Co2Q[[#This Row],[Seasonal]]</f>
        <v>1186.1487542372881</v>
      </c>
    </row>
    <row r="218" spans="1:16" x14ac:dyDescent="0.3">
      <c r="A218" s="1">
        <v>2013</v>
      </c>
      <c r="B218" s="1">
        <v>1</v>
      </c>
      <c r="C218" s="2">
        <v>41320</v>
      </c>
      <c r="D218" s="4">
        <f>Co2Q[[#This Row],[Year]]+1/8+(Co2Q[[#This Row],[Quarter]]-1)/4</f>
        <v>2013.125</v>
      </c>
      <c r="E218" s="4">
        <f>Co2Q[[#This Row],[DecDate]]^2</f>
        <v>4052672.265625</v>
      </c>
      <c r="F218" s="1">
        <v>1189.78</v>
      </c>
      <c r="G218" s="17">
        <f>$T$17+$T$18*Co2Q[[#This Row],[DecDate]]</f>
        <v>1176.4195913036692</v>
      </c>
      <c r="H218" s="17">
        <f>$T$37+$T$38*Co2Q[[#This Row],[DecDate]]+$T$39*Co2Q[[#This Row],[DecDate2]]</f>
        <v>1187.0747428145551</v>
      </c>
      <c r="I218" s="17">
        <f>Co2Q[[#This Row],[Co2]]-Co2Q[[#This Row],[Linear Trend]]</f>
        <v>13.360408696330751</v>
      </c>
      <c r="J218" s="17">
        <f>Co2Q[[#This Row],[Co2]]-Co2Q[[#This Row],[Quadratic Trend]]</f>
        <v>2.705257185444907</v>
      </c>
      <c r="K218" s="17">
        <f t="shared" si="3"/>
        <v>-1.3254654938159547</v>
      </c>
      <c r="L218" s="17">
        <f>Co2Q[[#This Row],[Quadratic Trend]]+Co2Q[[#This Row],[Cycle]]</f>
        <v>1185.7492773207391</v>
      </c>
      <c r="M218" s="17">
        <f>Co2Q[[#This Row],[Detrended]]-Co2Q[[#This Row],[Cycle]]</f>
        <v>4.0307226792608617</v>
      </c>
      <c r="N218" s="17">
        <f>AVERAGEIF(Co2Q[Quarter],Co2Q[Quarter],Co2Q[High Frequency])</f>
        <v>2.9999769165422139</v>
      </c>
      <c r="O218" s="17">
        <f>Co2Q[[#This Row],[S0]]-AVERAGE($N$2:$N$5)</f>
        <v>2.9938220338980828</v>
      </c>
      <c r="P218" s="17">
        <f>Co2Q[[#This Row],[Co2]]-Co2Q[[#This Row],[Seasonal]]</f>
        <v>1186.7861779661018</v>
      </c>
    </row>
    <row r="219" spans="1:16" x14ac:dyDescent="0.3">
      <c r="A219" s="1">
        <v>2013</v>
      </c>
      <c r="B219" s="1">
        <v>2</v>
      </c>
      <c r="C219" s="2">
        <v>41409</v>
      </c>
      <c r="D219" s="4">
        <f>Co2Q[[#This Row],[Year]]+1/8+(Co2Q[[#This Row],[Quarter]]-1)/4</f>
        <v>2013.375</v>
      </c>
      <c r="E219" s="4">
        <f>Co2Q[[#This Row],[DecDate]]^2</f>
        <v>4053678.890625</v>
      </c>
      <c r="F219" s="1">
        <v>1196.79</v>
      </c>
      <c r="G219" s="17">
        <f>$T$17+$T$18*Co2Q[[#This Row],[DecDate]]</f>
        <v>1177.5928746332411</v>
      </c>
      <c r="H219" s="17">
        <f>$T$37+$T$38*Co2Q[[#This Row],[DecDate]]+$T$39*Co2Q[[#This Row],[DecDate2]]</f>
        <v>1188.706126031786</v>
      </c>
      <c r="I219" s="17">
        <f>Co2Q[[#This Row],[Co2]]-Co2Q[[#This Row],[Linear Trend]]</f>
        <v>19.197125366758883</v>
      </c>
      <c r="J219" s="17">
        <f>Co2Q[[#This Row],[Co2]]-Co2Q[[#This Row],[Quadratic Trend]]</f>
        <v>8.0838739682139931</v>
      </c>
      <c r="K219" s="17">
        <f t="shared" si="3"/>
        <v>-1.3888487110468759</v>
      </c>
      <c r="L219" s="17">
        <f>Co2Q[[#This Row],[Quadratic Trend]]+Co2Q[[#This Row],[Cycle]]</f>
        <v>1187.3172773207391</v>
      </c>
      <c r="M219" s="17">
        <f>Co2Q[[#This Row],[Detrended]]-Co2Q[[#This Row],[Cycle]]</f>
        <v>9.472722679260869</v>
      </c>
      <c r="N219" s="17">
        <f>AVERAGEIF(Co2Q[Quarter],Co2Q[Quarter],Co2Q[High Frequency])</f>
        <v>9.1778752216281383</v>
      </c>
      <c r="O219" s="17">
        <f>Co2Q[[#This Row],[S0]]-AVERAGE($N$2:$N$5)</f>
        <v>9.1717203389840076</v>
      </c>
      <c r="P219" s="17">
        <f>Co2Q[[#This Row],[Co2]]-Co2Q[[#This Row],[Seasonal]]</f>
        <v>1187.618279661016</v>
      </c>
    </row>
    <row r="220" spans="1:16" x14ac:dyDescent="0.3">
      <c r="A220" s="1">
        <v>2013</v>
      </c>
      <c r="B220" s="1">
        <v>3</v>
      </c>
      <c r="C220" s="2">
        <v>41501</v>
      </c>
      <c r="D220" s="4">
        <f>Co2Q[[#This Row],[Year]]+1/8+(Co2Q[[#This Row],[Quarter]]-1)/4</f>
        <v>2013.625</v>
      </c>
      <c r="E220" s="4">
        <f>Co2Q[[#This Row],[DecDate]]^2</f>
        <v>4054685.640625</v>
      </c>
      <c r="F220" s="1">
        <v>1185.97</v>
      </c>
      <c r="G220" s="17">
        <f>$T$17+$T$18*Co2Q[[#This Row],[DecDate]]</f>
        <v>1178.7661579628111</v>
      </c>
      <c r="H220" s="17">
        <f>$T$37+$T$38*Co2Q[[#This Row],[DecDate]]+$T$39*Co2Q[[#This Row],[DecDate2]]</f>
        <v>1190.3422319282836</v>
      </c>
      <c r="I220" s="17">
        <f>Co2Q[[#This Row],[Co2]]-Co2Q[[#This Row],[Linear Trend]]</f>
        <v>7.203842037188906</v>
      </c>
      <c r="J220" s="17">
        <f>Co2Q[[#This Row],[Co2]]-Co2Q[[#This Row],[Quadratic Trend]]</f>
        <v>-4.3722319282835542</v>
      </c>
      <c r="K220" s="17">
        <f t="shared" si="3"/>
        <v>0.4270453924671983</v>
      </c>
      <c r="L220" s="17">
        <f>Co2Q[[#This Row],[Quadratic Trend]]+Co2Q[[#This Row],[Cycle]]</f>
        <v>1190.7692773207507</v>
      </c>
      <c r="M220" s="17">
        <f>Co2Q[[#This Row],[Detrended]]-Co2Q[[#This Row],[Cycle]]</f>
        <v>-4.7992773207507522</v>
      </c>
      <c r="N220" s="17">
        <f>AVERAGEIF(Co2Q[Quarter],Co2Q[Quarter],Co2Q[High Frequency])</f>
        <v>-4.3806332529498047</v>
      </c>
      <c r="O220" s="17">
        <f>Co2Q[[#This Row],[S0]]-AVERAGE($N$2:$N$5)</f>
        <v>-4.3867881355939353</v>
      </c>
      <c r="P220" s="17">
        <f>Co2Q[[#This Row],[Co2]]-Co2Q[[#This Row],[Seasonal]]</f>
        <v>1190.3567881355939</v>
      </c>
    </row>
    <row r="221" spans="1:16" x14ac:dyDescent="0.3">
      <c r="A221" s="1">
        <v>2013</v>
      </c>
      <c r="B221" s="1">
        <v>4</v>
      </c>
      <c r="C221" s="2">
        <v>41593</v>
      </c>
      <c r="D221" s="4">
        <f>Co2Q[[#This Row],[Year]]+1/8+(Co2Q[[#This Row],[Quarter]]-1)/4</f>
        <v>2013.875</v>
      </c>
      <c r="E221" s="4">
        <f>Co2Q[[#This Row],[DecDate]]^2</f>
        <v>4055692.515625</v>
      </c>
      <c r="F221" s="1">
        <v>1185.7</v>
      </c>
      <c r="G221" s="17">
        <f>$T$17+$T$18*Co2Q[[#This Row],[DecDate]]</f>
        <v>1179.939441292383</v>
      </c>
      <c r="H221" s="17">
        <f>$T$37+$T$38*Co2Q[[#This Row],[DecDate]]+$T$39*Co2Q[[#This Row],[DecDate2]]</f>
        <v>1191.9830605040188</v>
      </c>
      <c r="I221" s="17">
        <f>Co2Q[[#This Row],[Co2]]-Co2Q[[#This Row],[Linear Trend]]</f>
        <v>5.760558707617065</v>
      </c>
      <c r="J221" s="17">
        <f>Co2Q[[#This Row],[Co2]]-Co2Q[[#This Row],[Quadratic Trend]]</f>
        <v>-6.2830605040187493</v>
      </c>
      <c r="K221" s="17">
        <f t="shared" si="3"/>
        <v>1.7122168167261407</v>
      </c>
      <c r="L221" s="17">
        <f>Co2Q[[#This Row],[Quadratic Trend]]+Co2Q[[#This Row],[Cycle]]</f>
        <v>1193.6952773207449</v>
      </c>
      <c r="M221" s="17">
        <f>Co2Q[[#This Row],[Detrended]]-Co2Q[[#This Row],[Cycle]]</f>
        <v>-7.9952773207448899</v>
      </c>
      <c r="N221" s="17">
        <f>AVERAGEIF(Co2Q[Quarter],Co2Q[Quarter],Co2Q[High Frequency])</f>
        <v>-7.7725993546440222</v>
      </c>
      <c r="O221" s="17">
        <f>Co2Q[[#This Row],[S0]]-AVERAGE($N$2:$N$5)</f>
        <v>-7.7787542372881529</v>
      </c>
      <c r="P221" s="17">
        <f>Co2Q[[#This Row],[Co2]]-Co2Q[[#This Row],[Seasonal]]</f>
        <v>1193.4787542372883</v>
      </c>
    </row>
    <row r="222" spans="1:16" x14ac:dyDescent="0.3">
      <c r="A222" s="1">
        <v>2014</v>
      </c>
      <c r="B222" s="1">
        <v>1</v>
      </c>
      <c r="C222" s="2">
        <v>41685</v>
      </c>
      <c r="D222" s="4">
        <f>Co2Q[[#This Row],[Year]]+1/8+(Co2Q[[#This Row],[Quarter]]-1)/4</f>
        <v>2014.125</v>
      </c>
      <c r="E222" s="4">
        <f>Co2Q[[#This Row],[DecDate]]^2</f>
        <v>4056699.515625</v>
      </c>
      <c r="F222" s="1">
        <v>1195.6300000000001</v>
      </c>
      <c r="G222" s="17">
        <f>$T$17+$T$18*Co2Q[[#This Row],[DecDate]]</f>
        <v>1181.1127246219548</v>
      </c>
      <c r="H222" s="17">
        <f>$T$37+$T$38*Co2Q[[#This Row],[DecDate]]+$T$39*Co2Q[[#This Row],[DecDate2]]</f>
        <v>1193.6286117590207</v>
      </c>
      <c r="I222" s="17">
        <f>Co2Q[[#This Row],[Co2]]-Co2Q[[#This Row],[Linear Trend]]</f>
        <v>14.517275378045269</v>
      </c>
      <c r="J222" s="17">
        <f>Co2Q[[#This Row],[Co2]]-Co2Q[[#This Row],[Quadratic Trend]]</f>
        <v>2.0013882409793951</v>
      </c>
      <c r="K222" s="17">
        <f t="shared" si="3"/>
        <v>-0.98933443826995249</v>
      </c>
      <c r="L222" s="17">
        <f>Co2Q[[#This Row],[Quadratic Trend]]+Co2Q[[#This Row],[Cycle]]</f>
        <v>1192.6392773207508</v>
      </c>
      <c r="M222" s="17">
        <f>Co2Q[[#This Row],[Detrended]]-Co2Q[[#This Row],[Cycle]]</f>
        <v>2.9907226792493473</v>
      </c>
      <c r="N222" s="17">
        <f>AVERAGEIF(Co2Q[Quarter],Co2Q[Quarter],Co2Q[High Frequency])</f>
        <v>2.9999769165422139</v>
      </c>
      <c r="O222" s="17">
        <f>Co2Q[[#This Row],[S0]]-AVERAGE($N$2:$N$5)</f>
        <v>2.9938220338980828</v>
      </c>
      <c r="P222" s="17">
        <f>Co2Q[[#This Row],[Co2]]-Co2Q[[#This Row],[Seasonal]]</f>
        <v>1192.636177966102</v>
      </c>
    </row>
    <row r="223" spans="1:16" x14ac:dyDescent="0.3">
      <c r="A223" s="1">
        <v>2014</v>
      </c>
      <c r="B223" s="1">
        <v>2</v>
      </c>
      <c r="C223" s="2">
        <v>41774</v>
      </c>
      <c r="D223" s="4">
        <f>Co2Q[[#This Row],[Year]]+1/8+(Co2Q[[#This Row],[Quarter]]-1)/4</f>
        <v>2014.375</v>
      </c>
      <c r="E223" s="4">
        <f>Co2Q[[#This Row],[DecDate]]^2</f>
        <v>4057706.640625</v>
      </c>
      <c r="F223" s="1">
        <v>1204.4099999999999</v>
      </c>
      <c r="G223" s="17">
        <f>$T$17+$T$18*Co2Q[[#This Row],[DecDate]]</f>
        <v>1182.2860079515267</v>
      </c>
      <c r="H223" s="17">
        <f>$T$37+$T$38*Co2Q[[#This Row],[DecDate]]+$T$39*Co2Q[[#This Row],[DecDate2]]</f>
        <v>1195.2788856932602</v>
      </c>
      <c r="I223" s="17">
        <f>Co2Q[[#This Row],[Co2]]-Co2Q[[#This Row],[Linear Trend]]</f>
        <v>22.123992048473156</v>
      </c>
      <c r="J223" s="17">
        <f>Co2Q[[#This Row],[Co2]]-Co2Q[[#This Row],[Quadratic Trend]]</f>
        <v>9.1311143067396188</v>
      </c>
      <c r="K223" s="17">
        <f t="shared" si="3"/>
        <v>-1.3896083725211157</v>
      </c>
      <c r="L223" s="17">
        <f>Co2Q[[#This Row],[Quadratic Trend]]+Co2Q[[#This Row],[Cycle]]</f>
        <v>1193.8892773207392</v>
      </c>
      <c r="M223" s="17">
        <f>Co2Q[[#This Row],[Detrended]]-Co2Q[[#This Row],[Cycle]]</f>
        <v>10.520722679260734</v>
      </c>
      <c r="N223" s="17">
        <f>AVERAGEIF(Co2Q[Quarter],Co2Q[Quarter],Co2Q[High Frequency])</f>
        <v>9.1778752216281383</v>
      </c>
      <c r="O223" s="17">
        <f>Co2Q[[#This Row],[S0]]-AVERAGE($N$2:$N$5)</f>
        <v>9.1717203389840076</v>
      </c>
      <c r="P223" s="17">
        <f>Co2Q[[#This Row],[Co2]]-Co2Q[[#This Row],[Seasonal]]</f>
        <v>1195.2382796610159</v>
      </c>
    </row>
    <row r="224" spans="1:16" x14ac:dyDescent="0.3">
      <c r="A224" s="1">
        <v>2014</v>
      </c>
      <c r="B224" s="1">
        <v>3</v>
      </c>
      <c r="C224" s="2">
        <v>41866</v>
      </c>
      <c r="D224" s="4">
        <f>Co2Q[[#This Row],[Year]]+1/8+(Co2Q[[#This Row],[Quarter]]-1)/4</f>
        <v>2014.625</v>
      </c>
      <c r="E224" s="4">
        <f>Co2Q[[#This Row],[DecDate]]^2</f>
        <v>4058713.890625</v>
      </c>
      <c r="F224" s="1">
        <v>1191.51</v>
      </c>
      <c r="G224" s="17">
        <f>$T$17+$T$18*Co2Q[[#This Row],[DecDate]]</f>
        <v>1183.4592912810986</v>
      </c>
      <c r="H224" s="17">
        <f>$T$37+$T$38*Co2Q[[#This Row],[DecDate]]+$T$39*Co2Q[[#This Row],[DecDate2]]</f>
        <v>1196.9338823067665</v>
      </c>
      <c r="I224" s="17">
        <f>Co2Q[[#This Row],[Co2]]-Co2Q[[#This Row],[Linear Trend]]</f>
        <v>8.0507087189014328</v>
      </c>
      <c r="J224" s="17">
        <f>Co2Q[[#This Row],[Co2]]-Co2Q[[#This Row],[Quadratic Trend]]</f>
        <v>-5.4238823067664725</v>
      </c>
      <c r="K224" s="17">
        <f t="shared" si="3"/>
        <v>0.17539501397263849</v>
      </c>
      <c r="L224" s="17">
        <f>Co2Q[[#This Row],[Quadratic Trend]]+Co2Q[[#This Row],[Cycle]]</f>
        <v>1197.109277320739</v>
      </c>
      <c r="M224" s="17">
        <f>Co2Q[[#This Row],[Detrended]]-Co2Q[[#This Row],[Cycle]]</f>
        <v>-5.5992773207391107</v>
      </c>
      <c r="N224" s="17">
        <f>AVERAGEIF(Co2Q[Quarter],Co2Q[Quarter],Co2Q[High Frequency])</f>
        <v>-4.3806332529498047</v>
      </c>
      <c r="O224" s="17">
        <f>Co2Q[[#This Row],[S0]]-AVERAGE($N$2:$N$5)</f>
        <v>-4.3867881355939353</v>
      </c>
      <c r="P224" s="17">
        <f>Co2Q[[#This Row],[Co2]]-Co2Q[[#This Row],[Seasonal]]</f>
        <v>1195.8967881355939</v>
      </c>
    </row>
    <row r="225" spans="1:16" x14ac:dyDescent="0.3">
      <c r="A225" s="1">
        <v>2014</v>
      </c>
      <c r="B225" s="1">
        <v>4</v>
      </c>
      <c r="C225" s="2">
        <v>41958</v>
      </c>
      <c r="D225" s="4">
        <f>Co2Q[[#This Row],[Year]]+1/8+(Co2Q[[#This Row],[Quarter]]-1)/4</f>
        <v>2014.875</v>
      </c>
      <c r="E225" s="4">
        <f>Co2Q[[#This Row],[DecDate]]^2</f>
        <v>4059721.265625</v>
      </c>
      <c r="F225" s="1">
        <v>1192.22</v>
      </c>
      <c r="G225" s="17">
        <f>$T$17+$T$18*Co2Q[[#This Row],[DecDate]]</f>
        <v>1184.6325746106704</v>
      </c>
      <c r="H225" s="17">
        <f>$T$37+$T$38*Co2Q[[#This Row],[DecDate]]+$T$39*Co2Q[[#This Row],[DecDate2]]</f>
        <v>1198.5936015995394</v>
      </c>
      <c r="I225" s="17">
        <f>Co2Q[[#This Row],[Co2]]-Co2Q[[#This Row],[Linear Trend]]</f>
        <v>7.58742538932961</v>
      </c>
      <c r="J225" s="17">
        <f>Co2Q[[#This Row],[Co2]]-Co2Q[[#This Row],[Quadratic Trend]]</f>
        <v>-6.37360159953937</v>
      </c>
      <c r="K225" s="17">
        <f t="shared" si="3"/>
        <v>1.3976757212054962</v>
      </c>
      <c r="L225" s="17">
        <f>Co2Q[[#This Row],[Quadratic Trend]]+Co2Q[[#This Row],[Cycle]]</f>
        <v>1199.991277320745</v>
      </c>
      <c r="M225" s="17">
        <f>Co2Q[[#This Row],[Detrended]]-Co2Q[[#This Row],[Cycle]]</f>
        <v>-7.7712773207448667</v>
      </c>
      <c r="N225" s="17">
        <f>AVERAGEIF(Co2Q[Quarter],Co2Q[Quarter],Co2Q[High Frequency])</f>
        <v>-7.7725993546440222</v>
      </c>
      <c r="O225" s="17">
        <f>Co2Q[[#This Row],[S0]]-AVERAGE($N$2:$N$5)</f>
        <v>-7.7787542372881529</v>
      </c>
      <c r="P225" s="17">
        <f>Co2Q[[#This Row],[Co2]]-Co2Q[[#This Row],[Seasonal]]</f>
        <v>1199.9987542372883</v>
      </c>
    </row>
    <row r="226" spans="1:16" x14ac:dyDescent="0.3">
      <c r="A226" s="1">
        <v>2015</v>
      </c>
      <c r="B226" s="1">
        <v>1</v>
      </c>
      <c r="C226" s="2">
        <v>42050</v>
      </c>
      <c r="D226" s="4">
        <f>Co2Q[[#This Row],[Year]]+1/8+(Co2Q[[#This Row],[Quarter]]-1)/4</f>
        <v>2015.125</v>
      </c>
      <c r="E226" s="4">
        <f>Co2Q[[#This Row],[DecDate]]^2</f>
        <v>4060728.765625</v>
      </c>
      <c r="F226" s="1">
        <v>1201.8</v>
      </c>
      <c r="G226" s="17">
        <f>$T$17+$T$18*Co2Q[[#This Row],[DecDate]]</f>
        <v>1185.8058579402423</v>
      </c>
      <c r="H226" s="17">
        <f>$T$37+$T$38*Co2Q[[#This Row],[DecDate]]+$T$39*Co2Q[[#This Row],[DecDate2]]</f>
        <v>1200.2580435715499</v>
      </c>
      <c r="I226" s="17">
        <f>Co2Q[[#This Row],[Co2]]-Co2Q[[#This Row],[Linear Trend]]</f>
        <v>15.994142059757678</v>
      </c>
      <c r="J226" s="17">
        <f>Co2Q[[#This Row],[Co2]]-Co2Q[[#This Row],[Quadratic Trend]]</f>
        <v>1.5419564284500211</v>
      </c>
      <c r="K226" s="17">
        <f t="shared" si="3"/>
        <v>-1.5747662508224949</v>
      </c>
      <c r="L226" s="17">
        <f>Co2Q[[#This Row],[Quadratic Trend]]+Co2Q[[#This Row],[Cycle]]</f>
        <v>1198.6832773207275</v>
      </c>
      <c r="M226" s="17">
        <f>Co2Q[[#This Row],[Detrended]]-Co2Q[[#This Row],[Cycle]]</f>
        <v>3.1167226792725158</v>
      </c>
      <c r="N226" s="17">
        <f>AVERAGEIF(Co2Q[Quarter],Co2Q[Quarter],Co2Q[High Frequency])</f>
        <v>2.9999769165422139</v>
      </c>
      <c r="O226" s="17">
        <f>Co2Q[[#This Row],[S0]]-AVERAGE($N$2:$N$5)</f>
        <v>2.9938220338980828</v>
      </c>
      <c r="P226" s="17">
        <f>Co2Q[[#This Row],[Co2]]-Co2Q[[#This Row],[Seasonal]]</f>
        <v>1198.8061779661018</v>
      </c>
    </row>
    <row r="227" spans="1:16" x14ac:dyDescent="0.3">
      <c r="A227" s="1">
        <v>2015</v>
      </c>
      <c r="B227" s="1">
        <v>2</v>
      </c>
      <c r="C227" s="2">
        <v>42139</v>
      </c>
      <c r="D227" s="4">
        <f>Co2Q[[#This Row],[Year]]+1/8+(Co2Q[[#This Row],[Quarter]]-1)/4</f>
        <v>2015.375</v>
      </c>
      <c r="E227" s="4">
        <f>Co2Q[[#This Row],[DecDate]]^2</f>
        <v>4061736.390625</v>
      </c>
      <c r="F227" s="1">
        <v>1210.04</v>
      </c>
      <c r="G227" s="17">
        <f>$T$17+$T$18*Co2Q[[#This Row],[DecDate]]</f>
        <v>1186.9791412698141</v>
      </c>
      <c r="H227" s="17">
        <f>$T$37+$T$38*Co2Q[[#This Row],[DecDate]]+$T$39*Co2Q[[#This Row],[DecDate2]]</f>
        <v>1201.9272082228563</v>
      </c>
      <c r="I227" s="17">
        <f>Co2Q[[#This Row],[Co2]]-Co2Q[[#This Row],[Linear Trend]]</f>
        <v>23.060858730185828</v>
      </c>
      <c r="J227" s="17">
        <f>Co2Q[[#This Row],[Co2]]-Co2Q[[#This Row],[Quadratic Trend]]</f>
        <v>8.1127917771436842</v>
      </c>
      <c r="K227" s="17">
        <f t="shared" si="3"/>
        <v>-1.4859309020996989</v>
      </c>
      <c r="L227" s="17">
        <f>Co2Q[[#This Row],[Quadratic Trend]]+Co2Q[[#This Row],[Cycle]]</f>
        <v>1200.4412773207566</v>
      </c>
      <c r="M227" s="17">
        <f>Co2Q[[#This Row],[Detrended]]-Co2Q[[#This Row],[Cycle]]</f>
        <v>9.5987226792433837</v>
      </c>
      <c r="N227" s="17">
        <f>AVERAGEIF(Co2Q[Quarter],Co2Q[Quarter],Co2Q[High Frequency])</f>
        <v>9.1778752216281383</v>
      </c>
      <c r="O227" s="17">
        <f>Co2Q[[#This Row],[S0]]-AVERAGE($N$2:$N$5)</f>
        <v>9.1717203389840076</v>
      </c>
      <c r="P227" s="17">
        <f>Co2Q[[#This Row],[Co2]]-Co2Q[[#This Row],[Seasonal]]</f>
        <v>1200.868279661016</v>
      </c>
    </row>
    <row r="228" spans="1:16" x14ac:dyDescent="0.3">
      <c r="A228" s="1">
        <v>2015</v>
      </c>
      <c r="B228" s="1">
        <v>3</v>
      </c>
      <c r="C228" s="2">
        <v>42231</v>
      </c>
      <c r="D228" s="4">
        <f>Co2Q[[#This Row],[Year]]+1/8+(Co2Q[[#This Row],[Quarter]]-1)/4</f>
        <v>2015.625</v>
      </c>
      <c r="E228" s="4">
        <f>Co2Q[[#This Row],[DecDate]]^2</f>
        <v>4062744.140625</v>
      </c>
      <c r="F228" s="1">
        <v>1197.8699999999999</v>
      </c>
      <c r="G228" s="17">
        <f>$T$17+$T$18*Co2Q[[#This Row],[DecDate]]</f>
        <v>1188.152424599386</v>
      </c>
      <c r="H228" s="17">
        <f>$T$37+$T$38*Co2Q[[#This Row],[DecDate]]+$T$39*Co2Q[[#This Row],[DecDate2]]</f>
        <v>1203.6010955534002</v>
      </c>
      <c r="I228" s="17">
        <f>Co2Q[[#This Row],[Co2]]-Co2Q[[#This Row],[Linear Trend]]</f>
        <v>9.7175754006138959</v>
      </c>
      <c r="J228" s="17">
        <f>Co2Q[[#This Row],[Co2]]-Co2Q[[#This Row],[Quadratic Trend]]</f>
        <v>-5.7310955534003369</v>
      </c>
      <c r="K228" s="17">
        <f t="shared" si="3"/>
        <v>0.70618176736802529</v>
      </c>
      <c r="L228" s="17">
        <f>Co2Q[[#This Row],[Quadratic Trend]]+Co2Q[[#This Row],[Cycle]]</f>
        <v>1204.3072773207682</v>
      </c>
      <c r="M228" s="17">
        <f>Co2Q[[#This Row],[Detrended]]-Co2Q[[#This Row],[Cycle]]</f>
        <v>-6.437277320768362</v>
      </c>
      <c r="N228" s="17">
        <f>AVERAGEIF(Co2Q[Quarter],Co2Q[Quarter],Co2Q[High Frequency])</f>
        <v>-4.3806332529498047</v>
      </c>
      <c r="O228" s="17">
        <f>Co2Q[[#This Row],[S0]]-AVERAGE($N$2:$N$5)</f>
        <v>-4.3867881355939353</v>
      </c>
      <c r="P228" s="17">
        <f>Co2Q[[#This Row],[Co2]]-Co2Q[[#This Row],[Seasonal]]</f>
        <v>1202.2567881355938</v>
      </c>
    </row>
    <row r="229" spans="1:16" x14ac:dyDescent="0.3">
      <c r="A229" s="1">
        <v>2015</v>
      </c>
      <c r="B229" s="1">
        <v>4</v>
      </c>
      <c r="C229" s="2">
        <v>42323</v>
      </c>
      <c r="D229" s="4">
        <f>Co2Q[[#This Row],[Year]]+1/8+(Co2Q[[#This Row],[Quarter]]-1)/4</f>
        <v>2015.875</v>
      </c>
      <c r="E229" s="4">
        <f>Co2Q[[#This Row],[DecDate]]^2</f>
        <v>4063752.015625</v>
      </c>
      <c r="F229" s="1">
        <v>1200.3000000000002</v>
      </c>
      <c r="G229" s="17">
        <f>$T$17+$T$18*Co2Q[[#This Row],[DecDate]]</f>
        <v>1189.3257079289579</v>
      </c>
      <c r="H229" s="17">
        <f>$T$37+$T$38*Co2Q[[#This Row],[DecDate]]+$T$39*Co2Q[[#This Row],[DecDate2]]</f>
        <v>1205.2797055631527</v>
      </c>
      <c r="I229" s="17">
        <f>Co2Q[[#This Row],[Co2]]-Co2Q[[#This Row],[Linear Trend]]</f>
        <v>10.974292071042328</v>
      </c>
      <c r="J229" s="17">
        <f>Co2Q[[#This Row],[Co2]]-Co2Q[[#This Row],[Quadratic Trend]]</f>
        <v>-4.9797055631524927</v>
      </c>
      <c r="K229" s="17">
        <f t="shared" si="3"/>
        <v>3.0675717575806631</v>
      </c>
      <c r="L229" s="17">
        <f>Co2Q[[#This Row],[Quadratic Trend]]+Co2Q[[#This Row],[Cycle]]</f>
        <v>1208.3472773207334</v>
      </c>
      <c r="M229" s="17">
        <f>Co2Q[[#This Row],[Detrended]]-Co2Q[[#This Row],[Cycle]]</f>
        <v>-8.0472773207331549</v>
      </c>
      <c r="N229" s="17">
        <f>AVERAGEIF(Co2Q[Quarter],Co2Q[Quarter],Co2Q[High Frequency])</f>
        <v>-7.7725993546440222</v>
      </c>
      <c r="O229" s="17">
        <f>Co2Q[[#This Row],[S0]]-AVERAGE($N$2:$N$5)</f>
        <v>-7.7787542372881529</v>
      </c>
      <c r="P229" s="17">
        <f>Co2Q[[#This Row],[Co2]]-Co2Q[[#This Row],[Seasonal]]</f>
        <v>1208.0787542372884</v>
      </c>
    </row>
    <row r="230" spans="1:16" x14ac:dyDescent="0.3">
      <c r="A230" s="1">
        <v>2016</v>
      </c>
      <c r="B230" s="1">
        <v>1</v>
      </c>
      <c r="C230" s="2">
        <v>42415</v>
      </c>
      <c r="D230" s="4">
        <f>Co2Q[[#This Row],[Year]]+1/8+(Co2Q[[#This Row],[Quarter]]-1)/4</f>
        <v>2016.125</v>
      </c>
      <c r="E230" s="4">
        <f>Co2Q[[#This Row],[DecDate]]^2</f>
        <v>4064760.015625</v>
      </c>
      <c r="F230" s="1">
        <v>1211.5500000000002</v>
      </c>
      <c r="G230" s="17">
        <f>$T$17+$T$18*Co2Q[[#This Row],[DecDate]]</f>
        <v>1190.4989912585297</v>
      </c>
      <c r="H230" s="17">
        <f>$T$37+$T$38*Co2Q[[#This Row],[DecDate]]+$T$39*Co2Q[[#This Row],[DecDate2]]</f>
        <v>1206.9630382522009</v>
      </c>
      <c r="I230" s="17">
        <f>Co2Q[[#This Row],[Co2]]-Co2Q[[#This Row],[Linear Trend]]</f>
        <v>21.051008741470469</v>
      </c>
      <c r="J230" s="17">
        <f>Co2Q[[#This Row],[Co2]]-Co2Q[[#This Row],[Quadratic Trend]]</f>
        <v>4.5869617477992506</v>
      </c>
      <c r="K230" s="17">
        <f t="shared" si="3"/>
        <v>0.92223906854987947</v>
      </c>
      <c r="L230" s="17">
        <f>Co2Q[[#This Row],[Quadratic Trend]]+Co2Q[[#This Row],[Cycle]]</f>
        <v>1207.8852773207509</v>
      </c>
      <c r="M230" s="17">
        <f>Co2Q[[#This Row],[Detrended]]-Co2Q[[#This Row],[Cycle]]</f>
        <v>3.6647226792493712</v>
      </c>
      <c r="N230" s="17">
        <f>AVERAGEIF(Co2Q[Quarter],Co2Q[Quarter],Co2Q[High Frequency])</f>
        <v>2.9999769165422139</v>
      </c>
      <c r="O230" s="17">
        <f>Co2Q[[#This Row],[S0]]-AVERAGE($N$2:$N$5)</f>
        <v>2.9938220338980828</v>
      </c>
      <c r="P230" s="17">
        <f>Co2Q[[#This Row],[Co2]]-Co2Q[[#This Row],[Seasonal]]</f>
        <v>1208.556177966102</v>
      </c>
    </row>
    <row r="231" spans="1:16" x14ac:dyDescent="0.3">
      <c r="A231" s="1">
        <v>2016</v>
      </c>
      <c r="B231" s="1">
        <v>2</v>
      </c>
      <c r="C231" s="2">
        <v>42505</v>
      </c>
      <c r="D231" s="4">
        <f>Co2Q[[#This Row],[Year]]+1/8+(Co2Q[[#This Row],[Quarter]]-1)/4</f>
        <v>2016.375</v>
      </c>
      <c r="E231" s="4">
        <f>Co2Q[[#This Row],[DecDate]]^2</f>
        <v>4065768.140625</v>
      </c>
      <c r="F231" s="1">
        <v>1222</v>
      </c>
      <c r="G231" s="17">
        <f>$T$17+$T$18*Co2Q[[#This Row],[DecDate]]</f>
        <v>1191.6722745880998</v>
      </c>
      <c r="H231" s="17">
        <f>$T$37+$T$38*Co2Q[[#This Row],[DecDate]]+$T$39*Co2Q[[#This Row],[DecDate2]]</f>
        <v>1208.6510936204868</v>
      </c>
      <c r="I231" s="17">
        <f>Co2Q[[#This Row],[Co2]]-Co2Q[[#This Row],[Linear Trend]]</f>
        <v>30.327725411900246</v>
      </c>
      <c r="J231" s="17">
        <f>Co2Q[[#This Row],[Co2]]-Co2Q[[#This Row],[Quadratic Trend]]</f>
        <v>13.34890637951321</v>
      </c>
      <c r="K231" s="17">
        <f t="shared" si="3"/>
        <v>1.5781837002698467</v>
      </c>
      <c r="L231" s="17">
        <f>Co2Q[[#This Row],[Quadratic Trend]]+Co2Q[[#This Row],[Cycle]]</f>
        <v>1210.2292773207566</v>
      </c>
      <c r="M231" s="17">
        <f>Co2Q[[#This Row],[Detrended]]-Co2Q[[#This Row],[Cycle]]</f>
        <v>11.770722679243363</v>
      </c>
      <c r="N231" s="17">
        <f>AVERAGEIF(Co2Q[Quarter],Co2Q[Quarter],Co2Q[High Frequency])</f>
        <v>9.1778752216281383</v>
      </c>
      <c r="O231" s="17">
        <f>Co2Q[[#This Row],[S0]]-AVERAGE($N$2:$N$5)</f>
        <v>9.1717203389840076</v>
      </c>
      <c r="P231" s="17">
        <f>Co2Q[[#This Row],[Co2]]-Co2Q[[#This Row],[Seasonal]]</f>
        <v>1212.828279661016</v>
      </c>
    </row>
    <row r="232" spans="1:16" x14ac:dyDescent="0.3">
      <c r="A232" s="1">
        <v>2016</v>
      </c>
      <c r="B232" s="1">
        <v>3</v>
      </c>
      <c r="C232" s="2">
        <v>42597</v>
      </c>
      <c r="D232" s="4">
        <f>Co2Q[[#This Row],[Year]]+1/8+(Co2Q[[#This Row],[Quarter]]-1)/4</f>
        <v>2016.625</v>
      </c>
      <c r="E232" s="4">
        <f>Co2Q[[#This Row],[DecDate]]^2</f>
        <v>4066776.390625</v>
      </c>
      <c r="F232" s="1">
        <v>1207.73</v>
      </c>
      <c r="G232" s="17">
        <f>$T$17+$T$18*Co2Q[[#This Row],[DecDate]]</f>
        <v>1192.8455579176716</v>
      </c>
      <c r="H232" s="17">
        <f>$T$37+$T$38*Co2Q[[#This Row],[DecDate]]+$T$39*Co2Q[[#This Row],[DecDate2]]</f>
        <v>1210.3438716680103</v>
      </c>
      <c r="I232" s="17">
        <f>Co2Q[[#This Row],[Co2]]-Co2Q[[#This Row],[Linear Trend]]</f>
        <v>14.884442082328405</v>
      </c>
      <c r="J232" s="17">
        <f>Co2Q[[#This Row],[Co2]]-Co2Q[[#This Row],[Quadratic Trend]]</f>
        <v>-2.6138716680102334</v>
      </c>
      <c r="K232" s="17">
        <f t="shared" si="3"/>
        <v>3.7954056527288684</v>
      </c>
      <c r="L232" s="17">
        <f>Co2Q[[#This Row],[Quadratic Trend]]+Co2Q[[#This Row],[Cycle]]</f>
        <v>1214.1392773207392</v>
      </c>
      <c r="M232" s="17">
        <f>Co2Q[[#This Row],[Detrended]]-Co2Q[[#This Row],[Cycle]]</f>
        <v>-6.4092773207391023</v>
      </c>
      <c r="N232" s="17">
        <f>AVERAGEIF(Co2Q[Quarter],Co2Q[Quarter],Co2Q[High Frequency])</f>
        <v>-4.3806332529498047</v>
      </c>
      <c r="O232" s="17">
        <f>Co2Q[[#This Row],[S0]]-AVERAGE($N$2:$N$5)</f>
        <v>-4.3867881355939353</v>
      </c>
      <c r="P232" s="17">
        <f>Co2Q[[#This Row],[Co2]]-Co2Q[[#This Row],[Seasonal]]</f>
        <v>1212.1167881355939</v>
      </c>
    </row>
    <row r="233" spans="1:16" x14ac:dyDescent="0.3">
      <c r="A233" s="1">
        <v>2016</v>
      </c>
      <c r="B233" s="1">
        <v>4</v>
      </c>
      <c r="C233" s="2">
        <v>42689</v>
      </c>
      <c r="D233" s="4">
        <f>Co2Q[[#This Row],[Year]]+1/8+(Co2Q[[#This Row],[Quarter]]-1)/4</f>
        <v>2016.875</v>
      </c>
      <c r="E233" s="4">
        <f>Co2Q[[#This Row],[DecDate]]^2</f>
        <v>4067784.765625</v>
      </c>
      <c r="F233" s="1">
        <v>1209.5899999999999</v>
      </c>
      <c r="G233" s="17">
        <f>$T$17+$T$18*Co2Q[[#This Row],[DecDate]]</f>
        <v>1194.0188412472435</v>
      </c>
      <c r="H233" s="17">
        <f>$T$37+$T$38*Co2Q[[#This Row],[DecDate]]+$T$39*Co2Q[[#This Row],[DecDate2]]</f>
        <v>1212.0413723948004</v>
      </c>
      <c r="I233" s="17">
        <f>Co2Q[[#This Row],[Co2]]-Co2Q[[#This Row],[Linear Trend]]</f>
        <v>15.571158752756446</v>
      </c>
      <c r="J233" s="17">
        <f>Co2Q[[#This Row],[Co2]]-Co2Q[[#This Row],[Quadratic Trend]]</f>
        <v>-2.4513723948005008</v>
      </c>
      <c r="K233" s="17">
        <f t="shared" si="3"/>
        <v>5.3099049259386906</v>
      </c>
      <c r="L233" s="17">
        <f>Co2Q[[#This Row],[Quadratic Trend]]+Co2Q[[#This Row],[Cycle]]</f>
        <v>1217.3512773207392</v>
      </c>
      <c r="M233" s="17">
        <f>Co2Q[[#This Row],[Detrended]]-Co2Q[[#This Row],[Cycle]]</f>
        <v>-7.7612773207391914</v>
      </c>
      <c r="N233" s="17">
        <f>AVERAGEIF(Co2Q[Quarter],Co2Q[Quarter],Co2Q[High Frequency])</f>
        <v>-7.7725993546440222</v>
      </c>
      <c r="O233" s="17">
        <f>Co2Q[[#This Row],[S0]]-AVERAGE($N$2:$N$5)</f>
        <v>-7.7787542372881529</v>
      </c>
      <c r="P233" s="17">
        <f>Co2Q[[#This Row],[Co2]]-Co2Q[[#This Row],[Seasonal]]</f>
        <v>1217.3687542372882</v>
      </c>
    </row>
    <row r="234" spans="1:16" x14ac:dyDescent="0.3">
      <c r="A234" s="1">
        <v>2017</v>
      </c>
      <c r="B234" s="1">
        <v>1</v>
      </c>
      <c r="C234" s="2">
        <v>42781</v>
      </c>
      <c r="D234" s="4">
        <f>Co2Q[[#This Row],[Year]]+1/8+(Co2Q[[#This Row],[Quarter]]-1)/4</f>
        <v>2017.125</v>
      </c>
      <c r="E234" s="4">
        <f>Co2Q[[#This Row],[DecDate]]^2</f>
        <v>4068793.265625</v>
      </c>
      <c r="F234" s="1">
        <v>1219.8499999999999</v>
      </c>
      <c r="G234" s="17">
        <f>$T$17+$T$18*Co2Q[[#This Row],[DecDate]]</f>
        <v>1195.1921245768153</v>
      </c>
      <c r="H234" s="17">
        <f>$T$37+$T$38*Co2Q[[#This Row],[DecDate]]+$T$39*Co2Q[[#This Row],[DecDate2]]</f>
        <v>1213.7435958008573</v>
      </c>
      <c r="I234" s="17">
        <f>Co2Q[[#This Row],[Co2]]-Co2Q[[#This Row],[Linear Trend]]</f>
        <v>24.657875423184578</v>
      </c>
      <c r="J234" s="17">
        <f>Co2Q[[#This Row],[Co2]]-Co2Q[[#This Row],[Quadratic Trend]]</f>
        <v>6.1064041991426166</v>
      </c>
      <c r="K234" s="17">
        <f t="shared" si="3"/>
        <v>2.3316815198934364</v>
      </c>
      <c r="L234" s="17">
        <f>Co2Q[[#This Row],[Quadratic Trend]]+Co2Q[[#This Row],[Cycle]]</f>
        <v>1216.0752773207507</v>
      </c>
      <c r="M234" s="17">
        <f>Co2Q[[#This Row],[Detrended]]-Co2Q[[#This Row],[Cycle]]</f>
        <v>3.7747226792491801</v>
      </c>
      <c r="N234" s="17">
        <f>AVERAGEIF(Co2Q[Quarter],Co2Q[Quarter],Co2Q[High Frequency])</f>
        <v>2.9999769165422139</v>
      </c>
      <c r="O234" s="17">
        <f>Co2Q[[#This Row],[S0]]-AVERAGE($N$2:$N$5)</f>
        <v>2.9938220338980828</v>
      </c>
      <c r="P234" s="17">
        <f>Co2Q[[#This Row],[Co2]]-Co2Q[[#This Row],[Seasonal]]</f>
        <v>1216.8561779661018</v>
      </c>
    </row>
    <row r="235" spans="1:16" x14ac:dyDescent="0.3">
      <c r="A235" s="1">
        <v>2017</v>
      </c>
      <c r="B235" s="1">
        <v>2</v>
      </c>
      <c r="C235" s="2">
        <v>42870</v>
      </c>
      <c r="D235" s="4">
        <f>Co2Q[[#This Row],[Year]]+1/8+(Co2Q[[#This Row],[Quarter]]-1)/4</f>
        <v>2017.375</v>
      </c>
      <c r="E235" s="4">
        <f>Co2Q[[#This Row],[DecDate]]^2</f>
        <v>4069801.890625</v>
      </c>
      <c r="F235" s="1">
        <v>1227.6100000000001</v>
      </c>
      <c r="G235" s="17">
        <f>$T$17+$T$18*Co2Q[[#This Row],[DecDate]]</f>
        <v>1196.3654079063872</v>
      </c>
      <c r="H235" s="17">
        <f>$T$37+$T$38*Co2Q[[#This Row],[DecDate]]+$T$39*Co2Q[[#This Row],[DecDate2]]</f>
        <v>1215.4505418861518</v>
      </c>
      <c r="I235" s="17">
        <f>Co2Q[[#This Row],[Co2]]-Co2Q[[#This Row],[Linear Trend]]</f>
        <v>31.244592093612937</v>
      </c>
      <c r="J235" s="17">
        <f>Co2Q[[#This Row],[Co2]]-Co2Q[[#This Row],[Quadratic Trend]]</f>
        <v>12.159458113848359</v>
      </c>
      <c r="K235" s="17">
        <f t="shared" si="3"/>
        <v>2.1907354345814838</v>
      </c>
      <c r="L235" s="17">
        <f>Co2Q[[#This Row],[Quadratic Trend]]+Co2Q[[#This Row],[Cycle]]</f>
        <v>1217.6412773207333</v>
      </c>
      <c r="M235" s="17">
        <f>Co2Q[[#This Row],[Detrended]]-Co2Q[[#This Row],[Cycle]]</f>
        <v>9.9687226792668753</v>
      </c>
      <c r="N235" s="17">
        <f>AVERAGEIF(Co2Q[Quarter],Co2Q[Quarter],Co2Q[High Frequency])</f>
        <v>9.1778752216281383</v>
      </c>
      <c r="O235" s="17">
        <f>Co2Q[[#This Row],[S0]]-AVERAGE($N$2:$N$5)</f>
        <v>9.1717203389840076</v>
      </c>
      <c r="P235" s="17">
        <f>Co2Q[[#This Row],[Co2]]-Co2Q[[#This Row],[Seasonal]]</f>
        <v>1218.4382796610162</v>
      </c>
    </row>
    <row r="236" spans="1:16" x14ac:dyDescent="0.3">
      <c r="A236" s="1">
        <v>2017</v>
      </c>
      <c r="B236" s="1">
        <v>3</v>
      </c>
      <c r="C236" s="2">
        <v>42962</v>
      </c>
      <c r="D236" s="4">
        <f>Co2Q[[#This Row],[Year]]+1/8+(Co2Q[[#This Row],[Quarter]]-1)/4</f>
        <v>2017.625</v>
      </c>
      <c r="E236" s="4">
        <f>Co2Q[[#This Row],[DecDate]]^2</f>
        <v>4070810.640625</v>
      </c>
      <c r="F236" s="1">
        <v>1215.6199999999999</v>
      </c>
      <c r="G236" s="17">
        <f>$T$17+$T$18*Co2Q[[#This Row],[DecDate]]</f>
        <v>1197.538691235959</v>
      </c>
      <c r="H236" s="17">
        <f>$T$37+$T$38*Co2Q[[#This Row],[DecDate]]+$T$39*Co2Q[[#This Row],[DecDate2]]</f>
        <v>1217.162210650713</v>
      </c>
      <c r="I236" s="17">
        <f>Co2Q[[#This Row],[Co2]]-Co2Q[[#This Row],[Linear Trend]]</f>
        <v>18.081308764040841</v>
      </c>
      <c r="J236" s="17">
        <f>Co2Q[[#This Row],[Co2]]-Co2Q[[#This Row],[Quadratic Trend]]</f>
        <v>-1.5422106507130593</v>
      </c>
      <c r="K236" s="17">
        <f t="shared" si="3"/>
        <v>3.6990666700145085</v>
      </c>
      <c r="L236" s="17">
        <f>Co2Q[[#This Row],[Quadratic Trend]]+Co2Q[[#This Row],[Cycle]]</f>
        <v>1220.8612773207274</v>
      </c>
      <c r="M236" s="17">
        <f>Co2Q[[#This Row],[Detrended]]-Co2Q[[#This Row],[Cycle]]</f>
        <v>-5.2412773207275674</v>
      </c>
      <c r="N236" s="17">
        <f>AVERAGEIF(Co2Q[Quarter],Co2Q[Quarter],Co2Q[High Frequency])</f>
        <v>-4.3806332529498047</v>
      </c>
      <c r="O236" s="17">
        <f>Co2Q[[#This Row],[S0]]-AVERAGE($N$2:$N$5)</f>
        <v>-4.3867881355939353</v>
      </c>
      <c r="P236" s="17">
        <f>Co2Q[[#This Row],[Co2]]-Co2Q[[#This Row],[Seasonal]]</f>
        <v>1220.0067881355938</v>
      </c>
    </row>
    <row r="237" spans="1:16" x14ac:dyDescent="0.3">
      <c r="A237" s="1">
        <v>2017</v>
      </c>
      <c r="B237" s="1">
        <v>4</v>
      </c>
      <c r="C237" s="2">
        <v>43054</v>
      </c>
      <c r="D237" s="4">
        <f>Co2Q[[#This Row],[Year]]+1/8+(Co2Q[[#This Row],[Quarter]]-1)/4</f>
        <v>2017.875</v>
      </c>
      <c r="E237" s="4">
        <f>Co2Q[[#This Row],[DecDate]]^2</f>
        <v>4071819.515625</v>
      </c>
      <c r="F237" s="1">
        <v>1215.56</v>
      </c>
      <c r="G237" s="17">
        <f>$T$17+$T$18*Co2Q[[#This Row],[DecDate]]</f>
        <v>1198.7119745655309</v>
      </c>
      <c r="H237" s="17">
        <f>$T$37+$T$38*Co2Q[[#This Row],[DecDate]]+$T$39*Co2Q[[#This Row],[DecDate2]]</f>
        <v>1218.8786020945699</v>
      </c>
      <c r="I237" s="17">
        <f>Co2Q[[#This Row],[Co2]]-Co2Q[[#This Row],[Linear Trend]]</f>
        <v>16.848025434469037</v>
      </c>
      <c r="J237" s="17">
        <f>Co2Q[[#This Row],[Co2]]-Co2Q[[#This Row],[Quadratic Trend]]</f>
        <v>-3.3186020945699966</v>
      </c>
      <c r="K237" s="17">
        <f t="shared" si="3"/>
        <v>4.4666752261924554</v>
      </c>
      <c r="L237" s="17">
        <f>Co2Q[[#This Row],[Quadratic Trend]]+Co2Q[[#This Row],[Cycle]]</f>
        <v>1223.3452773207623</v>
      </c>
      <c r="M237" s="17">
        <f>Co2Q[[#This Row],[Detrended]]-Co2Q[[#This Row],[Cycle]]</f>
        <v>-7.7852773207624519</v>
      </c>
      <c r="N237" s="17">
        <f>AVERAGEIF(Co2Q[Quarter],Co2Q[Quarter],Co2Q[High Frequency])</f>
        <v>-7.7725993546440222</v>
      </c>
      <c r="O237" s="17">
        <f>Co2Q[[#This Row],[S0]]-AVERAGE($N$2:$N$5)</f>
        <v>-7.7787542372881529</v>
      </c>
      <c r="P237" s="17">
        <f>Co2Q[[#This Row],[Co2]]-Co2Q[[#This Row],[Seasonal]]</f>
        <v>1223.3387542372882</v>
      </c>
    </row>
    <row r="238" spans="1:16" x14ac:dyDescent="0.3">
      <c r="A238" s="1">
        <v>2018</v>
      </c>
      <c r="B238" s="1">
        <v>1</v>
      </c>
      <c r="C238" s="2">
        <v>43146</v>
      </c>
      <c r="D238" s="4">
        <f>Co2Q[[#This Row],[Year]]+1/8+(Co2Q[[#This Row],[Quarter]]-1)/4</f>
        <v>2018.125</v>
      </c>
      <c r="E238" s="4">
        <f>Co2Q[[#This Row],[DecDate]]^2</f>
        <v>4072828.515625</v>
      </c>
      <c r="F238" s="1">
        <v>1225.69</v>
      </c>
      <c r="G238" s="17">
        <f>$T$17+$T$18*Co2Q[[#This Row],[DecDate]]</f>
        <v>1199.8852578951028</v>
      </c>
      <c r="H238" s="17">
        <f>$T$37+$T$38*Co2Q[[#This Row],[DecDate]]+$T$39*Co2Q[[#This Row],[DecDate2]]</f>
        <v>1220.5997162176354</v>
      </c>
      <c r="I238" s="17">
        <f>Co2Q[[#This Row],[Co2]]-Co2Q[[#This Row],[Linear Trend]]</f>
        <v>25.804742104897286</v>
      </c>
      <c r="J238" s="17">
        <f>Co2Q[[#This Row],[Co2]]-Co2Q[[#This Row],[Quadratic Trend]]</f>
        <v>5.0902837823646223</v>
      </c>
      <c r="K238" s="17">
        <f t="shared" si="3"/>
        <v>1.4655611031153057</v>
      </c>
      <c r="L238" s="17">
        <f>Co2Q[[#This Row],[Quadratic Trend]]+Co2Q[[#This Row],[Cycle]]</f>
        <v>1222.0652773207507</v>
      </c>
      <c r="M238" s="17">
        <f>Co2Q[[#This Row],[Detrended]]-Co2Q[[#This Row],[Cycle]]</f>
        <v>3.6247226792493166</v>
      </c>
      <c r="N238" s="17">
        <f>AVERAGEIF(Co2Q[Quarter],Co2Q[Quarter],Co2Q[High Frequency])</f>
        <v>2.9999769165422139</v>
      </c>
      <c r="O238" s="17">
        <f>Co2Q[[#This Row],[S0]]-AVERAGE($N$2:$N$5)</f>
        <v>2.9938220338980828</v>
      </c>
      <c r="P238" s="17">
        <f>Co2Q[[#This Row],[Co2]]-Co2Q[[#This Row],[Seasonal]]</f>
        <v>1222.6961779661019</v>
      </c>
    </row>
    <row r="239" spans="1:16" x14ac:dyDescent="0.3">
      <c r="A239" s="1">
        <v>2018</v>
      </c>
      <c r="B239" s="1">
        <v>2</v>
      </c>
      <c r="C239" s="2">
        <v>43235</v>
      </c>
      <c r="D239" s="4">
        <f>Co2Q[[#This Row],[Year]]+1/8+(Co2Q[[#This Row],[Quarter]]-1)/4</f>
        <v>2018.375</v>
      </c>
      <c r="E239" s="4">
        <f>Co2Q[[#This Row],[DecDate]]^2</f>
        <v>4073837.640625</v>
      </c>
      <c r="F239" s="1">
        <v>1232.27</v>
      </c>
      <c r="G239" s="17">
        <f>$T$17+$T$18*Co2Q[[#This Row],[DecDate]]</f>
        <v>1201.0585412246746</v>
      </c>
      <c r="H239" s="17">
        <f>$T$37+$T$38*Co2Q[[#This Row],[DecDate]]+$T$39*Co2Q[[#This Row],[DecDate2]]</f>
        <v>1222.3255530199676</v>
      </c>
      <c r="I239" s="17">
        <f>Co2Q[[#This Row],[Co2]]-Co2Q[[#This Row],[Linear Trend]]</f>
        <v>31.211458775325355</v>
      </c>
      <c r="J239" s="17">
        <f>Co2Q[[#This Row],[Co2]]-Co2Q[[#This Row],[Quadratic Trend]]</f>
        <v>9.9444469800323532</v>
      </c>
      <c r="K239" s="17">
        <f t="shared" si="3"/>
        <v>1.2337243007831149</v>
      </c>
      <c r="L239" s="17">
        <f>Co2Q[[#This Row],[Quadratic Trend]]+Co2Q[[#This Row],[Cycle]]</f>
        <v>1223.5592773207507</v>
      </c>
      <c r="M239" s="17">
        <f>Co2Q[[#This Row],[Detrended]]-Co2Q[[#This Row],[Cycle]]</f>
        <v>8.7107226792492387</v>
      </c>
      <c r="N239" s="17">
        <f>AVERAGEIF(Co2Q[Quarter],Co2Q[Quarter],Co2Q[High Frequency])</f>
        <v>9.1778752216281383</v>
      </c>
      <c r="O239" s="17">
        <f>Co2Q[[#This Row],[S0]]-AVERAGE($N$2:$N$5)</f>
        <v>9.1717203389840076</v>
      </c>
      <c r="P239" s="17">
        <f>Co2Q[[#This Row],[Co2]]-Co2Q[[#This Row],[Seasonal]]</f>
        <v>1223.098279661016</v>
      </c>
    </row>
    <row r="240" spans="1:16" x14ac:dyDescent="0.3">
      <c r="A240" s="1">
        <v>2018</v>
      </c>
      <c r="B240" s="1">
        <v>3</v>
      </c>
      <c r="C240" s="2">
        <v>43327</v>
      </c>
      <c r="D240" s="4">
        <f>Co2Q[[#This Row],[Year]]+1/8+(Co2Q[[#This Row],[Quarter]]-1)/4</f>
        <v>2018.625</v>
      </c>
      <c r="E240" s="4">
        <f>Co2Q[[#This Row],[DecDate]]^2</f>
        <v>4074846.890625</v>
      </c>
      <c r="F240" s="1">
        <v>1221.21</v>
      </c>
      <c r="G240" s="17">
        <f>$T$17+$T$18*Co2Q[[#This Row],[DecDate]]</f>
        <v>1202.2318245542465</v>
      </c>
      <c r="H240" s="17">
        <f>$T$37+$T$38*Co2Q[[#This Row],[DecDate]]+$T$39*Co2Q[[#This Row],[DecDate2]]</f>
        <v>1224.0561125015374</v>
      </c>
      <c r="I240" s="17">
        <f>Co2Q[[#This Row],[Co2]]-Co2Q[[#This Row],[Linear Trend]]</f>
        <v>18.97817544575355</v>
      </c>
      <c r="J240" s="17">
        <f>Co2Q[[#This Row],[Co2]]-Co2Q[[#This Row],[Quadratic Trend]]</f>
        <v>-2.8461125015373909</v>
      </c>
      <c r="K240" s="17"/>
      <c r="L240" s="17"/>
      <c r="M240" s="17"/>
      <c r="N240" s="17">
        <f>AVERAGEIF(Co2Q[Quarter],Co2Q[Quarter],Co2Q[High Frequency])</f>
        <v>-4.3806332529498047</v>
      </c>
      <c r="O240" s="17">
        <f>Co2Q[[#This Row],[S0]]-AVERAGE($N$2:$N$5)</f>
        <v>-4.3867881355939353</v>
      </c>
      <c r="P240" s="17">
        <f>Co2Q[[#This Row],[Co2]]-Co2Q[[#This Row],[Seasonal]]</f>
        <v>1225.5967881355939</v>
      </c>
    </row>
    <row r="241" spans="1:16" x14ac:dyDescent="0.3">
      <c r="A241" s="1">
        <v>2018</v>
      </c>
      <c r="B241" s="1">
        <v>4</v>
      </c>
      <c r="C241" s="2">
        <v>43419</v>
      </c>
      <c r="D241" s="4">
        <f>Co2Q[[#This Row],[Year]]+1/8+(Co2Q[[#This Row],[Quarter]]-1)/4</f>
        <v>2018.875</v>
      </c>
      <c r="E241" s="4">
        <f>Co2Q[[#This Row],[DecDate]]^2</f>
        <v>4075856.265625</v>
      </c>
      <c r="F241" s="1">
        <v>1223.0899999999999</v>
      </c>
      <c r="G241" s="17">
        <f>$T$17+$T$18*Co2Q[[#This Row],[DecDate]]</f>
        <v>1203.4051078838183</v>
      </c>
      <c r="H241" s="17">
        <f>$T$37+$T$38*Co2Q[[#This Row],[DecDate]]+$T$39*Co2Q[[#This Row],[DecDate2]]</f>
        <v>1225.7913946623739</v>
      </c>
      <c r="I241" s="17">
        <f>Co2Q[[#This Row],[Co2]]-Co2Q[[#This Row],[Linear Trend]]</f>
        <v>19.684892116181572</v>
      </c>
      <c r="J241" s="17">
        <f>Co2Q[[#This Row],[Co2]]-Co2Q[[#This Row],[Quadratic Trend]]</f>
        <v>-2.7013946623740139</v>
      </c>
      <c r="K241" s="17"/>
      <c r="L241" s="17"/>
      <c r="M241" s="17"/>
      <c r="N241" s="17">
        <f>AVERAGEIF(Co2Q[Quarter],Co2Q[Quarter],Co2Q[High Frequency])</f>
        <v>-7.7725993546440222</v>
      </c>
      <c r="O241" s="17">
        <f>Co2Q[[#This Row],[S0]]-AVERAGE($N$2:$N$5)</f>
        <v>-7.7787542372881529</v>
      </c>
      <c r="P241" s="17">
        <f>Co2Q[[#This Row],[Co2]]-Co2Q[[#This Row],[Seasonal]]</f>
        <v>1230.8687542372882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8CA8-3D71-4A17-8164-0EFFBE505BD3}">
  <dimension ref="A1"/>
  <sheetViews>
    <sheetView topLeftCell="A104" workbookViewId="0">
      <selection activeCell="P95" sqref="P9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21"/>
  <sheetViews>
    <sheetView topLeftCell="N1" workbookViewId="0">
      <selection activeCell="AK14" sqref="AK14"/>
    </sheetView>
  </sheetViews>
  <sheetFormatPr defaultRowHeight="14.4" x14ac:dyDescent="0.3"/>
  <cols>
    <col min="1" max="1" width="6.77734375" style="1" bestFit="1" customWidth="1"/>
    <col min="2" max="2" width="11.109375" style="3" customWidth="1"/>
    <col min="3" max="3" width="10.6640625" style="4" customWidth="1"/>
    <col min="4" max="18" width="8.88671875" style="3" customWidth="1"/>
    <col min="19" max="19" width="8.88671875" style="4" customWidth="1"/>
    <col min="20" max="21" width="9" style="5"/>
    <col min="22" max="22" width="17.88671875" customWidth="1"/>
    <col min="23" max="23" width="17.44140625" customWidth="1"/>
    <col min="24" max="24" width="18.109375" customWidth="1"/>
    <col min="25" max="25" width="16.5546875" customWidth="1"/>
  </cols>
  <sheetData>
    <row r="1" spans="1:36" x14ac:dyDescent="0.3">
      <c r="A1" s="1" t="s">
        <v>0</v>
      </c>
      <c r="B1" s="1" t="s">
        <v>3</v>
      </c>
      <c r="C1" s="4" t="s">
        <v>24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1" t="s">
        <v>21</v>
      </c>
      <c r="V1" s="1" t="s">
        <v>70</v>
      </c>
      <c r="W1" s="1" t="s">
        <v>71</v>
      </c>
      <c r="X1" s="1" t="s">
        <v>73</v>
      </c>
      <c r="Y1" s="1" t="s">
        <v>74</v>
      </c>
      <c r="Z1" s="1"/>
      <c r="AA1" s="1"/>
      <c r="AB1" t="s">
        <v>69</v>
      </c>
    </row>
    <row r="2" spans="1:36" ht="15" thickBot="1" x14ac:dyDescent="0.35">
      <c r="A2" s="1">
        <v>1900</v>
      </c>
      <c r="B2" s="2">
        <f>DATE(tempdata[[#This Row],[Year]],7,1)</f>
        <v>183</v>
      </c>
      <c r="C2" s="4">
        <f>tempdata[[#This Row],[Year]]+0.5</f>
        <v>1900.5</v>
      </c>
      <c r="D2" s="3">
        <v>-0.59</v>
      </c>
      <c r="E2" s="3">
        <v>-0.11</v>
      </c>
      <c r="F2" s="3">
        <v>0.08</v>
      </c>
      <c r="G2" s="3">
        <v>-0.08</v>
      </c>
      <c r="H2" s="3">
        <v>0</v>
      </c>
      <c r="I2" s="3">
        <v>-0.08</v>
      </c>
      <c r="J2" s="3">
        <v>-0.09</v>
      </c>
      <c r="K2" s="3">
        <v>-7.0000000000000007E-2</v>
      </c>
      <c r="L2" s="3">
        <v>0</v>
      </c>
      <c r="M2" s="3">
        <v>0.25</v>
      </c>
      <c r="N2" s="3">
        <v>-0.11</v>
      </c>
      <c r="O2" s="3">
        <v>0</v>
      </c>
      <c r="P2" s="3">
        <v>-7.0000000000000007E-2</v>
      </c>
      <c r="Q2" s="3">
        <v>-0.1</v>
      </c>
      <c r="R2" s="3">
        <v>-0.38</v>
      </c>
      <c r="S2" s="3">
        <v>0</v>
      </c>
      <c r="T2" s="3">
        <v>-0.08</v>
      </c>
      <c r="U2" s="1">
        <v>0.05</v>
      </c>
      <c r="V2" s="3">
        <f>$AC$17+$AC$18*tempdata[[#This Row],[DecDate]]</f>
        <v>-0.45492857142857446</v>
      </c>
      <c r="W2" s="3">
        <f>$AC$37+$AC$38*tempdata[[#This Row],[DecDate]]</f>
        <v>-0.53192016806722719</v>
      </c>
      <c r="X2" s="3">
        <f>tempdata[[#This Row],[JJA]]-tempdata[[#This Row],[Trend Summer]]</f>
        <v>0.37492857142857444</v>
      </c>
      <c r="Y2" s="3">
        <f>tempdata[[#This Row],[DJF]]-tempdata[[#This Row],[Trend Winter]]</f>
        <v>0.15192016806722719</v>
      </c>
      <c r="Z2" s="3"/>
      <c r="AA2" s="3"/>
    </row>
    <row r="3" spans="1:36" x14ac:dyDescent="0.3">
      <c r="A3" s="1">
        <v>1901</v>
      </c>
      <c r="B3" s="2">
        <f>DATE(tempdata[[#This Row],[Year]],7,1)</f>
        <v>548</v>
      </c>
      <c r="C3" s="4">
        <f>tempdata[[#This Row],[Year]]+0.5</f>
        <v>1901.5</v>
      </c>
      <c r="D3" s="3">
        <v>-0.34</v>
      </c>
      <c r="E3" s="3">
        <v>-7.0000000000000007E-2</v>
      </c>
      <c r="F3" s="3">
        <v>0.28000000000000003</v>
      </c>
      <c r="G3" s="3">
        <v>0.12</v>
      </c>
      <c r="H3" s="3">
        <v>-0.11</v>
      </c>
      <c r="I3" s="3">
        <v>0.03</v>
      </c>
      <c r="J3" s="3">
        <v>0.03</v>
      </c>
      <c r="K3" s="3">
        <v>-0.15</v>
      </c>
      <c r="L3" s="3">
        <v>-0.25</v>
      </c>
      <c r="M3" s="3">
        <v>-0.31</v>
      </c>
      <c r="N3" s="3">
        <v>-0.2</v>
      </c>
      <c r="O3" s="3">
        <v>-0.39</v>
      </c>
      <c r="P3" s="3">
        <v>-0.11</v>
      </c>
      <c r="Q3" s="3">
        <v>-0.08</v>
      </c>
      <c r="R3" s="3">
        <v>-0.14000000000000001</v>
      </c>
      <c r="S3" s="3">
        <v>0.1</v>
      </c>
      <c r="T3" s="3">
        <v>-0.03</v>
      </c>
      <c r="U3" s="1">
        <v>-0.25</v>
      </c>
      <c r="V3" s="3">
        <f>$AC$17+$AC$18*tempdata[[#This Row],[DecDate]]</f>
        <v>-0.44575801167924922</v>
      </c>
      <c r="W3" s="3">
        <f>$AC$37+$AC$38*tempdata[[#This Row],[DecDate]]</f>
        <v>-0.52089915966386613</v>
      </c>
      <c r="X3" s="3">
        <f>tempdata[[#This Row],[JJA]]-tempdata[[#This Row],[Trend Summer]]</f>
        <v>0.4157580116792492</v>
      </c>
      <c r="Y3" s="3">
        <f>tempdata[[#This Row],[DJF]]-tempdata[[#This Row],[Trend Winter]]</f>
        <v>0.38089915966386612</v>
      </c>
      <c r="Z3" s="3"/>
      <c r="AA3" s="3"/>
      <c r="AB3" s="15" t="s">
        <v>28</v>
      </c>
      <c r="AC3" s="15"/>
    </row>
    <row r="4" spans="1:36" x14ac:dyDescent="0.3">
      <c r="A4" s="1">
        <v>1902</v>
      </c>
      <c r="B4" s="2">
        <f>DATE(tempdata[[#This Row],[Year]],7,1)</f>
        <v>913</v>
      </c>
      <c r="C4" s="4">
        <f>tempdata[[#This Row],[Year]]+0.5</f>
        <v>1902.5</v>
      </c>
      <c r="D4" s="3">
        <v>-0.16</v>
      </c>
      <c r="E4" s="3">
        <v>0.04</v>
      </c>
      <c r="F4" s="3">
        <v>-0.37</v>
      </c>
      <c r="G4" s="3">
        <v>-0.35</v>
      </c>
      <c r="H4" s="3">
        <v>-0.36</v>
      </c>
      <c r="I4" s="3">
        <v>-0.36</v>
      </c>
      <c r="J4" s="3">
        <v>-0.32</v>
      </c>
      <c r="K4" s="3">
        <v>-0.26</v>
      </c>
      <c r="L4" s="3">
        <v>-0.31</v>
      </c>
      <c r="M4" s="3">
        <v>-0.28999999999999998</v>
      </c>
      <c r="N4" s="3">
        <v>-0.44</v>
      </c>
      <c r="O4" s="3">
        <v>-0.59</v>
      </c>
      <c r="P4" s="3">
        <v>-0.31</v>
      </c>
      <c r="Q4" s="3">
        <v>-0.3</v>
      </c>
      <c r="R4" s="3">
        <v>-0.17</v>
      </c>
      <c r="S4" s="3">
        <v>-0.36</v>
      </c>
      <c r="T4" s="3">
        <v>-0.31</v>
      </c>
      <c r="U4" s="1">
        <v>-0.35</v>
      </c>
      <c r="V4" s="3">
        <f>$AC$17+$AC$18*tempdata[[#This Row],[DecDate]]</f>
        <v>-0.43658745192992754</v>
      </c>
      <c r="W4" s="3">
        <f>$AC$37+$AC$38*tempdata[[#This Row],[DecDate]]</f>
        <v>-0.50987815126050151</v>
      </c>
      <c r="X4" s="3">
        <f>tempdata[[#This Row],[JJA]]-tempdata[[#This Row],[Trend Summer]]</f>
        <v>0.12658745192992754</v>
      </c>
      <c r="Y4" s="3">
        <f>tempdata[[#This Row],[DJF]]-tempdata[[#This Row],[Trend Winter]]</f>
        <v>0.33987815126050147</v>
      </c>
      <c r="Z4" s="3"/>
      <c r="AA4" s="3"/>
      <c r="AB4" s="12" t="s">
        <v>29</v>
      </c>
      <c r="AC4" s="12">
        <v>0.85446299908712542</v>
      </c>
    </row>
    <row r="5" spans="1:36" x14ac:dyDescent="0.3">
      <c r="A5" s="1">
        <v>1903</v>
      </c>
      <c r="B5" s="2">
        <f>DATE(tempdata[[#This Row],[Year]],7,1)</f>
        <v>1278</v>
      </c>
      <c r="C5" s="4">
        <f>tempdata[[#This Row],[Year]]+0.5</f>
        <v>1903.5</v>
      </c>
      <c r="D5" s="3">
        <v>-0.21</v>
      </c>
      <c r="E5" s="3">
        <v>0.14000000000000001</v>
      </c>
      <c r="F5" s="3">
        <v>-0.14000000000000001</v>
      </c>
      <c r="G5" s="3">
        <v>-0.45</v>
      </c>
      <c r="H5" s="3">
        <v>-0.42</v>
      </c>
      <c r="I5" s="3">
        <v>-0.44</v>
      </c>
      <c r="J5" s="3">
        <v>-0.43</v>
      </c>
      <c r="K5" s="3">
        <v>-0.53</v>
      </c>
      <c r="L5" s="3">
        <v>-0.48</v>
      </c>
      <c r="M5" s="3">
        <v>-0.48</v>
      </c>
      <c r="N5" s="3">
        <v>-0.41</v>
      </c>
      <c r="O5" s="3">
        <v>-0.56000000000000005</v>
      </c>
      <c r="P5" s="3">
        <v>-0.37</v>
      </c>
      <c r="Q5" s="3">
        <v>-0.37</v>
      </c>
      <c r="R5" s="3">
        <v>-0.22</v>
      </c>
      <c r="S5" s="3">
        <v>-0.34</v>
      </c>
      <c r="T5" s="3">
        <v>-0.47</v>
      </c>
      <c r="U5" s="1">
        <v>-0.46</v>
      </c>
      <c r="V5" s="3">
        <f>$AC$17+$AC$18*tempdata[[#This Row],[DecDate]]</f>
        <v>-0.4274168921806023</v>
      </c>
      <c r="W5" s="3">
        <f>$AC$37+$AC$38*tempdata[[#This Row],[DecDate]]</f>
        <v>-0.49885714285714045</v>
      </c>
      <c r="X5" s="3">
        <f>tempdata[[#This Row],[JJA]]-tempdata[[#This Row],[Trend Summer]]</f>
        <v>-4.258310781939767E-2</v>
      </c>
      <c r="Y5" s="3">
        <f>tempdata[[#This Row],[DJF]]-tempdata[[#This Row],[Trend Winter]]</f>
        <v>0.27885714285714047</v>
      </c>
      <c r="Z5" s="3"/>
      <c r="AA5" s="3"/>
      <c r="AB5" s="12" t="s">
        <v>30</v>
      </c>
      <c r="AC5" s="12">
        <v>0.73010701680896484</v>
      </c>
    </row>
    <row r="6" spans="1:36" x14ac:dyDescent="0.3">
      <c r="A6" s="1">
        <v>1904</v>
      </c>
      <c r="B6" s="2">
        <f>DATE(tempdata[[#This Row],[Year]],7,1)</f>
        <v>1644</v>
      </c>
      <c r="C6" s="4">
        <f>tempdata[[#This Row],[Year]]+0.5</f>
        <v>1904.5</v>
      </c>
      <c r="D6" s="3">
        <v>-0.77</v>
      </c>
      <c r="E6" s="3">
        <v>-0.57999999999999996</v>
      </c>
      <c r="F6" s="3">
        <v>-0.39</v>
      </c>
      <c r="G6" s="3">
        <v>-0.5</v>
      </c>
      <c r="H6" s="3">
        <v>-0.43</v>
      </c>
      <c r="I6" s="3">
        <v>-0.47</v>
      </c>
      <c r="J6" s="3">
        <v>-0.57999999999999996</v>
      </c>
      <c r="K6" s="3">
        <v>-0.53</v>
      </c>
      <c r="L6" s="3">
        <v>-0.63</v>
      </c>
      <c r="M6" s="3">
        <v>-0.38</v>
      </c>
      <c r="N6" s="3">
        <v>-0.08</v>
      </c>
      <c r="O6" s="3">
        <v>-0.34</v>
      </c>
      <c r="P6" s="3">
        <v>-0.47</v>
      </c>
      <c r="Q6" s="3">
        <v>-0.49</v>
      </c>
      <c r="R6" s="3">
        <v>-0.64</v>
      </c>
      <c r="S6" s="3">
        <v>-0.44</v>
      </c>
      <c r="T6" s="3">
        <v>-0.53</v>
      </c>
      <c r="U6" s="1">
        <v>-0.36</v>
      </c>
      <c r="V6" s="3">
        <f>$AC$17+$AC$18*tempdata[[#This Row],[DecDate]]</f>
        <v>-0.41824633243128062</v>
      </c>
      <c r="W6" s="3">
        <f>$AC$37+$AC$38*tempdata[[#This Row],[DecDate]]</f>
        <v>-0.48783613445377938</v>
      </c>
      <c r="X6" s="3">
        <f>tempdata[[#This Row],[JJA]]-tempdata[[#This Row],[Trend Summer]]</f>
        <v>-0.11175366756871941</v>
      </c>
      <c r="Y6" s="3">
        <f>tempdata[[#This Row],[DJF]]-tempdata[[#This Row],[Trend Winter]]</f>
        <v>-0.15216386554622063</v>
      </c>
      <c r="Z6" s="3"/>
      <c r="AA6" s="3"/>
      <c r="AB6" s="12" t="s">
        <v>31</v>
      </c>
      <c r="AC6" s="12">
        <v>0.72780023917485337</v>
      </c>
    </row>
    <row r="7" spans="1:36" x14ac:dyDescent="0.3">
      <c r="A7" s="1">
        <v>1905</v>
      </c>
      <c r="B7" s="2">
        <f>DATE(tempdata[[#This Row],[Year]],7,1)</f>
        <v>2009</v>
      </c>
      <c r="C7" s="4">
        <f>tempdata[[#This Row],[Year]]+0.5</f>
        <v>1905.5</v>
      </c>
      <c r="D7" s="3">
        <v>-0.4</v>
      </c>
      <c r="E7" s="3">
        <v>-0.82</v>
      </c>
      <c r="F7" s="3">
        <v>-0.22</v>
      </c>
      <c r="G7" s="3">
        <v>-0.44</v>
      </c>
      <c r="H7" s="3">
        <v>-0.28000000000000003</v>
      </c>
      <c r="I7" s="3">
        <v>-0.27</v>
      </c>
      <c r="J7" s="3">
        <v>-0.21</v>
      </c>
      <c r="K7" s="3">
        <v>-0.23</v>
      </c>
      <c r="L7" s="3">
        <v>-0.18</v>
      </c>
      <c r="M7" s="3">
        <v>-0.24</v>
      </c>
      <c r="N7" s="3">
        <v>0.11</v>
      </c>
      <c r="O7" s="3">
        <v>-0.16</v>
      </c>
      <c r="P7" s="3">
        <v>-0.28000000000000003</v>
      </c>
      <c r="Q7" s="3">
        <v>-0.28999999999999998</v>
      </c>
      <c r="R7" s="3">
        <v>-0.52</v>
      </c>
      <c r="S7" s="3">
        <v>-0.31</v>
      </c>
      <c r="T7" s="3">
        <v>-0.24</v>
      </c>
      <c r="U7" s="1">
        <v>-0.1</v>
      </c>
      <c r="V7" s="3">
        <f>$AC$17+$AC$18*tempdata[[#This Row],[DecDate]]</f>
        <v>-0.40907577268195539</v>
      </c>
      <c r="W7" s="3">
        <f>$AC$37+$AC$38*tempdata[[#This Row],[DecDate]]</f>
        <v>-0.47681512605041831</v>
      </c>
      <c r="X7" s="3">
        <f>tempdata[[#This Row],[JJA]]-tempdata[[#This Row],[Trend Summer]]</f>
        <v>0.16907577268195539</v>
      </c>
      <c r="Y7" s="3">
        <f>tempdata[[#This Row],[DJF]]-tempdata[[#This Row],[Trend Winter]]</f>
        <v>-4.3184873949581704E-2</v>
      </c>
      <c r="Z7" s="3"/>
      <c r="AA7" s="3"/>
      <c r="AB7" s="12" t="s">
        <v>32</v>
      </c>
      <c r="AC7" s="12">
        <v>0.19316121743476883</v>
      </c>
    </row>
    <row r="8" spans="1:36" ht="15" thickBot="1" x14ac:dyDescent="0.35">
      <c r="A8" s="1">
        <v>1906</v>
      </c>
      <c r="B8" s="2">
        <f>DATE(tempdata[[#This Row],[Year]],7,1)</f>
        <v>2374</v>
      </c>
      <c r="C8" s="4">
        <f>tempdata[[#This Row],[Year]]+0.5</f>
        <v>1906.5</v>
      </c>
      <c r="D8" s="3">
        <v>-0.54</v>
      </c>
      <c r="E8" s="3">
        <v>-0.54</v>
      </c>
      <c r="F8" s="3">
        <v>-0.18</v>
      </c>
      <c r="G8" s="3">
        <v>0.04</v>
      </c>
      <c r="H8" s="3">
        <v>-0.23</v>
      </c>
      <c r="I8" s="3">
        <v>-0.11</v>
      </c>
      <c r="J8" s="3">
        <v>-0.27</v>
      </c>
      <c r="K8" s="3">
        <v>-0.17</v>
      </c>
      <c r="L8" s="3">
        <v>-0.23</v>
      </c>
      <c r="M8" s="3">
        <v>-0.17</v>
      </c>
      <c r="N8" s="3">
        <v>-0.39</v>
      </c>
      <c r="O8" s="3">
        <v>0.03</v>
      </c>
      <c r="P8" s="3">
        <v>-0.23</v>
      </c>
      <c r="Q8" s="3">
        <v>-0.25</v>
      </c>
      <c r="R8" s="3">
        <v>-0.42</v>
      </c>
      <c r="S8" s="3">
        <v>-0.12</v>
      </c>
      <c r="T8" s="3">
        <v>-0.18</v>
      </c>
      <c r="U8" s="1">
        <v>-0.27</v>
      </c>
      <c r="V8" s="3">
        <f>$AC$17+$AC$18*tempdata[[#This Row],[DecDate]]</f>
        <v>-0.3999052129326337</v>
      </c>
      <c r="W8" s="3">
        <f>$AC$37+$AC$38*tempdata[[#This Row],[DecDate]]</f>
        <v>-0.46579411764705725</v>
      </c>
      <c r="X8" s="3">
        <f>tempdata[[#This Row],[JJA]]-tempdata[[#This Row],[Trend Summer]]</f>
        <v>0.21990521293263371</v>
      </c>
      <c r="Y8" s="3">
        <f>tempdata[[#This Row],[DJF]]-tempdata[[#This Row],[Trend Winter]]</f>
        <v>4.5794117647057264E-2</v>
      </c>
      <c r="Z8" s="3"/>
      <c r="AA8" s="3"/>
      <c r="AB8" s="13" t="s">
        <v>33</v>
      </c>
      <c r="AC8" s="13">
        <v>119</v>
      </c>
    </row>
    <row r="9" spans="1:36" x14ac:dyDescent="0.3">
      <c r="A9" s="1">
        <v>1907</v>
      </c>
      <c r="B9" s="2">
        <f>DATE(tempdata[[#This Row],[Year]],7,1)</f>
        <v>2739</v>
      </c>
      <c r="C9" s="4">
        <f>tempdata[[#This Row],[Year]]+0.5</f>
        <v>1907.5</v>
      </c>
      <c r="D9" s="3">
        <v>-0.56999999999999995</v>
      </c>
      <c r="E9" s="3">
        <v>-0.72</v>
      </c>
      <c r="F9" s="3">
        <v>-0.31</v>
      </c>
      <c r="G9" s="3">
        <v>-0.46</v>
      </c>
      <c r="H9" s="3">
        <v>-0.56999999999999995</v>
      </c>
      <c r="I9" s="3">
        <v>-0.5</v>
      </c>
      <c r="J9" s="3">
        <v>-0.39</v>
      </c>
      <c r="K9" s="3">
        <v>-0.38</v>
      </c>
      <c r="L9" s="3">
        <v>-0.4</v>
      </c>
      <c r="M9" s="3">
        <v>-0.2</v>
      </c>
      <c r="N9" s="3">
        <v>-0.56000000000000005</v>
      </c>
      <c r="O9" s="3">
        <v>-0.6</v>
      </c>
      <c r="P9" s="3">
        <v>-0.47</v>
      </c>
      <c r="Q9" s="3">
        <v>-0.42</v>
      </c>
      <c r="R9" s="3">
        <v>-0.42</v>
      </c>
      <c r="S9" s="3">
        <v>-0.45</v>
      </c>
      <c r="T9" s="3">
        <v>-0.42</v>
      </c>
      <c r="U9" s="1">
        <v>-0.39</v>
      </c>
      <c r="V9" s="3">
        <f>$AC$17+$AC$18*tempdata[[#This Row],[DecDate]]</f>
        <v>-0.39073465318330847</v>
      </c>
      <c r="W9" s="3">
        <f>$AC$37+$AC$38*tempdata[[#This Row],[DecDate]]</f>
        <v>-0.45477310924369618</v>
      </c>
      <c r="X9" s="3">
        <f>tempdata[[#This Row],[JJA]]-tempdata[[#This Row],[Trend Summer]]</f>
        <v>-2.9265346816691518E-2</v>
      </c>
      <c r="Y9" s="3">
        <f>tempdata[[#This Row],[DJF]]-tempdata[[#This Row],[Trend Winter]]</f>
        <v>3.4773109243696199E-2</v>
      </c>
      <c r="Z9" s="3"/>
      <c r="AA9" s="3"/>
    </row>
    <row r="10" spans="1:36" ht="15" thickBot="1" x14ac:dyDescent="0.35">
      <c r="A10" s="1">
        <v>1908</v>
      </c>
      <c r="B10" s="2">
        <f>DATE(tempdata[[#This Row],[Year]],7,1)</f>
        <v>3105</v>
      </c>
      <c r="C10" s="4">
        <f>tempdata[[#This Row],[Year]]+0.5</f>
        <v>1908.5</v>
      </c>
      <c r="D10" s="3">
        <v>-0.54</v>
      </c>
      <c r="E10" s="3">
        <v>-0.28000000000000003</v>
      </c>
      <c r="F10" s="3">
        <v>-0.71</v>
      </c>
      <c r="G10" s="3">
        <v>-0.47</v>
      </c>
      <c r="H10" s="3">
        <v>-0.28999999999999998</v>
      </c>
      <c r="I10" s="3">
        <v>-0.28999999999999998</v>
      </c>
      <c r="J10" s="3">
        <v>-0.35</v>
      </c>
      <c r="K10" s="3">
        <v>-0.56000000000000005</v>
      </c>
      <c r="L10" s="3">
        <v>-0.3</v>
      </c>
      <c r="M10" s="3">
        <v>-0.45</v>
      </c>
      <c r="N10" s="3">
        <v>-0.62</v>
      </c>
      <c r="O10" s="3">
        <v>-0.55000000000000004</v>
      </c>
      <c r="P10" s="3">
        <v>-0.45</v>
      </c>
      <c r="Q10" s="3">
        <v>-0.46</v>
      </c>
      <c r="R10" s="3">
        <v>-0.47</v>
      </c>
      <c r="S10" s="3">
        <v>-0.49</v>
      </c>
      <c r="T10" s="3">
        <v>-0.4</v>
      </c>
      <c r="U10" s="1">
        <v>-0.46</v>
      </c>
      <c r="V10" s="3">
        <f>$AC$17+$AC$18*tempdata[[#This Row],[DecDate]]</f>
        <v>-0.38156409343398678</v>
      </c>
      <c r="W10" s="3">
        <f>$AC$37+$AC$38*tempdata[[#This Row],[DecDate]]</f>
        <v>-0.44375210084033512</v>
      </c>
      <c r="X10" s="3">
        <f>tempdata[[#This Row],[JJA]]-tempdata[[#This Row],[Trend Summer]]</f>
        <v>-1.8435906566013238E-2</v>
      </c>
      <c r="Y10" s="3">
        <f>tempdata[[#This Row],[DJF]]-tempdata[[#This Row],[Trend Winter]]</f>
        <v>-2.6247899159664856E-2</v>
      </c>
      <c r="Z10" s="3"/>
      <c r="AA10" s="3"/>
      <c r="AB10" t="s">
        <v>34</v>
      </c>
    </row>
    <row r="11" spans="1:36" x14ac:dyDescent="0.3">
      <c r="A11" s="1">
        <v>1909</v>
      </c>
      <c r="B11" s="2">
        <f>DATE(tempdata[[#This Row],[Year]],7,1)</f>
        <v>3470</v>
      </c>
      <c r="C11" s="4">
        <f>tempdata[[#This Row],[Year]]+0.5</f>
        <v>1909.5</v>
      </c>
      <c r="D11" s="3">
        <v>-0.92</v>
      </c>
      <c r="E11" s="3">
        <v>-0.45</v>
      </c>
      <c r="F11" s="3">
        <v>-0.65</v>
      </c>
      <c r="G11" s="3">
        <v>-0.66</v>
      </c>
      <c r="H11" s="3">
        <v>-0.49</v>
      </c>
      <c r="I11" s="3">
        <v>-0.51</v>
      </c>
      <c r="J11" s="3">
        <v>-0.44</v>
      </c>
      <c r="K11" s="3">
        <v>-0.35</v>
      </c>
      <c r="L11" s="3">
        <v>-0.37</v>
      </c>
      <c r="M11" s="3">
        <v>-0.33</v>
      </c>
      <c r="N11" s="3">
        <v>-0.12</v>
      </c>
      <c r="O11" s="3">
        <v>-0.56999999999999995</v>
      </c>
      <c r="P11" s="3">
        <v>-0.49</v>
      </c>
      <c r="Q11" s="3">
        <v>-0.49</v>
      </c>
      <c r="R11" s="3">
        <v>-0.64</v>
      </c>
      <c r="S11" s="3">
        <v>-0.6</v>
      </c>
      <c r="T11" s="3">
        <v>-0.44</v>
      </c>
      <c r="U11" s="1">
        <v>-0.27</v>
      </c>
      <c r="V11" s="3">
        <f>$AC$17+$AC$18*tempdata[[#This Row],[DecDate]]</f>
        <v>-0.37239353368466155</v>
      </c>
      <c r="W11" s="3">
        <f>$AC$37+$AC$38*tempdata[[#This Row],[DecDate]]</f>
        <v>-0.43273109243697405</v>
      </c>
      <c r="X11" s="3">
        <f>tempdata[[#This Row],[JJA]]-tempdata[[#This Row],[Trend Summer]]</f>
        <v>-6.7606466315338454E-2</v>
      </c>
      <c r="Y11" s="3">
        <f>tempdata[[#This Row],[DJF]]-tempdata[[#This Row],[Trend Winter]]</f>
        <v>-0.20726890756302596</v>
      </c>
      <c r="Z11" s="3"/>
      <c r="AA11" s="3"/>
      <c r="AB11" s="14"/>
      <c r="AC11" s="14" t="s">
        <v>39</v>
      </c>
      <c r="AD11" s="14" t="s">
        <v>40</v>
      </c>
      <c r="AE11" s="14" t="s">
        <v>41</v>
      </c>
      <c r="AF11" s="14" t="s">
        <v>42</v>
      </c>
      <c r="AG11" s="14" t="s">
        <v>43</v>
      </c>
    </row>
    <row r="12" spans="1:36" x14ac:dyDescent="0.3">
      <c r="A12" s="1">
        <v>1910</v>
      </c>
      <c r="B12" s="2">
        <f>DATE(tempdata[[#This Row],[Year]],7,1)</f>
        <v>3835</v>
      </c>
      <c r="C12" s="4">
        <f>tempdata[[#This Row],[Year]]+0.5</f>
        <v>1910.5</v>
      </c>
      <c r="D12" s="3">
        <v>-0.35</v>
      </c>
      <c r="E12" s="3">
        <v>-0.4</v>
      </c>
      <c r="F12" s="3">
        <v>-0.49</v>
      </c>
      <c r="G12" s="3">
        <v>-0.41</v>
      </c>
      <c r="H12" s="3">
        <v>-0.31</v>
      </c>
      <c r="I12" s="3">
        <v>-0.45</v>
      </c>
      <c r="J12" s="3">
        <v>-0.38</v>
      </c>
      <c r="K12" s="3">
        <v>-0.39</v>
      </c>
      <c r="L12" s="3">
        <v>-0.43</v>
      </c>
      <c r="M12" s="3">
        <v>-0.31</v>
      </c>
      <c r="N12" s="3">
        <v>-0.56999999999999995</v>
      </c>
      <c r="O12" s="3">
        <v>-0.81</v>
      </c>
      <c r="P12" s="3">
        <v>-0.44</v>
      </c>
      <c r="Q12" s="3">
        <v>-0.42</v>
      </c>
      <c r="R12" s="3">
        <v>-0.44</v>
      </c>
      <c r="S12" s="3">
        <v>-0.4</v>
      </c>
      <c r="T12" s="3">
        <v>-0.41</v>
      </c>
      <c r="U12" s="1">
        <v>-0.44</v>
      </c>
      <c r="V12" s="3">
        <f>$AC$17+$AC$18*tempdata[[#This Row],[DecDate]]</f>
        <v>-0.36322297393533987</v>
      </c>
      <c r="W12" s="3">
        <f>$AC$37+$AC$38*tempdata[[#This Row],[DecDate]]</f>
        <v>-0.42171008403361299</v>
      </c>
      <c r="X12" s="3">
        <f>tempdata[[#This Row],[JJA]]-tempdata[[#This Row],[Trend Summer]]</f>
        <v>-4.677702606466011E-2</v>
      </c>
      <c r="Y12" s="3">
        <f>tempdata[[#This Row],[DJF]]-tempdata[[#This Row],[Trend Winter]]</f>
        <v>-1.8289915966387016E-2</v>
      </c>
      <c r="Z12" s="3"/>
      <c r="AA12" s="3"/>
      <c r="AB12" s="12" t="s">
        <v>35</v>
      </c>
      <c r="AC12" s="12">
        <v>1</v>
      </c>
      <c r="AD12" s="12">
        <v>11.8092049059963</v>
      </c>
      <c r="AE12" s="12">
        <v>11.8092049059963</v>
      </c>
      <c r="AF12" s="12">
        <v>316.50515680945023</v>
      </c>
      <c r="AG12" s="12">
        <v>4.5561200493433045E-35</v>
      </c>
    </row>
    <row r="13" spans="1:36" x14ac:dyDescent="0.3">
      <c r="A13" s="1">
        <v>1911</v>
      </c>
      <c r="B13" s="2">
        <f>DATE(tempdata[[#This Row],[Year]],7,1)</f>
        <v>4200</v>
      </c>
      <c r="C13" s="4">
        <f>tempdata[[#This Row],[Year]]+0.5</f>
        <v>1911.5</v>
      </c>
      <c r="D13" s="3">
        <v>-0.72</v>
      </c>
      <c r="E13" s="3">
        <v>-0.59</v>
      </c>
      <c r="F13" s="3">
        <v>-0.64</v>
      </c>
      <c r="G13" s="3">
        <v>-0.46</v>
      </c>
      <c r="H13" s="3">
        <v>-0.46</v>
      </c>
      <c r="I13" s="3">
        <v>-0.34</v>
      </c>
      <c r="J13" s="3">
        <v>-0.36</v>
      </c>
      <c r="K13" s="3">
        <v>-0.43</v>
      </c>
      <c r="L13" s="3">
        <v>-0.37</v>
      </c>
      <c r="M13" s="3">
        <v>-0.19</v>
      </c>
      <c r="N13" s="3">
        <v>-0.2</v>
      </c>
      <c r="O13" s="3">
        <v>-0.31</v>
      </c>
      <c r="P13" s="3">
        <v>-0.42</v>
      </c>
      <c r="Q13" s="3">
        <v>-0.46</v>
      </c>
      <c r="R13" s="3">
        <v>-0.71</v>
      </c>
      <c r="S13" s="3">
        <v>-0.52</v>
      </c>
      <c r="T13" s="3">
        <v>-0.38</v>
      </c>
      <c r="U13" s="1">
        <v>-0.25</v>
      </c>
      <c r="V13" s="3">
        <f>$AC$17+$AC$18*tempdata[[#This Row],[DecDate]]</f>
        <v>-0.35405241418601463</v>
      </c>
      <c r="W13" s="3">
        <f>$AC$37+$AC$38*tempdata[[#This Row],[DecDate]]</f>
        <v>-0.41068907563025192</v>
      </c>
      <c r="X13" s="3">
        <f>tempdata[[#This Row],[JJA]]-tempdata[[#This Row],[Trend Summer]]</f>
        <v>-2.5947585813985374E-2</v>
      </c>
      <c r="Y13" s="3">
        <f>tempdata[[#This Row],[DJF]]-tempdata[[#This Row],[Trend Winter]]</f>
        <v>-0.29931092436974804</v>
      </c>
      <c r="Z13" s="3"/>
      <c r="AA13" s="3"/>
      <c r="AB13" s="12" t="s">
        <v>36</v>
      </c>
      <c r="AC13" s="12">
        <v>117</v>
      </c>
      <c r="AD13" s="12">
        <v>4.3654169427431997</v>
      </c>
      <c r="AE13" s="12">
        <v>3.7311255920882046E-2</v>
      </c>
      <c r="AF13" s="12"/>
      <c r="AG13" s="12"/>
    </row>
    <row r="14" spans="1:36" ht="15" thickBot="1" x14ac:dyDescent="0.35">
      <c r="A14" s="1">
        <v>1912</v>
      </c>
      <c r="B14" s="2">
        <f>DATE(tempdata[[#This Row],[Year]],7,1)</f>
        <v>4566</v>
      </c>
      <c r="C14" s="4">
        <f>tempdata[[#This Row],[Year]]+0.5</f>
        <v>1912.5</v>
      </c>
      <c r="D14" s="3">
        <v>-0.35</v>
      </c>
      <c r="E14" s="3">
        <v>-0.16</v>
      </c>
      <c r="F14" s="3">
        <v>-0.6</v>
      </c>
      <c r="G14" s="3">
        <v>-0.16</v>
      </c>
      <c r="H14" s="3">
        <v>-0.13</v>
      </c>
      <c r="I14" s="3">
        <v>-0.13</v>
      </c>
      <c r="J14" s="3">
        <v>-0.52</v>
      </c>
      <c r="K14" s="3">
        <v>-0.77</v>
      </c>
      <c r="L14" s="3">
        <v>-0.8</v>
      </c>
      <c r="M14" s="3">
        <v>-0.85</v>
      </c>
      <c r="N14" s="3">
        <v>-0.51</v>
      </c>
      <c r="O14" s="3">
        <v>-0.56999999999999995</v>
      </c>
      <c r="P14" s="3">
        <v>-0.46</v>
      </c>
      <c r="Q14" s="3">
        <v>-0.44</v>
      </c>
      <c r="R14" s="3">
        <v>-0.27</v>
      </c>
      <c r="S14" s="3">
        <v>-0.28999999999999998</v>
      </c>
      <c r="T14" s="3">
        <v>-0.47</v>
      </c>
      <c r="U14" s="1">
        <v>-0.72</v>
      </c>
      <c r="V14" s="3">
        <f>$AC$17+$AC$18*tempdata[[#This Row],[DecDate]]</f>
        <v>-0.34488185443669295</v>
      </c>
      <c r="W14" s="3">
        <f>$AC$37+$AC$38*tempdata[[#This Row],[DecDate]]</f>
        <v>-0.39966806722689086</v>
      </c>
      <c r="X14" s="3">
        <f>tempdata[[#This Row],[JJA]]-tempdata[[#This Row],[Trend Summer]]</f>
        <v>-0.12511814556330703</v>
      </c>
      <c r="Y14" s="3">
        <f>tempdata[[#This Row],[DJF]]-tempdata[[#This Row],[Trend Winter]]</f>
        <v>0.12966806722689084</v>
      </c>
      <c r="Z14" s="3"/>
      <c r="AA14" s="3"/>
      <c r="AB14" s="13" t="s">
        <v>37</v>
      </c>
      <c r="AC14" s="13">
        <v>118</v>
      </c>
      <c r="AD14" s="13">
        <v>16.174621848739498</v>
      </c>
      <c r="AE14" s="13"/>
      <c r="AF14" s="13"/>
      <c r="AG14" s="13"/>
    </row>
    <row r="15" spans="1:36" ht="15" thickBot="1" x14ac:dyDescent="0.35">
      <c r="A15" s="1">
        <v>1913</v>
      </c>
      <c r="B15" s="2">
        <f>DATE(tempdata[[#This Row],[Year]],7,1)</f>
        <v>4931</v>
      </c>
      <c r="C15" s="4">
        <f>tempdata[[#This Row],[Year]]+0.5</f>
        <v>1913.5</v>
      </c>
      <c r="D15" s="3">
        <v>-0.56000000000000005</v>
      </c>
      <c r="E15" s="3">
        <v>-0.65</v>
      </c>
      <c r="F15" s="3">
        <v>-0.48</v>
      </c>
      <c r="G15" s="3">
        <v>-0.5</v>
      </c>
      <c r="H15" s="3">
        <v>-0.56000000000000005</v>
      </c>
      <c r="I15" s="3">
        <v>-0.49</v>
      </c>
      <c r="J15" s="3">
        <v>-0.51</v>
      </c>
      <c r="K15" s="3">
        <v>-0.45</v>
      </c>
      <c r="L15" s="3">
        <v>-0.43</v>
      </c>
      <c r="M15" s="3">
        <v>-0.39</v>
      </c>
      <c r="N15" s="3">
        <v>-0.15</v>
      </c>
      <c r="O15" s="3">
        <v>0.1</v>
      </c>
      <c r="P15" s="3">
        <v>-0.42</v>
      </c>
      <c r="Q15" s="3">
        <v>-0.48</v>
      </c>
      <c r="R15" s="3">
        <v>-0.59</v>
      </c>
      <c r="S15" s="3">
        <v>-0.51</v>
      </c>
      <c r="T15" s="3">
        <v>-0.49</v>
      </c>
      <c r="U15" s="1">
        <v>-0.32</v>
      </c>
      <c r="V15" s="3">
        <f>$AC$17+$AC$18*tempdata[[#This Row],[DecDate]]</f>
        <v>-0.33571129468736771</v>
      </c>
      <c r="W15" s="3">
        <f>$AC$37+$AC$38*tempdata[[#This Row],[DecDate]]</f>
        <v>-0.38864705882352979</v>
      </c>
      <c r="X15" s="3">
        <f>tempdata[[#This Row],[JJA]]-tempdata[[#This Row],[Trend Summer]]</f>
        <v>-0.15428870531263228</v>
      </c>
      <c r="Y15" s="3">
        <f>tempdata[[#This Row],[DJF]]-tempdata[[#This Row],[Trend Winter]]</f>
        <v>-0.20135294117647018</v>
      </c>
      <c r="Z15" s="3"/>
      <c r="AA15" s="3"/>
    </row>
    <row r="16" spans="1:36" x14ac:dyDescent="0.3">
      <c r="A16" s="1">
        <v>1914</v>
      </c>
      <c r="B16" s="2">
        <f>DATE(tempdata[[#This Row],[Year]],7,1)</f>
        <v>5296</v>
      </c>
      <c r="C16" s="4">
        <f>tempdata[[#This Row],[Year]]+0.5</f>
        <v>1914.5</v>
      </c>
      <c r="D16" s="3">
        <v>0.16</v>
      </c>
      <c r="E16" s="3">
        <v>-0.1</v>
      </c>
      <c r="F16" s="3">
        <v>-0.34</v>
      </c>
      <c r="G16" s="3">
        <v>-0.39</v>
      </c>
      <c r="H16" s="3">
        <v>-0.19</v>
      </c>
      <c r="I16" s="3">
        <v>-0.23</v>
      </c>
      <c r="J16" s="3">
        <v>-0.35</v>
      </c>
      <c r="K16" s="3">
        <v>-0.28000000000000003</v>
      </c>
      <c r="L16" s="3">
        <v>-0.3</v>
      </c>
      <c r="M16" s="3">
        <v>-0.01</v>
      </c>
      <c r="N16" s="3">
        <v>-0.22</v>
      </c>
      <c r="O16" s="3">
        <v>-0.06</v>
      </c>
      <c r="P16" s="3">
        <v>-0.19</v>
      </c>
      <c r="Q16" s="3">
        <v>-0.18</v>
      </c>
      <c r="R16" s="3">
        <v>0.06</v>
      </c>
      <c r="S16" s="3">
        <v>-0.31</v>
      </c>
      <c r="T16" s="3">
        <v>-0.28999999999999998</v>
      </c>
      <c r="U16" s="1">
        <v>-0.18</v>
      </c>
      <c r="V16" s="3">
        <f>$AC$17+$AC$18*tempdata[[#This Row],[DecDate]]</f>
        <v>-0.32654073493804603</v>
      </c>
      <c r="W16" s="3">
        <f>$AC$37+$AC$38*tempdata[[#This Row],[DecDate]]</f>
        <v>-0.37762605042016517</v>
      </c>
      <c r="X16" s="3">
        <f>tempdata[[#This Row],[JJA]]-tempdata[[#This Row],[Trend Summer]]</f>
        <v>3.6540734938046049E-2</v>
      </c>
      <c r="Y16" s="3">
        <f>tempdata[[#This Row],[DJF]]-tempdata[[#This Row],[Trend Winter]]</f>
        <v>0.43762605042016517</v>
      </c>
      <c r="Z16" s="3"/>
      <c r="AA16" s="3"/>
      <c r="AB16" s="14"/>
      <c r="AC16" s="14" t="s">
        <v>44</v>
      </c>
      <c r="AD16" s="14" t="s">
        <v>32</v>
      </c>
      <c r="AE16" s="14" t="s">
        <v>45</v>
      </c>
      <c r="AF16" s="14" t="s">
        <v>46</v>
      </c>
      <c r="AG16" s="14" t="s">
        <v>47</v>
      </c>
      <c r="AH16" s="14" t="s">
        <v>48</v>
      </c>
      <c r="AI16" s="14" t="s">
        <v>49</v>
      </c>
      <c r="AJ16" s="14" t="s">
        <v>50</v>
      </c>
    </row>
    <row r="17" spans="1:36" x14ac:dyDescent="0.3">
      <c r="A17" s="1">
        <v>1915</v>
      </c>
      <c r="B17" s="2">
        <f>DATE(tempdata[[#This Row],[Year]],7,1)</f>
        <v>5661</v>
      </c>
      <c r="C17" s="4">
        <f>tempdata[[#This Row],[Year]]+0.5</f>
        <v>1915.5</v>
      </c>
      <c r="D17" s="3">
        <v>-0.27</v>
      </c>
      <c r="E17" s="3">
        <v>-0.09</v>
      </c>
      <c r="F17" s="3">
        <v>-0.21</v>
      </c>
      <c r="G17" s="3">
        <v>0.06</v>
      </c>
      <c r="H17" s="3">
        <v>-0.01</v>
      </c>
      <c r="I17" s="3">
        <v>-0.13</v>
      </c>
      <c r="J17" s="3">
        <v>-0.09</v>
      </c>
      <c r="K17" s="3">
        <v>-0.15</v>
      </c>
      <c r="L17" s="3">
        <v>-0.2</v>
      </c>
      <c r="M17" s="3">
        <v>-0.27</v>
      </c>
      <c r="N17" s="3">
        <v>-0.03</v>
      </c>
      <c r="O17" s="3">
        <v>-0.25</v>
      </c>
      <c r="P17" s="3">
        <v>-0.14000000000000001</v>
      </c>
      <c r="Q17" s="3">
        <v>-0.12</v>
      </c>
      <c r="R17" s="3">
        <v>-0.14000000000000001</v>
      </c>
      <c r="S17" s="3">
        <v>-0.05</v>
      </c>
      <c r="T17" s="3">
        <v>-0.12</v>
      </c>
      <c r="U17" s="1">
        <v>-0.17</v>
      </c>
      <c r="V17" s="3">
        <f>$AC$17+$AC$18*tempdata[[#This Row],[DecDate]]</f>
        <v>-0.31737017518872079</v>
      </c>
      <c r="W17" s="3">
        <f>$AC$37+$AC$38*tempdata[[#This Row],[DecDate]]</f>
        <v>-0.36660504201680411</v>
      </c>
      <c r="X17" s="3">
        <f>tempdata[[#This Row],[JJA]]-tempdata[[#This Row],[Trend Summer]]</f>
        <v>0.1973701751887208</v>
      </c>
      <c r="Y17" s="3">
        <f>tempdata[[#This Row],[DJF]]-tempdata[[#This Row],[Trend Winter]]</f>
        <v>0.22660504201680409</v>
      </c>
      <c r="Z17" s="3"/>
      <c r="AA17" s="3"/>
      <c r="AB17" s="12" t="s">
        <v>38</v>
      </c>
      <c r="AC17" s="12">
        <v>-17.883577375017811</v>
      </c>
      <c r="AD17" s="12">
        <v>1.0102234395940617</v>
      </c>
      <c r="AE17" s="12">
        <v>-17.702595954617696</v>
      </c>
      <c r="AF17" s="12">
        <v>6.9641926998518777E-35</v>
      </c>
      <c r="AG17" s="12">
        <v>-19.88427196009556</v>
      </c>
      <c r="AH17" s="12">
        <v>-15.882882789940064</v>
      </c>
      <c r="AI17" s="12">
        <v>-19.88427196009556</v>
      </c>
      <c r="AJ17" s="12">
        <v>-15.882882789940064</v>
      </c>
    </row>
    <row r="18" spans="1:36" ht="15" thickBot="1" x14ac:dyDescent="0.35">
      <c r="A18" s="1">
        <v>1916</v>
      </c>
      <c r="B18" s="2">
        <f>DATE(tempdata[[#This Row],[Year]],7,1)</f>
        <v>6027</v>
      </c>
      <c r="C18" s="4">
        <f>tempdata[[#This Row],[Year]]+0.5</f>
        <v>1916.5</v>
      </c>
      <c r="D18" s="3">
        <v>-0.09</v>
      </c>
      <c r="E18" s="3">
        <v>-0.17</v>
      </c>
      <c r="F18" s="3">
        <v>-0.38</v>
      </c>
      <c r="G18" s="3">
        <v>-0.35</v>
      </c>
      <c r="H18" s="3">
        <v>-0.36</v>
      </c>
      <c r="I18" s="3">
        <v>-0.51</v>
      </c>
      <c r="J18" s="3">
        <v>-0.34</v>
      </c>
      <c r="K18" s="3">
        <v>-0.36</v>
      </c>
      <c r="L18" s="3">
        <v>-0.49</v>
      </c>
      <c r="M18" s="3">
        <v>-0.35</v>
      </c>
      <c r="N18" s="3">
        <v>-0.48</v>
      </c>
      <c r="O18" s="3">
        <v>-1.1299999999999999</v>
      </c>
      <c r="P18" s="3">
        <v>-0.42</v>
      </c>
      <c r="Q18" s="3">
        <v>-0.34</v>
      </c>
      <c r="R18" s="3">
        <v>-0.17</v>
      </c>
      <c r="S18" s="3">
        <v>-0.36</v>
      </c>
      <c r="T18" s="3">
        <v>-0.4</v>
      </c>
      <c r="U18" s="1">
        <v>-0.44</v>
      </c>
      <c r="V18" s="3">
        <f>$AC$17+$AC$18*tempdata[[#This Row],[DecDate]]</f>
        <v>-0.30819961543939911</v>
      </c>
      <c r="W18" s="3">
        <f>$AC$37+$AC$38*tempdata[[#This Row],[DecDate]]</f>
        <v>-0.35558403361344304</v>
      </c>
      <c r="X18" s="3">
        <f>tempdata[[#This Row],[JJA]]-tempdata[[#This Row],[Trend Summer]]</f>
        <v>-9.1800384560600912E-2</v>
      </c>
      <c r="Y18" s="3">
        <f>tempdata[[#This Row],[DJF]]-tempdata[[#This Row],[Trend Winter]]</f>
        <v>0.18558403361344303</v>
      </c>
      <c r="Z18" s="3"/>
      <c r="AA18" s="3"/>
      <c r="AB18" s="13" t="s">
        <v>51</v>
      </c>
      <c r="AC18" s="13">
        <v>9.1705597493234609E-3</v>
      </c>
      <c r="AD18" s="13">
        <v>5.1547243898909963E-4</v>
      </c>
      <c r="AE18" s="13">
        <v>17.790591806048791</v>
      </c>
      <c r="AF18" s="13">
        <v>4.5561200493431752E-35</v>
      </c>
      <c r="AG18" s="13">
        <v>8.1496935953400216E-3</v>
      </c>
      <c r="AH18" s="13">
        <v>1.01914259033069E-2</v>
      </c>
      <c r="AI18" s="13">
        <v>8.1496935953400216E-3</v>
      </c>
      <c r="AJ18" s="13">
        <v>1.01914259033069E-2</v>
      </c>
    </row>
    <row r="19" spans="1:36" x14ac:dyDescent="0.3">
      <c r="A19" s="1">
        <v>1917</v>
      </c>
      <c r="B19" s="2">
        <f>DATE(tempdata[[#This Row],[Year]],7,1)</f>
        <v>6392</v>
      </c>
      <c r="C19" s="4">
        <f>tempdata[[#This Row],[Year]]+0.5</f>
        <v>1917.5</v>
      </c>
      <c r="D19" s="3">
        <v>-0.52</v>
      </c>
      <c r="E19" s="3">
        <v>-0.69</v>
      </c>
      <c r="F19" s="3">
        <v>-0.77</v>
      </c>
      <c r="G19" s="3">
        <v>-0.65</v>
      </c>
      <c r="H19" s="3">
        <v>-0.73</v>
      </c>
      <c r="I19" s="3">
        <v>-0.49</v>
      </c>
      <c r="J19" s="3">
        <v>-0.32</v>
      </c>
      <c r="K19" s="3">
        <v>-0.4</v>
      </c>
      <c r="L19" s="3">
        <v>-0.31</v>
      </c>
      <c r="M19" s="3">
        <v>-0.62</v>
      </c>
      <c r="N19" s="3">
        <v>-0.32</v>
      </c>
      <c r="O19" s="3">
        <v>-1.05</v>
      </c>
      <c r="P19" s="3">
        <v>-0.56999999999999995</v>
      </c>
      <c r="Q19" s="3">
        <v>-0.57999999999999996</v>
      </c>
      <c r="R19" s="3">
        <v>-0.78</v>
      </c>
      <c r="S19" s="3">
        <v>-0.72</v>
      </c>
      <c r="T19" s="3">
        <v>-0.41</v>
      </c>
      <c r="U19" s="1">
        <v>-0.42</v>
      </c>
      <c r="V19" s="3">
        <f>$AC$17+$AC$18*tempdata[[#This Row],[DecDate]]</f>
        <v>-0.29902905569007387</v>
      </c>
      <c r="W19" s="3">
        <f>$AC$37+$AC$38*tempdata[[#This Row],[DecDate]]</f>
        <v>-0.34456302521008197</v>
      </c>
      <c r="X19" s="3">
        <f>tempdata[[#This Row],[JJA]]-tempdata[[#This Row],[Trend Summer]]</f>
        <v>-0.1109709443099261</v>
      </c>
      <c r="Y19" s="3">
        <f>tempdata[[#This Row],[DJF]]-tempdata[[#This Row],[Trend Winter]]</f>
        <v>-0.43543697478991805</v>
      </c>
      <c r="Z19" s="3"/>
      <c r="AA19" s="3"/>
    </row>
    <row r="20" spans="1:36" x14ac:dyDescent="0.3">
      <c r="A20" s="1">
        <v>1918</v>
      </c>
      <c r="B20" s="2">
        <f>DATE(tempdata[[#This Row],[Year]],7,1)</f>
        <v>6757</v>
      </c>
      <c r="C20" s="4">
        <f>tempdata[[#This Row],[Year]]+0.5</f>
        <v>1918.5</v>
      </c>
      <c r="D20" s="3">
        <v>-0.67</v>
      </c>
      <c r="E20" s="3">
        <v>-0.48</v>
      </c>
      <c r="F20" s="3">
        <v>-0.27</v>
      </c>
      <c r="G20" s="3">
        <v>-0.6</v>
      </c>
      <c r="H20" s="3">
        <v>-0.51</v>
      </c>
      <c r="I20" s="3">
        <v>-0.46</v>
      </c>
      <c r="J20" s="3">
        <v>-0.34</v>
      </c>
      <c r="K20" s="3">
        <v>-0.37</v>
      </c>
      <c r="L20" s="3">
        <v>-0.26</v>
      </c>
      <c r="M20" s="3">
        <v>-0.04</v>
      </c>
      <c r="N20" s="3">
        <v>-0.22</v>
      </c>
      <c r="O20" s="3">
        <v>-0.56000000000000005</v>
      </c>
      <c r="P20" s="3">
        <v>-0.4</v>
      </c>
      <c r="Q20" s="3">
        <v>-0.44</v>
      </c>
      <c r="R20" s="3">
        <v>-0.73</v>
      </c>
      <c r="S20" s="3">
        <v>-0.46</v>
      </c>
      <c r="T20" s="3">
        <v>-0.39</v>
      </c>
      <c r="U20" s="1">
        <v>-0.17</v>
      </c>
      <c r="V20" s="3">
        <f>$AC$17+$AC$18*tempdata[[#This Row],[DecDate]]</f>
        <v>-0.28985849594075219</v>
      </c>
      <c r="W20" s="3">
        <f>$AC$37+$AC$38*tempdata[[#This Row],[DecDate]]</f>
        <v>-0.33354201680672091</v>
      </c>
      <c r="X20" s="3">
        <f>tempdata[[#This Row],[JJA]]-tempdata[[#This Row],[Trend Summer]]</f>
        <v>-0.10014150405924782</v>
      </c>
      <c r="Y20" s="3">
        <f>tempdata[[#This Row],[DJF]]-tempdata[[#This Row],[Trend Winter]]</f>
        <v>-0.39645798319327907</v>
      </c>
      <c r="Z20" s="3"/>
      <c r="AA20" s="3"/>
    </row>
    <row r="21" spans="1:36" x14ac:dyDescent="0.3">
      <c r="A21" s="1">
        <v>1919</v>
      </c>
      <c r="B21" s="2">
        <f>DATE(tempdata[[#This Row],[Year]],7,1)</f>
        <v>7122</v>
      </c>
      <c r="C21" s="4">
        <f>tempdata[[#This Row],[Year]]+0.5</f>
        <v>1919.5</v>
      </c>
      <c r="D21" s="3">
        <v>-0.37</v>
      </c>
      <c r="E21" s="3">
        <v>-0.41</v>
      </c>
      <c r="F21" s="3">
        <v>-0.38</v>
      </c>
      <c r="G21" s="3">
        <v>-0.23</v>
      </c>
      <c r="H21" s="3">
        <v>-0.44</v>
      </c>
      <c r="I21" s="3">
        <v>-0.41</v>
      </c>
      <c r="J21" s="3">
        <v>-0.34</v>
      </c>
      <c r="K21" s="3">
        <v>-0.3</v>
      </c>
      <c r="L21" s="3">
        <v>-0.2</v>
      </c>
      <c r="M21" s="3">
        <v>-0.09</v>
      </c>
      <c r="N21" s="3">
        <v>-0.48</v>
      </c>
      <c r="O21" s="3">
        <v>-0.55000000000000004</v>
      </c>
      <c r="P21" s="3">
        <v>-0.35</v>
      </c>
      <c r="Q21" s="3">
        <v>-0.35</v>
      </c>
      <c r="R21" s="3">
        <v>-0.45</v>
      </c>
      <c r="S21" s="3">
        <v>-0.35</v>
      </c>
      <c r="T21" s="3">
        <v>-0.35</v>
      </c>
      <c r="U21" s="1">
        <v>-0.26</v>
      </c>
      <c r="V21" s="3">
        <f>$AC$17+$AC$18*tempdata[[#This Row],[DecDate]]</f>
        <v>-0.28068793619142696</v>
      </c>
      <c r="W21" s="3">
        <f>$AC$37+$AC$38*tempdata[[#This Row],[DecDate]]</f>
        <v>-0.32252100840335984</v>
      </c>
      <c r="X21" s="3">
        <f>tempdata[[#This Row],[JJA]]-tempdata[[#This Row],[Trend Summer]]</f>
        <v>-6.9312063808573021E-2</v>
      </c>
      <c r="Y21" s="3">
        <f>tempdata[[#This Row],[DJF]]-tempdata[[#This Row],[Trend Winter]]</f>
        <v>-0.12747899159664017</v>
      </c>
      <c r="Z21" s="3"/>
      <c r="AA21" s="3"/>
      <c r="AB21" t="s">
        <v>72</v>
      </c>
    </row>
    <row r="22" spans="1:36" ht="15" thickBot="1" x14ac:dyDescent="0.35">
      <c r="A22" s="1">
        <v>1920</v>
      </c>
      <c r="B22" s="2">
        <f>DATE(tempdata[[#This Row],[Year]],7,1)</f>
        <v>7488</v>
      </c>
      <c r="C22" s="4">
        <f>tempdata[[#This Row],[Year]]+0.5</f>
        <v>1920.5</v>
      </c>
      <c r="D22" s="3">
        <v>-0.15</v>
      </c>
      <c r="E22" s="3">
        <v>-0.3</v>
      </c>
      <c r="F22" s="3">
        <v>-0.01</v>
      </c>
      <c r="G22" s="3">
        <v>-0.21</v>
      </c>
      <c r="H22" s="3">
        <v>-0.22</v>
      </c>
      <c r="I22" s="3">
        <v>-0.26</v>
      </c>
      <c r="J22" s="3">
        <v>-0.26</v>
      </c>
      <c r="K22" s="3">
        <v>-0.33</v>
      </c>
      <c r="L22" s="3">
        <v>-0.36</v>
      </c>
      <c r="M22" s="3">
        <v>-0.41</v>
      </c>
      <c r="N22" s="3">
        <v>-0.46</v>
      </c>
      <c r="O22" s="3">
        <v>-0.72</v>
      </c>
      <c r="P22" s="3">
        <v>-0.31</v>
      </c>
      <c r="Q22" s="3">
        <v>-0.28999999999999998</v>
      </c>
      <c r="R22" s="3">
        <v>-0.33</v>
      </c>
      <c r="S22" s="3">
        <v>-0.15</v>
      </c>
      <c r="T22" s="3">
        <v>-0.28000000000000003</v>
      </c>
      <c r="U22" s="1">
        <v>-0.41</v>
      </c>
      <c r="V22" s="3">
        <f>$AC$17+$AC$18*tempdata[[#This Row],[DecDate]]</f>
        <v>-0.27151737644210527</v>
      </c>
      <c r="W22" s="3">
        <f>$AC$37+$AC$38*tempdata[[#This Row],[DecDate]]</f>
        <v>-0.31149999999999878</v>
      </c>
      <c r="X22" s="3">
        <f>tempdata[[#This Row],[JJA]]-tempdata[[#This Row],[Trend Summer]]</f>
        <v>-8.4826235578947529E-3</v>
      </c>
      <c r="Y22" s="3">
        <f>tempdata[[#This Row],[DJF]]-tempdata[[#This Row],[Trend Winter]]</f>
        <v>-1.8500000000001238E-2</v>
      </c>
      <c r="Z22" s="3"/>
      <c r="AA22" s="3"/>
    </row>
    <row r="23" spans="1:36" x14ac:dyDescent="0.3">
      <c r="A23" s="1">
        <v>1921</v>
      </c>
      <c r="B23" s="2">
        <f>DATE(tempdata[[#This Row],[Year]],7,1)</f>
        <v>7853</v>
      </c>
      <c r="C23" s="4">
        <f>tempdata[[#This Row],[Year]]+0.5</f>
        <v>1921.5</v>
      </c>
      <c r="D23" s="3">
        <v>0.19</v>
      </c>
      <c r="E23" s="3">
        <v>-0.1</v>
      </c>
      <c r="F23" s="3">
        <v>-0.12</v>
      </c>
      <c r="G23" s="3">
        <v>-0.17</v>
      </c>
      <c r="H23" s="3">
        <v>-0.25</v>
      </c>
      <c r="I23" s="3">
        <v>-0.16</v>
      </c>
      <c r="J23" s="3">
        <v>-0.03</v>
      </c>
      <c r="K23" s="3">
        <v>-0.28999999999999998</v>
      </c>
      <c r="L23" s="3">
        <v>-0.18</v>
      </c>
      <c r="M23" s="3">
        <v>-0.01</v>
      </c>
      <c r="N23" s="3">
        <v>-0.1</v>
      </c>
      <c r="O23" s="3">
        <v>-0.14000000000000001</v>
      </c>
      <c r="P23" s="3">
        <v>-0.11</v>
      </c>
      <c r="Q23" s="3">
        <v>-0.16</v>
      </c>
      <c r="R23" s="3">
        <v>-0.21</v>
      </c>
      <c r="S23" s="3">
        <v>-0.18</v>
      </c>
      <c r="T23" s="3">
        <v>-0.16</v>
      </c>
      <c r="U23" s="1">
        <v>-0.1</v>
      </c>
      <c r="V23" s="3">
        <f>$AC$17+$AC$18*tempdata[[#This Row],[DecDate]]</f>
        <v>-0.26234681669278004</v>
      </c>
      <c r="W23" s="3">
        <f>$AC$37+$AC$38*tempdata[[#This Row],[DecDate]]</f>
        <v>-0.30047899159663771</v>
      </c>
      <c r="X23" s="3">
        <f>tempdata[[#This Row],[JJA]]-tempdata[[#This Row],[Trend Summer]]</f>
        <v>0.10234681669278003</v>
      </c>
      <c r="Y23" s="3">
        <f>tempdata[[#This Row],[DJF]]-tempdata[[#This Row],[Trend Winter]]</f>
        <v>9.047899159663772E-2</v>
      </c>
      <c r="Z23" s="3"/>
      <c r="AA23" s="3"/>
      <c r="AB23" s="15" t="s">
        <v>28</v>
      </c>
      <c r="AC23" s="15"/>
    </row>
    <row r="24" spans="1:36" x14ac:dyDescent="0.3">
      <c r="A24" s="1">
        <v>1922</v>
      </c>
      <c r="B24" s="2">
        <f>DATE(tempdata[[#This Row],[Year]],7,1)</f>
        <v>8218</v>
      </c>
      <c r="C24" s="4">
        <f>tempdata[[#This Row],[Year]]+0.5</f>
        <v>1922.5</v>
      </c>
      <c r="D24" s="3">
        <v>-0.38</v>
      </c>
      <c r="E24" s="3">
        <v>-0.63</v>
      </c>
      <c r="F24" s="3">
        <v>-0.11</v>
      </c>
      <c r="G24" s="3">
        <v>-0.16</v>
      </c>
      <c r="H24" s="3">
        <v>-0.19</v>
      </c>
      <c r="I24" s="3">
        <v>-0.17</v>
      </c>
      <c r="J24" s="3">
        <v>-0.28999999999999998</v>
      </c>
      <c r="K24" s="3">
        <v>-0.37</v>
      </c>
      <c r="L24" s="3">
        <v>-0.44</v>
      </c>
      <c r="M24" s="3">
        <v>-0.32</v>
      </c>
      <c r="N24" s="3">
        <v>-0.13</v>
      </c>
      <c r="O24" s="3">
        <v>-0.14000000000000001</v>
      </c>
      <c r="P24" s="3">
        <v>-0.28000000000000003</v>
      </c>
      <c r="Q24" s="3">
        <v>-0.28000000000000003</v>
      </c>
      <c r="R24" s="3">
        <v>-0.38</v>
      </c>
      <c r="S24" s="3">
        <v>-0.15</v>
      </c>
      <c r="T24" s="3">
        <v>-0.27</v>
      </c>
      <c r="U24" s="1">
        <v>-0.3</v>
      </c>
      <c r="V24" s="3">
        <f>$AC$17+$AC$18*tempdata[[#This Row],[DecDate]]</f>
        <v>-0.25317625694345836</v>
      </c>
      <c r="W24" s="3">
        <f>$AC$37+$AC$38*tempdata[[#This Row],[DecDate]]</f>
        <v>-0.28945798319327665</v>
      </c>
      <c r="X24" s="3">
        <f>tempdata[[#This Row],[JJA]]-tempdata[[#This Row],[Trend Summer]]</f>
        <v>-1.6823743056541662E-2</v>
      </c>
      <c r="Y24" s="3">
        <f>tempdata[[#This Row],[DJF]]-tempdata[[#This Row],[Trend Winter]]</f>
        <v>-9.0542016806723358E-2</v>
      </c>
      <c r="Z24" s="3"/>
      <c r="AA24" s="3"/>
      <c r="AB24" s="12" t="s">
        <v>29</v>
      </c>
      <c r="AC24" s="12">
        <v>0.80931600855373387</v>
      </c>
    </row>
    <row r="25" spans="1:36" x14ac:dyDescent="0.3">
      <c r="A25" s="1">
        <v>1923</v>
      </c>
      <c r="B25" s="2">
        <f>DATE(tempdata[[#This Row],[Year]],7,1)</f>
        <v>8583</v>
      </c>
      <c r="C25" s="4">
        <f>tempdata[[#This Row],[Year]]+0.5</f>
        <v>1923.5</v>
      </c>
      <c r="D25" s="3">
        <v>-0.19</v>
      </c>
      <c r="E25" s="3">
        <v>-0.47</v>
      </c>
      <c r="F25" s="3">
        <v>-0.39</v>
      </c>
      <c r="G25" s="3">
        <v>-0.54</v>
      </c>
      <c r="H25" s="3">
        <v>-0.4</v>
      </c>
      <c r="I25" s="3">
        <v>-0.25</v>
      </c>
      <c r="J25" s="3">
        <v>-0.28999999999999998</v>
      </c>
      <c r="K25" s="3">
        <v>-0.27</v>
      </c>
      <c r="L25" s="3">
        <v>-0.17</v>
      </c>
      <c r="M25" s="3">
        <v>7.0000000000000007E-2</v>
      </c>
      <c r="N25" s="3">
        <v>0.16</v>
      </c>
      <c r="O25" s="3">
        <v>0.1</v>
      </c>
      <c r="P25" s="3">
        <v>-0.22</v>
      </c>
      <c r="Q25" s="3">
        <v>-0.24</v>
      </c>
      <c r="R25" s="3">
        <v>-0.27</v>
      </c>
      <c r="S25" s="3">
        <v>-0.44</v>
      </c>
      <c r="T25" s="3">
        <v>-0.27</v>
      </c>
      <c r="U25" s="1">
        <v>0.02</v>
      </c>
      <c r="V25" s="3">
        <f>$AC$17+$AC$18*tempdata[[#This Row],[DecDate]]</f>
        <v>-0.24400569719413312</v>
      </c>
      <c r="W25" s="3">
        <f>$AC$37+$AC$38*tempdata[[#This Row],[DecDate]]</f>
        <v>-0.27843697478991558</v>
      </c>
      <c r="X25" s="3">
        <f>tempdata[[#This Row],[JJA]]-tempdata[[#This Row],[Trend Summer]]</f>
        <v>-2.5994302805866898E-2</v>
      </c>
      <c r="Y25" s="3">
        <f>tempdata[[#This Row],[DJF]]-tempdata[[#This Row],[Trend Winter]]</f>
        <v>8.4369747899155634E-3</v>
      </c>
      <c r="Z25" s="3"/>
      <c r="AA25" s="3"/>
      <c r="AB25" s="12" t="s">
        <v>30</v>
      </c>
      <c r="AC25" s="12">
        <v>0.65499240170134743</v>
      </c>
    </row>
    <row r="26" spans="1:36" x14ac:dyDescent="0.3">
      <c r="A26" s="1">
        <v>1924</v>
      </c>
      <c r="B26" s="2">
        <f>DATE(tempdata[[#This Row],[Year]],7,1)</f>
        <v>8949</v>
      </c>
      <c r="C26" s="4">
        <f>tempdata[[#This Row],[Year]]+0.5</f>
        <v>1924.5</v>
      </c>
      <c r="D26" s="3">
        <v>-0.28000000000000003</v>
      </c>
      <c r="E26" s="3">
        <v>-0.21</v>
      </c>
      <c r="F26" s="3">
        <v>0.03</v>
      </c>
      <c r="G26" s="3">
        <v>-0.28999999999999998</v>
      </c>
      <c r="H26" s="3">
        <v>-0.06</v>
      </c>
      <c r="I26" s="3">
        <v>-0.2</v>
      </c>
      <c r="J26" s="3">
        <v>-0.23</v>
      </c>
      <c r="K26" s="3">
        <v>-0.27</v>
      </c>
      <c r="L26" s="3">
        <v>-0.22</v>
      </c>
      <c r="M26" s="3">
        <v>-0.24</v>
      </c>
      <c r="N26" s="3">
        <v>0.1</v>
      </c>
      <c r="O26" s="3">
        <v>-0.37</v>
      </c>
      <c r="P26" s="3">
        <v>-0.19</v>
      </c>
      <c r="Q26" s="3">
        <v>-0.15</v>
      </c>
      <c r="R26" s="3">
        <v>-0.13</v>
      </c>
      <c r="S26" s="3">
        <v>-0.11</v>
      </c>
      <c r="T26" s="3">
        <v>-0.23</v>
      </c>
      <c r="U26" s="1">
        <v>-0.12</v>
      </c>
      <c r="V26" s="3">
        <f>$AC$17+$AC$18*tempdata[[#This Row],[DecDate]]</f>
        <v>-0.23483513744481144</v>
      </c>
      <c r="W26" s="3">
        <f>$AC$37+$AC$38*tempdata[[#This Row],[DecDate]]</f>
        <v>-0.26741596638655452</v>
      </c>
      <c r="X26" s="3">
        <f>tempdata[[#This Row],[JJA]]-tempdata[[#This Row],[Trend Summer]]</f>
        <v>4.835137444811427E-3</v>
      </c>
      <c r="Y26" s="3">
        <f>tempdata[[#This Row],[DJF]]-tempdata[[#This Row],[Trend Winter]]</f>
        <v>0.13741596638655451</v>
      </c>
      <c r="Z26" s="3"/>
      <c r="AA26" s="3"/>
      <c r="AB26" s="12" t="s">
        <v>31</v>
      </c>
      <c r="AC26" s="12">
        <v>0.65204361880990591</v>
      </c>
    </row>
    <row r="27" spans="1:36" x14ac:dyDescent="0.3">
      <c r="A27" s="1">
        <v>1925</v>
      </c>
      <c r="B27" s="2">
        <f>DATE(tempdata[[#This Row],[Year]],7,1)</f>
        <v>9314</v>
      </c>
      <c r="C27" s="4">
        <f>tempdata[[#This Row],[Year]]+0.5</f>
        <v>1925.5</v>
      </c>
      <c r="D27" s="3">
        <v>-0.28999999999999998</v>
      </c>
      <c r="E27" s="3">
        <v>-0.4</v>
      </c>
      <c r="F27" s="3">
        <v>-0.23</v>
      </c>
      <c r="G27" s="3">
        <v>-0.17</v>
      </c>
      <c r="H27" s="3">
        <v>-0.23</v>
      </c>
      <c r="I27" s="3">
        <v>-0.26</v>
      </c>
      <c r="J27" s="3">
        <v>-0.25</v>
      </c>
      <c r="K27" s="3">
        <v>-0.19</v>
      </c>
      <c r="L27" s="3">
        <v>-0.05</v>
      </c>
      <c r="M27" s="3">
        <v>-0.08</v>
      </c>
      <c r="N27" s="3">
        <v>0.21</v>
      </c>
      <c r="O27" s="3">
        <v>0.23</v>
      </c>
      <c r="P27" s="3">
        <v>-0.14000000000000001</v>
      </c>
      <c r="Q27" s="3">
        <v>-0.19</v>
      </c>
      <c r="R27" s="3">
        <v>-0.36</v>
      </c>
      <c r="S27" s="3">
        <v>-0.21</v>
      </c>
      <c r="T27" s="3">
        <v>-0.23</v>
      </c>
      <c r="U27" s="1">
        <v>0.03</v>
      </c>
      <c r="V27" s="3">
        <f>$AC$17+$AC$18*tempdata[[#This Row],[DecDate]]</f>
        <v>-0.2256645776954862</v>
      </c>
      <c r="W27" s="3">
        <f>$AC$37+$AC$38*tempdata[[#This Row],[DecDate]]</f>
        <v>-0.25639495798319345</v>
      </c>
      <c r="X27" s="3">
        <f>tempdata[[#This Row],[JJA]]-tempdata[[#This Row],[Trend Summer]]</f>
        <v>-4.3354223045138085E-3</v>
      </c>
      <c r="Y27" s="3">
        <f>tempdata[[#This Row],[DJF]]-tempdata[[#This Row],[Trend Winter]]</f>
        <v>-0.10360504201680654</v>
      </c>
      <c r="Z27" s="3"/>
      <c r="AA27" s="3"/>
      <c r="AB27" s="12" t="s">
        <v>32</v>
      </c>
      <c r="AC27" s="12">
        <v>0.27710163353110978</v>
      </c>
    </row>
    <row r="28" spans="1:36" ht="15" thickBot="1" x14ac:dyDescent="0.35">
      <c r="A28" s="1">
        <v>1926</v>
      </c>
      <c r="B28" s="2">
        <f>DATE(tempdata[[#This Row],[Year]],7,1)</f>
        <v>9679</v>
      </c>
      <c r="C28" s="4">
        <f>tempdata[[#This Row],[Year]]+0.5</f>
        <v>1926.5</v>
      </c>
      <c r="D28" s="3">
        <v>0.53</v>
      </c>
      <c r="E28" s="3">
        <v>0.19</v>
      </c>
      <c r="F28" s="3">
        <v>0.37</v>
      </c>
      <c r="G28" s="3">
        <v>-0.13</v>
      </c>
      <c r="H28" s="3">
        <v>-0.23</v>
      </c>
      <c r="I28" s="3">
        <v>-0.19</v>
      </c>
      <c r="J28" s="3">
        <v>-0.2</v>
      </c>
      <c r="K28" s="3">
        <v>-0.06</v>
      </c>
      <c r="L28" s="3">
        <v>-0.02</v>
      </c>
      <c r="M28" s="3">
        <v>0.08</v>
      </c>
      <c r="N28" s="3">
        <v>0.17</v>
      </c>
      <c r="O28" s="3">
        <v>-0.28999999999999998</v>
      </c>
      <c r="P28" s="3">
        <v>0.02</v>
      </c>
      <c r="Q28" s="3">
        <v>0.06</v>
      </c>
      <c r="R28" s="3">
        <v>0.32</v>
      </c>
      <c r="S28" s="3">
        <v>0</v>
      </c>
      <c r="T28" s="3">
        <v>-0.15</v>
      </c>
      <c r="U28" s="1">
        <v>0.08</v>
      </c>
      <c r="V28" s="3">
        <f>$AC$17+$AC$18*tempdata[[#This Row],[DecDate]]</f>
        <v>-0.21649401794616452</v>
      </c>
      <c r="W28" s="3">
        <f>$AC$37+$AC$38*tempdata[[#This Row],[DecDate]]</f>
        <v>-0.24537394957983238</v>
      </c>
      <c r="X28" s="3">
        <f>tempdata[[#This Row],[JJA]]-tempdata[[#This Row],[Trend Summer]]</f>
        <v>6.6494017946164524E-2</v>
      </c>
      <c r="Y28" s="3">
        <f>tempdata[[#This Row],[DJF]]-tempdata[[#This Row],[Trend Winter]]</f>
        <v>0.56537394957983245</v>
      </c>
      <c r="Z28" s="3"/>
      <c r="AA28" s="3"/>
      <c r="AB28" s="13" t="s">
        <v>33</v>
      </c>
      <c r="AC28" s="13">
        <v>119</v>
      </c>
    </row>
    <row r="29" spans="1:36" x14ac:dyDescent="0.3">
      <c r="A29" s="1">
        <v>1927</v>
      </c>
      <c r="B29" s="2">
        <f>DATE(tempdata[[#This Row],[Year]],7,1)</f>
        <v>10044</v>
      </c>
      <c r="C29" s="4">
        <f>tempdata[[#This Row],[Year]]+0.5</f>
        <v>1927.5</v>
      </c>
      <c r="D29" s="3">
        <v>-0.28999999999999998</v>
      </c>
      <c r="E29" s="3">
        <v>-0.09</v>
      </c>
      <c r="F29" s="3">
        <v>-0.47</v>
      </c>
      <c r="G29" s="3">
        <v>-0.27</v>
      </c>
      <c r="H29" s="3">
        <v>-0.13</v>
      </c>
      <c r="I29" s="3">
        <v>-0.14000000000000001</v>
      </c>
      <c r="J29" s="3">
        <v>-0.08</v>
      </c>
      <c r="K29" s="3">
        <v>-0.16</v>
      </c>
      <c r="L29" s="3">
        <v>0.03</v>
      </c>
      <c r="M29" s="3">
        <v>0.24</v>
      </c>
      <c r="N29" s="3">
        <v>0.09</v>
      </c>
      <c r="O29" s="3">
        <v>-0.38</v>
      </c>
      <c r="P29" s="3">
        <v>-0.14000000000000001</v>
      </c>
      <c r="Q29" s="3">
        <v>-0.13</v>
      </c>
      <c r="R29" s="3">
        <v>-0.22</v>
      </c>
      <c r="S29" s="3">
        <v>-0.28999999999999998</v>
      </c>
      <c r="T29" s="3">
        <v>-0.13</v>
      </c>
      <c r="U29" s="1">
        <v>0.12</v>
      </c>
      <c r="V29" s="3">
        <f>$AC$17+$AC$18*tempdata[[#This Row],[DecDate]]</f>
        <v>-0.20732345819683928</v>
      </c>
      <c r="W29" s="3">
        <f>$AC$37+$AC$38*tempdata[[#This Row],[DecDate]]</f>
        <v>-0.23435294117646777</v>
      </c>
      <c r="X29" s="3">
        <f>tempdata[[#This Row],[JJA]]-tempdata[[#This Row],[Trend Summer]]</f>
        <v>7.7323458196839279E-2</v>
      </c>
      <c r="Y29" s="3">
        <f>tempdata[[#This Row],[DJF]]-tempdata[[#This Row],[Trend Winter]]</f>
        <v>1.4352941176467765E-2</v>
      </c>
      <c r="Z29" s="3"/>
      <c r="AA29" s="3"/>
    </row>
    <row r="30" spans="1:36" ht="15" thickBot="1" x14ac:dyDescent="0.35">
      <c r="A30" s="1">
        <v>1928</v>
      </c>
      <c r="B30" s="2">
        <f>DATE(tempdata[[#This Row],[Year]],7,1)</f>
        <v>10410</v>
      </c>
      <c r="C30" s="4">
        <f>tempdata[[#This Row],[Year]]+0.5</f>
        <v>1928.5</v>
      </c>
      <c r="D30" s="3">
        <v>0.26</v>
      </c>
      <c r="E30" s="3">
        <v>0.09</v>
      </c>
      <c r="F30" s="3">
        <v>-0.24</v>
      </c>
      <c r="G30" s="3">
        <v>-0.32</v>
      </c>
      <c r="H30" s="3">
        <v>-0.17</v>
      </c>
      <c r="I30" s="3">
        <v>-0.32</v>
      </c>
      <c r="J30" s="3">
        <v>-0.1</v>
      </c>
      <c r="K30" s="3">
        <v>-0.19</v>
      </c>
      <c r="L30" s="3">
        <v>-0.16</v>
      </c>
      <c r="M30" s="3">
        <v>-0.09</v>
      </c>
      <c r="N30" s="3">
        <v>0.05</v>
      </c>
      <c r="O30" s="3">
        <v>-0.04</v>
      </c>
      <c r="P30" s="3">
        <v>-0.1</v>
      </c>
      <c r="Q30" s="3">
        <v>-0.13</v>
      </c>
      <c r="R30" s="3">
        <v>-0.01</v>
      </c>
      <c r="S30" s="3">
        <v>-0.24</v>
      </c>
      <c r="T30" s="3">
        <v>-0.2</v>
      </c>
      <c r="U30" s="1">
        <v>-0.06</v>
      </c>
      <c r="V30" s="3">
        <f>$AC$17+$AC$18*tempdata[[#This Row],[DecDate]]</f>
        <v>-0.1981528984475176</v>
      </c>
      <c r="W30" s="3">
        <f>$AC$37+$AC$38*tempdata[[#This Row],[DecDate]]</f>
        <v>-0.2233319327731067</v>
      </c>
      <c r="X30" s="3">
        <f>tempdata[[#This Row],[JJA]]-tempdata[[#This Row],[Trend Summer]]</f>
        <v>-1.8471015524824108E-3</v>
      </c>
      <c r="Y30" s="3">
        <f>tempdata[[#This Row],[DJF]]-tempdata[[#This Row],[Trend Winter]]</f>
        <v>0.21333193277310669</v>
      </c>
      <c r="Z30" s="3"/>
      <c r="AA30" s="3"/>
      <c r="AB30" t="s">
        <v>34</v>
      </c>
    </row>
    <row r="31" spans="1:36" x14ac:dyDescent="0.3">
      <c r="A31" s="1">
        <v>1929</v>
      </c>
      <c r="B31" s="2">
        <f>DATE(tempdata[[#This Row],[Year]],7,1)</f>
        <v>10775</v>
      </c>
      <c r="C31" s="4">
        <f>tempdata[[#This Row],[Year]]+0.5</f>
        <v>1929.5</v>
      </c>
      <c r="D31" s="3">
        <v>-0.56000000000000005</v>
      </c>
      <c r="E31" s="3">
        <v>-0.81</v>
      </c>
      <c r="F31" s="3">
        <v>-0.2</v>
      </c>
      <c r="G31" s="3">
        <v>-0.36</v>
      </c>
      <c r="H31" s="3">
        <v>-0.28000000000000003</v>
      </c>
      <c r="I31" s="3">
        <v>-0.39</v>
      </c>
      <c r="J31" s="3">
        <v>-0.35</v>
      </c>
      <c r="K31" s="3">
        <v>-0.19</v>
      </c>
      <c r="L31" s="3">
        <v>-0.2</v>
      </c>
      <c r="M31" s="3">
        <v>-0.01</v>
      </c>
      <c r="N31" s="3">
        <v>-0.03</v>
      </c>
      <c r="O31" s="3">
        <v>-0.66</v>
      </c>
      <c r="P31" s="3">
        <v>-0.34</v>
      </c>
      <c r="Q31" s="3">
        <v>-0.28999999999999998</v>
      </c>
      <c r="R31" s="3">
        <v>-0.47</v>
      </c>
      <c r="S31" s="3">
        <v>-0.28000000000000003</v>
      </c>
      <c r="T31" s="3">
        <v>-0.31</v>
      </c>
      <c r="U31" s="1">
        <v>-0.08</v>
      </c>
      <c r="V31" s="3">
        <f>$AC$17+$AC$18*tempdata[[#This Row],[DecDate]]</f>
        <v>-0.18898233869819236</v>
      </c>
      <c r="W31" s="3">
        <f>$AC$37+$AC$38*tempdata[[#This Row],[DecDate]]</f>
        <v>-0.21231092436974563</v>
      </c>
      <c r="X31" s="3">
        <f>tempdata[[#This Row],[JJA]]-tempdata[[#This Row],[Trend Summer]]</f>
        <v>-0.12101766130180763</v>
      </c>
      <c r="Y31" s="3">
        <f>tempdata[[#This Row],[DJF]]-tempdata[[#This Row],[Trend Winter]]</f>
        <v>-0.25768907563025434</v>
      </c>
      <c r="Z31" s="3"/>
      <c r="AA31" s="3"/>
      <c r="AB31" s="14"/>
      <c r="AC31" s="14" t="s">
        <v>39</v>
      </c>
      <c r="AD31" s="14" t="s">
        <v>40</v>
      </c>
      <c r="AE31" s="14" t="s">
        <v>41</v>
      </c>
      <c r="AF31" s="14" t="s">
        <v>42</v>
      </c>
      <c r="AG31" s="14" t="s">
        <v>43</v>
      </c>
    </row>
    <row r="32" spans="1:36" x14ac:dyDescent="0.3">
      <c r="A32" s="1">
        <v>1930</v>
      </c>
      <c r="B32" s="2">
        <f>DATE(tempdata[[#This Row],[Year]],7,1)</f>
        <v>11140</v>
      </c>
      <c r="C32" s="4">
        <f>tempdata[[#This Row],[Year]]+0.5</f>
        <v>1930.5</v>
      </c>
      <c r="D32" s="3">
        <v>-0.12</v>
      </c>
      <c r="E32" s="3">
        <v>-0.2</v>
      </c>
      <c r="F32" s="3">
        <v>0.1</v>
      </c>
      <c r="G32" s="3">
        <v>-0.17</v>
      </c>
      <c r="H32" s="3">
        <v>-0.21</v>
      </c>
      <c r="I32" s="3">
        <v>-0.12</v>
      </c>
      <c r="J32" s="3">
        <v>-0.03</v>
      </c>
      <c r="K32" s="3">
        <v>0.01</v>
      </c>
      <c r="L32" s="3">
        <v>-0.02</v>
      </c>
      <c r="M32" s="3">
        <v>0.02</v>
      </c>
      <c r="N32" s="3">
        <v>0.44</v>
      </c>
      <c r="O32" s="3">
        <v>7.0000000000000007E-2</v>
      </c>
      <c r="P32" s="3">
        <v>-0.02</v>
      </c>
      <c r="Q32" s="3">
        <v>-0.08</v>
      </c>
      <c r="R32" s="3">
        <v>-0.33</v>
      </c>
      <c r="S32" s="3">
        <v>-0.09</v>
      </c>
      <c r="T32" s="3">
        <v>-0.05</v>
      </c>
      <c r="U32" s="1">
        <v>0.15</v>
      </c>
      <c r="V32" s="3">
        <f>$AC$17+$AC$18*tempdata[[#This Row],[DecDate]]</f>
        <v>-0.17981177894887068</v>
      </c>
      <c r="W32" s="3">
        <f>$AC$37+$AC$38*tempdata[[#This Row],[DecDate]]</f>
        <v>-0.20128991596638457</v>
      </c>
      <c r="X32" s="3">
        <f>tempdata[[#This Row],[JJA]]-tempdata[[#This Row],[Trend Summer]]</f>
        <v>0.12981177894887069</v>
      </c>
      <c r="Y32" s="3">
        <f>tempdata[[#This Row],[DJF]]-tempdata[[#This Row],[Trend Winter]]</f>
        <v>-0.12871008403361545</v>
      </c>
      <c r="Z32" s="3"/>
      <c r="AA32" s="3"/>
      <c r="AB32" s="12" t="s">
        <v>35</v>
      </c>
      <c r="AC32" s="12">
        <v>1</v>
      </c>
      <c r="AD32" s="12">
        <v>17.055781974789909</v>
      </c>
      <c r="AE32" s="12">
        <v>17.055781974789909</v>
      </c>
      <c r="AF32" s="12">
        <v>222.12296592007246</v>
      </c>
      <c r="AG32" s="12">
        <v>8.3152578550530286E-29</v>
      </c>
    </row>
    <row r="33" spans="1:36" x14ac:dyDescent="0.3">
      <c r="A33" s="1">
        <v>1931</v>
      </c>
      <c r="B33" s="2">
        <f>DATE(tempdata[[#This Row],[Year]],7,1)</f>
        <v>11505</v>
      </c>
      <c r="C33" s="4">
        <f>tempdata[[#This Row],[Year]]+0.5</f>
        <v>1931.5</v>
      </c>
      <c r="D33" s="3">
        <v>0.01</v>
      </c>
      <c r="E33" s="3">
        <v>-0.24</v>
      </c>
      <c r="F33" s="3">
        <v>-0.06</v>
      </c>
      <c r="G33" s="3">
        <v>-0.2</v>
      </c>
      <c r="H33" s="3">
        <v>-0.14000000000000001</v>
      </c>
      <c r="I33" s="3">
        <v>0.15</v>
      </c>
      <c r="J33" s="3">
        <v>0.08</v>
      </c>
      <c r="K33" s="3">
        <v>0.1</v>
      </c>
      <c r="L33" s="3">
        <v>0.18</v>
      </c>
      <c r="M33" s="3">
        <v>0.36</v>
      </c>
      <c r="N33" s="3">
        <v>0.25</v>
      </c>
      <c r="O33" s="3">
        <v>0.08</v>
      </c>
      <c r="P33" s="3">
        <v>0.05</v>
      </c>
      <c r="Q33" s="3">
        <v>0.05</v>
      </c>
      <c r="R33" s="3">
        <v>-0.05</v>
      </c>
      <c r="S33" s="3">
        <v>-0.13</v>
      </c>
      <c r="T33" s="3">
        <v>0.11</v>
      </c>
      <c r="U33" s="1">
        <v>0.26</v>
      </c>
      <c r="V33" s="3">
        <f>$AC$17+$AC$18*tempdata[[#This Row],[DecDate]]</f>
        <v>-0.17064121919954545</v>
      </c>
      <c r="W33" s="3">
        <f>$AC$37+$AC$38*tempdata[[#This Row],[DecDate]]</f>
        <v>-0.1902689075630235</v>
      </c>
      <c r="X33" s="3">
        <f>tempdata[[#This Row],[JJA]]-tempdata[[#This Row],[Trend Summer]]</f>
        <v>0.28064121919954543</v>
      </c>
      <c r="Y33" s="3">
        <f>tempdata[[#This Row],[DJF]]-tempdata[[#This Row],[Trend Winter]]</f>
        <v>0.14026890756302351</v>
      </c>
      <c r="Z33" s="3"/>
      <c r="AA33" s="3"/>
      <c r="AB33" s="12" t="s">
        <v>36</v>
      </c>
      <c r="AC33" s="12">
        <v>117</v>
      </c>
      <c r="AD33" s="12">
        <v>8.9838818907563063</v>
      </c>
      <c r="AE33" s="12">
        <v>7.6785315305609461E-2</v>
      </c>
      <c r="AF33" s="12"/>
      <c r="AG33" s="12"/>
    </row>
    <row r="34" spans="1:36" ht="15" thickBot="1" x14ac:dyDescent="0.35">
      <c r="A34" s="1">
        <v>1932</v>
      </c>
      <c r="B34" s="2">
        <f>DATE(tempdata[[#This Row],[Year]],7,1)</f>
        <v>11871</v>
      </c>
      <c r="C34" s="4">
        <f>tempdata[[#This Row],[Year]]+0.5</f>
        <v>1932.5</v>
      </c>
      <c r="D34" s="3">
        <v>0.38</v>
      </c>
      <c r="E34" s="3">
        <v>-0.2</v>
      </c>
      <c r="F34" s="3">
        <v>-0.21</v>
      </c>
      <c r="G34" s="3">
        <v>0.1</v>
      </c>
      <c r="H34" s="3">
        <v>-0.1</v>
      </c>
      <c r="I34" s="3">
        <v>-0.14000000000000001</v>
      </c>
      <c r="J34" s="3">
        <v>-0.15</v>
      </c>
      <c r="K34" s="3">
        <v>-0.08</v>
      </c>
      <c r="L34" s="3">
        <v>0.11</v>
      </c>
      <c r="M34" s="3">
        <v>0.14000000000000001</v>
      </c>
      <c r="N34" s="3">
        <v>-0.33</v>
      </c>
      <c r="O34" s="3">
        <v>-0.22</v>
      </c>
      <c r="P34" s="3">
        <v>-0.06</v>
      </c>
      <c r="Q34" s="3">
        <v>-0.03</v>
      </c>
      <c r="R34" s="3">
        <v>0.09</v>
      </c>
      <c r="S34" s="3">
        <v>-7.0000000000000007E-2</v>
      </c>
      <c r="T34" s="3">
        <v>-0.12</v>
      </c>
      <c r="U34" s="1">
        <v>-0.03</v>
      </c>
      <c r="V34" s="3">
        <f>$AC$17+$AC$18*tempdata[[#This Row],[DecDate]]</f>
        <v>-0.16147065945022376</v>
      </c>
      <c r="W34" s="3">
        <f>$AC$37+$AC$38*tempdata[[#This Row],[DecDate]]</f>
        <v>-0.17924789915966244</v>
      </c>
      <c r="X34" s="3">
        <f>tempdata[[#This Row],[JJA]]-tempdata[[#This Row],[Trend Summer]]</f>
        <v>4.1470659450223768E-2</v>
      </c>
      <c r="Y34" s="3">
        <f>tempdata[[#This Row],[DJF]]-tempdata[[#This Row],[Trend Winter]]</f>
        <v>0.26924789915966241</v>
      </c>
      <c r="Z34" s="3"/>
      <c r="AA34" s="3"/>
      <c r="AB34" s="13" t="s">
        <v>37</v>
      </c>
      <c r="AC34" s="13">
        <v>118</v>
      </c>
      <c r="AD34" s="13">
        <v>26.039663865546217</v>
      </c>
      <c r="AE34" s="13"/>
      <c r="AF34" s="13"/>
      <c r="AG34" s="13"/>
    </row>
    <row r="35" spans="1:36" ht="15" thickBot="1" x14ac:dyDescent="0.35">
      <c r="A35" s="1">
        <v>1933</v>
      </c>
      <c r="B35" s="2">
        <f>DATE(tempdata[[#This Row],[Year]],7,1)</f>
        <v>12236</v>
      </c>
      <c r="C35" s="4">
        <f>tempdata[[#This Row],[Year]]+0.5</f>
        <v>1933.5</v>
      </c>
      <c r="D35" s="3">
        <v>-0.2</v>
      </c>
      <c r="E35" s="3">
        <v>-0.3</v>
      </c>
      <c r="F35" s="3">
        <v>-0.32</v>
      </c>
      <c r="G35" s="3">
        <v>-0.18</v>
      </c>
      <c r="H35" s="3">
        <v>-0.26</v>
      </c>
      <c r="I35" s="3">
        <v>-0.32</v>
      </c>
      <c r="J35" s="3">
        <v>-0.13</v>
      </c>
      <c r="K35" s="3">
        <v>-0.14000000000000001</v>
      </c>
      <c r="L35" s="3">
        <v>-0.27</v>
      </c>
      <c r="M35" s="3">
        <v>-0.17</v>
      </c>
      <c r="N35" s="3">
        <v>-0.25</v>
      </c>
      <c r="O35" s="3">
        <v>-0.56000000000000005</v>
      </c>
      <c r="P35" s="3">
        <v>-0.26</v>
      </c>
      <c r="Q35" s="3">
        <v>-0.23</v>
      </c>
      <c r="R35" s="3">
        <v>-0.24</v>
      </c>
      <c r="S35" s="3">
        <v>-0.26</v>
      </c>
      <c r="T35" s="3">
        <v>-0.2</v>
      </c>
      <c r="U35" s="1">
        <v>-0.23</v>
      </c>
      <c r="V35" s="3">
        <f>$AC$17+$AC$18*tempdata[[#This Row],[DecDate]]</f>
        <v>-0.15230009970089853</v>
      </c>
      <c r="W35" s="3">
        <f>$AC$37+$AC$38*tempdata[[#This Row],[DecDate]]</f>
        <v>-0.16822689075630137</v>
      </c>
      <c r="X35" s="3">
        <f>tempdata[[#This Row],[JJA]]-tempdata[[#This Row],[Trend Summer]]</f>
        <v>-4.7699900299101483E-2</v>
      </c>
      <c r="Y35" s="3">
        <f>tempdata[[#This Row],[DJF]]-tempdata[[#This Row],[Trend Winter]]</f>
        <v>-7.1773109243698618E-2</v>
      </c>
      <c r="Z35" s="3"/>
      <c r="AA35" s="3"/>
    </row>
    <row r="36" spans="1:36" x14ac:dyDescent="0.3">
      <c r="A36" s="1">
        <v>1934</v>
      </c>
      <c r="B36" s="2">
        <f>DATE(tempdata[[#This Row],[Year]],7,1)</f>
        <v>12601</v>
      </c>
      <c r="C36" s="4">
        <f>tempdata[[#This Row],[Year]]+0.5</f>
        <v>1934.5</v>
      </c>
      <c r="D36" s="3">
        <v>-0.15</v>
      </c>
      <c r="E36" s="3">
        <v>0.33</v>
      </c>
      <c r="F36" s="3">
        <v>-0.27</v>
      </c>
      <c r="G36" s="3">
        <v>-0.28999999999999998</v>
      </c>
      <c r="H36" s="3">
        <v>7.0000000000000007E-2</v>
      </c>
      <c r="I36" s="3">
        <v>-0.01</v>
      </c>
      <c r="J36" s="3">
        <v>-0.04</v>
      </c>
      <c r="K36" s="3">
        <v>-0.1</v>
      </c>
      <c r="L36" s="3">
        <v>-0.15</v>
      </c>
      <c r="M36" s="3">
        <v>0.12</v>
      </c>
      <c r="N36" s="3">
        <v>0.27</v>
      </c>
      <c r="O36" s="3">
        <v>0.17</v>
      </c>
      <c r="P36" s="3">
        <v>0</v>
      </c>
      <c r="Q36" s="3">
        <v>-0.06</v>
      </c>
      <c r="R36" s="3">
        <v>-0.12</v>
      </c>
      <c r="S36" s="3">
        <v>-0.16</v>
      </c>
      <c r="T36" s="3">
        <v>-0.05</v>
      </c>
      <c r="U36" s="1">
        <v>0.08</v>
      </c>
      <c r="V36" s="3">
        <f>$AC$17+$AC$18*tempdata[[#This Row],[DecDate]]</f>
        <v>-0.14312953995157685</v>
      </c>
      <c r="W36" s="3">
        <f>$AC$37+$AC$38*tempdata[[#This Row],[DecDate]]</f>
        <v>-0.15720588235294031</v>
      </c>
      <c r="X36" s="3">
        <f>tempdata[[#This Row],[JJA]]-tempdata[[#This Row],[Trend Summer]]</f>
        <v>9.3129539951576842E-2</v>
      </c>
      <c r="Y36" s="3">
        <f>tempdata[[#This Row],[DJF]]-tempdata[[#This Row],[Trend Winter]]</f>
        <v>3.7205882352940312E-2</v>
      </c>
      <c r="Z36" s="3"/>
      <c r="AA36" s="3"/>
      <c r="AB36" s="14"/>
      <c r="AC36" s="14" t="s">
        <v>44</v>
      </c>
      <c r="AD36" s="14" t="s">
        <v>32</v>
      </c>
      <c r="AE36" s="14" t="s">
        <v>45</v>
      </c>
      <c r="AF36" s="14" t="s">
        <v>46</v>
      </c>
      <c r="AG36" s="14" t="s">
        <v>47</v>
      </c>
      <c r="AH36" s="14" t="s">
        <v>48</v>
      </c>
      <c r="AI36" s="14" t="s">
        <v>49</v>
      </c>
      <c r="AJ36" s="14" t="s">
        <v>50</v>
      </c>
    </row>
    <row r="37" spans="1:36" x14ac:dyDescent="0.3">
      <c r="A37" s="1">
        <v>1935</v>
      </c>
      <c r="B37" s="2">
        <f>DATE(tempdata[[#This Row],[Year]],7,1)</f>
        <v>12966</v>
      </c>
      <c r="C37" s="4">
        <f>tempdata[[#This Row],[Year]]+0.5</f>
        <v>1935.5</v>
      </c>
      <c r="D37" s="3">
        <v>-0.39</v>
      </c>
      <c r="E37" s="3">
        <v>0.56000000000000005</v>
      </c>
      <c r="F37" s="3">
        <v>0.04</v>
      </c>
      <c r="G37" s="3">
        <v>-0.35</v>
      </c>
      <c r="H37" s="3">
        <v>-0.28999999999999998</v>
      </c>
      <c r="I37" s="3">
        <v>-0.15</v>
      </c>
      <c r="J37" s="3">
        <v>-0.05</v>
      </c>
      <c r="K37" s="3">
        <v>-7.0000000000000007E-2</v>
      </c>
      <c r="L37" s="3">
        <v>-0.06</v>
      </c>
      <c r="M37" s="3">
        <v>0.12</v>
      </c>
      <c r="N37" s="3">
        <v>-0.32</v>
      </c>
      <c r="O37" s="3">
        <v>-0.18</v>
      </c>
      <c r="P37" s="3">
        <v>-0.1</v>
      </c>
      <c r="Q37" s="3">
        <v>-7.0000000000000007E-2</v>
      </c>
      <c r="R37" s="3">
        <v>0.11</v>
      </c>
      <c r="S37" s="3">
        <v>-0.2</v>
      </c>
      <c r="T37" s="3">
        <v>-0.09</v>
      </c>
      <c r="U37" s="1">
        <v>-0.09</v>
      </c>
      <c r="V37" s="3">
        <f>$AC$17+$AC$18*tempdata[[#This Row],[DecDate]]</f>
        <v>-0.13395898020225161</v>
      </c>
      <c r="W37" s="3">
        <f>$AC$37+$AC$38*tempdata[[#This Row],[DecDate]]</f>
        <v>-0.14618487394957924</v>
      </c>
      <c r="X37" s="3">
        <f>tempdata[[#This Row],[JJA]]-tempdata[[#This Row],[Trend Summer]]</f>
        <v>4.3958980202251613E-2</v>
      </c>
      <c r="Y37" s="3">
        <f>tempdata[[#This Row],[DJF]]-tempdata[[#This Row],[Trend Winter]]</f>
        <v>0.25618487394957923</v>
      </c>
      <c r="Z37" s="3"/>
      <c r="AA37" s="3"/>
      <c r="AB37" s="12" t="s">
        <v>38</v>
      </c>
      <c r="AC37" s="12">
        <v>-21.477346638655462</v>
      </c>
      <c r="AD37" s="12">
        <v>1.4492275885425379</v>
      </c>
      <c r="AE37" s="12">
        <v>-14.819857701063256</v>
      </c>
      <c r="AF37" s="12">
        <v>1.2832089406976677E-28</v>
      </c>
      <c r="AG37" s="12">
        <v>-24.34746593633027</v>
      </c>
      <c r="AH37" s="12">
        <v>-18.607227340980653</v>
      </c>
      <c r="AI37" s="12">
        <v>-24.34746593633027</v>
      </c>
      <c r="AJ37" s="12">
        <v>-18.607227340980653</v>
      </c>
    </row>
    <row r="38" spans="1:36" ht="15" thickBot="1" x14ac:dyDescent="0.35">
      <c r="A38" s="1">
        <v>1936</v>
      </c>
      <c r="B38" s="2">
        <f>DATE(tempdata[[#This Row],[Year]],7,1)</f>
        <v>13332</v>
      </c>
      <c r="C38" s="4">
        <f>tempdata[[#This Row],[Year]]+0.5</f>
        <v>1936.5</v>
      </c>
      <c r="D38" s="3">
        <v>-0.28999999999999998</v>
      </c>
      <c r="E38" s="3">
        <v>-0.5</v>
      </c>
      <c r="F38" s="3">
        <v>-0.13</v>
      </c>
      <c r="G38" s="3">
        <v>-0.06</v>
      </c>
      <c r="H38" s="3">
        <v>-0.02</v>
      </c>
      <c r="I38" s="3">
        <v>0.03</v>
      </c>
      <c r="J38" s="3">
        <v>0.08</v>
      </c>
      <c r="K38" s="3">
        <v>0.03</v>
      </c>
      <c r="L38" s="3">
        <v>0.06</v>
      </c>
      <c r="M38" s="3">
        <v>7.0000000000000007E-2</v>
      </c>
      <c r="N38" s="3">
        <v>0.14000000000000001</v>
      </c>
      <c r="O38" s="3">
        <v>0.14000000000000001</v>
      </c>
      <c r="P38" s="3">
        <v>-0.04</v>
      </c>
      <c r="Q38" s="3">
        <v>-0.06</v>
      </c>
      <c r="R38" s="3">
        <v>-0.32</v>
      </c>
      <c r="S38" s="3">
        <v>-7.0000000000000007E-2</v>
      </c>
      <c r="T38" s="3">
        <v>0.05</v>
      </c>
      <c r="U38" s="1">
        <v>0.09</v>
      </c>
      <c r="V38" s="3">
        <f>$AC$17+$AC$18*tempdata[[#This Row],[DecDate]]</f>
        <v>-0.12478842045292993</v>
      </c>
      <c r="W38" s="3">
        <f>$AC$37+$AC$38*tempdata[[#This Row],[DecDate]]</f>
        <v>-0.13516386554621818</v>
      </c>
      <c r="X38" s="3">
        <f>tempdata[[#This Row],[JJA]]-tempdata[[#This Row],[Trend Summer]]</f>
        <v>0.17478842045292992</v>
      </c>
      <c r="Y38" s="3">
        <f>tempdata[[#This Row],[DJF]]-tempdata[[#This Row],[Trend Winter]]</f>
        <v>-0.18483613445378183</v>
      </c>
      <c r="Z38" s="3"/>
      <c r="AA38" s="3"/>
      <c r="AB38" s="13" t="s">
        <v>51</v>
      </c>
      <c r="AC38" s="13">
        <v>1.1021008403361345E-2</v>
      </c>
      <c r="AD38" s="13">
        <v>7.3947688247710374E-4</v>
      </c>
      <c r="AE38" s="13">
        <v>14.903790320588671</v>
      </c>
      <c r="AF38" s="13">
        <v>8.3152578550527326E-29</v>
      </c>
      <c r="AG38" s="13">
        <v>9.5565131871776753E-3</v>
      </c>
      <c r="AH38" s="13">
        <v>1.2485503619545014E-2</v>
      </c>
      <c r="AI38" s="13">
        <v>9.5565131871776753E-3</v>
      </c>
      <c r="AJ38" s="13">
        <v>1.2485503619545014E-2</v>
      </c>
    </row>
    <row r="39" spans="1:36" x14ac:dyDescent="0.3">
      <c r="A39" s="1">
        <v>1937</v>
      </c>
      <c r="B39" s="2">
        <f>DATE(tempdata[[#This Row],[Year]],7,1)</f>
        <v>13697</v>
      </c>
      <c r="C39" s="4">
        <f>tempdata[[#This Row],[Year]]+0.5</f>
        <v>1937.5</v>
      </c>
      <c r="D39" s="3">
        <v>0.09</v>
      </c>
      <c r="E39" s="3">
        <v>0.24</v>
      </c>
      <c r="F39" s="3">
        <v>-0.23</v>
      </c>
      <c r="G39" s="3">
        <v>-7.0000000000000007E-2</v>
      </c>
      <c r="H39" s="3">
        <v>0.12</v>
      </c>
      <c r="I39" s="3">
        <v>0.14000000000000001</v>
      </c>
      <c r="J39" s="3">
        <v>0.14000000000000001</v>
      </c>
      <c r="K39" s="3">
        <v>0.16</v>
      </c>
      <c r="L39" s="3">
        <v>0.28999999999999998</v>
      </c>
      <c r="M39" s="3">
        <v>0.33</v>
      </c>
      <c r="N39" s="3">
        <v>0.24</v>
      </c>
      <c r="O39" s="3">
        <v>0</v>
      </c>
      <c r="P39" s="3">
        <v>0.12</v>
      </c>
      <c r="Q39" s="3">
        <v>0.13</v>
      </c>
      <c r="R39" s="3">
        <v>0.16</v>
      </c>
      <c r="S39" s="3">
        <v>-0.06</v>
      </c>
      <c r="T39" s="3">
        <v>0.15</v>
      </c>
      <c r="U39" s="1">
        <v>0.28999999999999998</v>
      </c>
      <c r="V39" s="3">
        <f>$AC$17+$AC$18*tempdata[[#This Row],[DecDate]]</f>
        <v>-0.11561786070360469</v>
      </c>
      <c r="W39" s="3">
        <f>$AC$37+$AC$38*tempdata[[#This Row],[DecDate]]</f>
        <v>-0.12414285714285711</v>
      </c>
      <c r="X39" s="3">
        <f>tempdata[[#This Row],[JJA]]-tempdata[[#This Row],[Trend Summer]]</f>
        <v>0.26561786070360471</v>
      </c>
      <c r="Y39" s="3">
        <f>tempdata[[#This Row],[DJF]]-tempdata[[#This Row],[Trend Winter]]</f>
        <v>0.28414285714285714</v>
      </c>
      <c r="Z39" s="3"/>
      <c r="AA39" s="3"/>
    </row>
    <row r="40" spans="1:36" x14ac:dyDescent="0.3">
      <c r="A40" s="1">
        <v>1938</v>
      </c>
      <c r="B40" s="2">
        <f>DATE(tempdata[[#This Row],[Year]],7,1)</f>
        <v>14062</v>
      </c>
      <c r="C40" s="4">
        <f>tempdata[[#This Row],[Year]]+0.5</f>
        <v>1938.5</v>
      </c>
      <c r="D40" s="3">
        <v>0.35</v>
      </c>
      <c r="E40" s="3">
        <v>0.28000000000000003</v>
      </c>
      <c r="F40" s="3">
        <v>0.34</v>
      </c>
      <c r="G40" s="3">
        <v>0.3</v>
      </c>
      <c r="H40" s="3">
        <v>0.03</v>
      </c>
      <c r="I40" s="3">
        <v>-7.0000000000000007E-2</v>
      </c>
      <c r="J40" s="3">
        <v>-0.03</v>
      </c>
      <c r="K40" s="3">
        <v>0.08</v>
      </c>
      <c r="L40" s="3">
        <v>0.15</v>
      </c>
      <c r="M40" s="3">
        <v>0.32</v>
      </c>
      <c r="N40" s="3">
        <v>0.31</v>
      </c>
      <c r="O40" s="3">
        <v>-0.14000000000000001</v>
      </c>
      <c r="P40" s="3">
        <v>0.16</v>
      </c>
      <c r="Q40" s="3">
        <v>0.17</v>
      </c>
      <c r="R40" s="3">
        <v>0.21</v>
      </c>
      <c r="S40" s="3">
        <v>0.22</v>
      </c>
      <c r="T40" s="3">
        <v>0</v>
      </c>
      <c r="U40" s="1">
        <v>0.26</v>
      </c>
      <c r="V40" s="3">
        <f>$AC$17+$AC$18*tempdata[[#This Row],[DecDate]]</f>
        <v>-0.10644730095428301</v>
      </c>
      <c r="W40" s="3">
        <f>$AC$37+$AC$38*tempdata[[#This Row],[DecDate]]</f>
        <v>-0.11312184873949604</v>
      </c>
      <c r="X40" s="3">
        <f>tempdata[[#This Row],[JJA]]-tempdata[[#This Row],[Trend Summer]]</f>
        <v>0.10644730095428301</v>
      </c>
      <c r="Y40" s="3">
        <f>tempdata[[#This Row],[DJF]]-tempdata[[#This Row],[Trend Winter]]</f>
        <v>0.32312184873949601</v>
      </c>
      <c r="Z40" s="3"/>
      <c r="AA40" s="3"/>
    </row>
    <row r="41" spans="1:36" x14ac:dyDescent="0.3">
      <c r="A41" s="1">
        <v>1939</v>
      </c>
      <c r="B41" s="2">
        <f>DATE(tempdata[[#This Row],[Year]],7,1)</f>
        <v>14427</v>
      </c>
      <c r="C41" s="4">
        <f>tempdata[[#This Row],[Year]]+0.5</f>
        <v>1939.5</v>
      </c>
      <c r="D41" s="3">
        <v>0.03</v>
      </c>
      <c r="E41" s="3">
        <v>-0.02</v>
      </c>
      <c r="F41" s="3">
        <v>-0.24</v>
      </c>
      <c r="G41" s="3">
        <v>-7.0000000000000007E-2</v>
      </c>
      <c r="H41" s="3">
        <v>0.01</v>
      </c>
      <c r="I41" s="3">
        <v>0</v>
      </c>
      <c r="J41" s="3">
        <v>0.05</v>
      </c>
      <c r="K41" s="3">
        <v>0.09</v>
      </c>
      <c r="L41" s="3">
        <v>0.13</v>
      </c>
      <c r="M41" s="3">
        <v>0.08</v>
      </c>
      <c r="N41" s="3">
        <v>0.24</v>
      </c>
      <c r="O41" s="3">
        <v>0.79</v>
      </c>
      <c r="P41" s="3">
        <v>0.09</v>
      </c>
      <c r="Q41" s="3">
        <v>0.01</v>
      </c>
      <c r="R41" s="3">
        <v>-0.04</v>
      </c>
      <c r="S41" s="3">
        <v>-0.1</v>
      </c>
      <c r="T41" s="3">
        <v>0.05</v>
      </c>
      <c r="U41" s="1">
        <v>0.15</v>
      </c>
      <c r="V41" s="3">
        <f>$AC$17+$AC$18*tempdata[[#This Row],[DecDate]]</f>
        <v>-9.7276741204957773E-2</v>
      </c>
      <c r="W41" s="3">
        <f>$AC$37+$AC$38*tempdata[[#This Row],[DecDate]]</f>
        <v>-0.10210084033613498</v>
      </c>
      <c r="X41" s="3">
        <f>tempdata[[#This Row],[JJA]]-tempdata[[#This Row],[Trend Summer]]</f>
        <v>0.14727674120495776</v>
      </c>
      <c r="Y41" s="3">
        <f>tempdata[[#This Row],[DJF]]-tempdata[[#This Row],[Trend Winter]]</f>
        <v>6.2100840336134978E-2</v>
      </c>
      <c r="Z41" s="3"/>
      <c r="AA41" s="3"/>
    </row>
    <row r="42" spans="1:36" x14ac:dyDescent="0.3">
      <c r="A42" s="1">
        <v>1940</v>
      </c>
      <c r="B42" s="2">
        <f>DATE(tempdata[[#This Row],[Year]],7,1)</f>
        <v>14793</v>
      </c>
      <c r="C42" s="4">
        <f>tempdata[[#This Row],[Year]]+0.5</f>
        <v>1940.5</v>
      </c>
      <c r="D42" s="3">
        <v>-0.11</v>
      </c>
      <c r="E42" s="3">
        <v>0.14000000000000001</v>
      </c>
      <c r="F42" s="3">
        <v>0.03</v>
      </c>
      <c r="G42" s="3">
        <v>0.27</v>
      </c>
      <c r="H42" s="3">
        <v>0.16</v>
      </c>
      <c r="I42" s="3">
        <v>0.16</v>
      </c>
      <c r="J42" s="3">
        <v>0.15</v>
      </c>
      <c r="K42" s="3">
        <v>7.0000000000000007E-2</v>
      </c>
      <c r="L42" s="3">
        <v>0.27</v>
      </c>
      <c r="M42" s="3">
        <v>0.28000000000000003</v>
      </c>
      <c r="N42" s="3">
        <v>0.3</v>
      </c>
      <c r="O42" s="3">
        <v>0.36</v>
      </c>
      <c r="P42" s="3">
        <v>0.17</v>
      </c>
      <c r="Q42" s="3">
        <v>0.21</v>
      </c>
      <c r="R42" s="3">
        <v>0.27</v>
      </c>
      <c r="S42" s="3">
        <v>0.16</v>
      </c>
      <c r="T42" s="3">
        <v>0.13</v>
      </c>
      <c r="U42" s="1">
        <v>0.28000000000000003</v>
      </c>
      <c r="V42" s="3">
        <f>$AC$17+$AC$18*tempdata[[#This Row],[DecDate]]</f>
        <v>-8.810618145563609E-2</v>
      </c>
      <c r="W42" s="3">
        <f>$AC$37+$AC$38*tempdata[[#This Row],[DecDate]]</f>
        <v>-9.1079831932770361E-2</v>
      </c>
      <c r="X42" s="3">
        <f>tempdata[[#This Row],[JJA]]-tempdata[[#This Row],[Trend Summer]]</f>
        <v>0.21810618145563609</v>
      </c>
      <c r="Y42" s="3">
        <f>tempdata[[#This Row],[DJF]]-tempdata[[#This Row],[Trend Winter]]</f>
        <v>0.36107983193277038</v>
      </c>
      <c r="Z42" s="3"/>
      <c r="AA42" s="3"/>
    </row>
    <row r="43" spans="1:36" x14ac:dyDescent="0.3">
      <c r="A43" s="1">
        <v>1941</v>
      </c>
      <c r="B43" s="2">
        <f>DATE(tempdata[[#This Row],[Year]],7,1)</f>
        <v>15158</v>
      </c>
      <c r="C43" s="4">
        <f>tempdata[[#This Row],[Year]]+0.5</f>
        <v>1941.5</v>
      </c>
      <c r="D43" s="3">
        <v>0.18</v>
      </c>
      <c r="E43" s="3">
        <v>0.47</v>
      </c>
      <c r="F43" s="3">
        <v>0.11</v>
      </c>
      <c r="G43" s="3">
        <v>0.12</v>
      </c>
      <c r="H43" s="3">
        <v>0.23</v>
      </c>
      <c r="I43" s="3">
        <v>0.2</v>
      </c>
      <c r="J43" s="3">
        <v>0.24</v>
      </c>
      <c r="K43" s="3">
        <v>0.19</v>
      </c>
      <c r="L43" s="3">
        <v>0.1</v>
      </c>
      <c r="M43" s="3">
        <v>0.5</v>
      </c>
      <c r="N43" s="3">
        <v>0.18</v>
      </c>
      <c r="O43" s="3">
        <v>0.19</v>
      </c>
      <c r="P43" s="3">
        <v>0.23</v>
      </c>
      <c r="Q43" s="3">
        <v>0.24</v>
      </c>
      <c r="R43" s="3">
        <v>0.34</v>
      </c>
      <c r="S43" s="3">
        <v>0.15</v>
      </c>
      <c r="T43" s="3">
        <v>0.21</v>
      </c>
      <c r="U43" s="1">
        <v>0.26</v>
      </c>
      <c r="V43" s="3">
        <f>$AC$17+$AC$18*tempdata[[#This Row],[DecDate]]</f>
        <v>-7.8935621706310855E-2</v>
      </c>
      <c r="W43" s="3">
        <f>$AC$37+$AC$38*tempdata[[#This Row],[DecDate]]</f>
        <v>-8.0058823529409295E-2</v>
      </c>
      <c r="X43" s="3">
        <f>tempdata[[#This Row],[JJA]]-tempdata[[#This Row],[Trend Summer]]</f>
        <v>0.28893562170631082</v>
      </c>
      <c r="Y43" s="3">
        <f>tempdata[[#This Row],[DJF]]-tempdata[[#This Row],[Trend Winter]]</f>
        <v>0.42005882352940932</v>
      </c>
      <c r="Z43" s="3"/>
      <c r="AA43" s="3"/>
    </row>
    <row r="44" spans="1:36" x14ac:dyDescent="0.3">
      <c r="A44" s="1">
        <v>1942</v>
      </c>
      <c r="B44" s="2">
        <f>DATE(tempdata[[#This Row],[Year]],7,1)</f>
        <v>15523</v>
      </c>
      <c r="C44" s="4">
        <f>tempdata[[#This Row],[Year]]+0.5</f>
        <v>1942.5</v>
      </c>
      <c r="D44" s="3">
        <v>0.41</v>
      </c>
      <c r="E44" s="3">
        <v>-0.08</v>
      </c>
      <c r="F44" s="3">
        <v>-0.01</v>
      </c>
      <c r="G44" s="3">
        <v>0.09</v>
      </c>
      <c r="H44" s="3">
        <v>0.16</v>
      </c>
      <c r="I44" s="3">
        <v>0.1</v>
      </c>
      <c r="J44" s="3">
        <v>-0.01</v>
      </c>
      <c r="K44" s="3">
        <v>-0.08</v>
      </c>
      <c r="L44" s="3">
        <v>0.11</v>
      </c>
      <c r="M44" s="3">
        <v>0.28000000000000003</v>
      </c>
      <c r="N44" s="3">
        <v>0.26</v>
      </c>
      <c r="O44" s="3">
        <v>0.27</v>
      </c>
      <c r="P44" s="3">
        <v>0.13</v>
      </c>
      <c r="Q44" s="3">
        <v>0.12</v>
      </c>
      <c r="R44" s="3">
        <v>0.17</v>
      </c>
      <c r="S44" s="3">
        <v>0.08</v>
      </c>
      <c r="T44" s="3">
        <v>0.01</v>
      </c>
      <c r="U44" s="1">
        <v>0.22</v>
      </c>
      <c r="V44" s="3">
        <f>$AC$17+$AC$18*tempdata[[#This Row],[DecDate]]</f>
        <v>-6.9765061956989172E-2</v>
      </c>
      <c r="W44" s="3">
        <f>$AC$37+$AC$38*tempdata[[#This Row],[DecDate]]</f>
        <v>-6.903781512604823E-2</v>
      </c>
      <c r="X44" s="3">
        <f>tempdata[[#This Row],[JJA]]-tempdata[[#This Row],[Trend Summer]]</f>
        <v>7.9765061956989167E-2</v>
      </c>
      <c r="Y44" s="3">
        <f>tempdata[[#This Row],[DJF]]-tempdata[[#This Row],[Trend Winter]]</f>
        <v>0.23903781512604824</v>
      </c>
      <c r="Z44" s="3"/>
      <c r="AA44" s="3"/>
    </row>
    <row r="45" spans="1:36" x14ac:dyDescent="0.3">
      <c r="A45" s="1">
        <v>1943</v>
      </c>
      <c r="B45" s="2">
        <f>DATE(tempdata[[#This Row],[Year]],7,1)</f>
        <v>15888</v>
      </c>
      <c r="C45" s="4">
        <f>tempdata[[#This Row],[Year]]+0.5</f>
        <v>1943.5</v>
      </c>
      <c r="D45" s="3">
        <v>-0.09</v>
      </c>
      <c r="E45" s="3">
        <v>0.37</v>
      </c>
      <c r="F45" s="3">
        <v>-0.01</v>
      </c>
      <c r="G45" s="3">
        <v>0.3</v>
      </c>
      <c r="H45" s="3">
        <v>0.22</v>
      </c>
      <c r="I45" s="3">
        <v>-0.08</v>
      </c>
      <c r="J45" s="3">
        <v>-0.02</v>
      </c>
      <c r="K45" s="3">
        <v>0.11</v>
      </c>
      <c r="L45" s="3">
        <v>0.14000000000000001</v>
      </c>
      <c r="M45" s="3">
        <v>0.46</v>
      </c>
      <c r="N45" s="3">
        <v>0.36</v>
      </c>
      <c r="O45" s="3">
        <v>0.37</v>
      </c>
      <c r="P45" s="3">
        <v>0.18</v>
      </c>
      <c r="Q45" s="3">
        <v>0.17</v>
      </c>
      <c r="R45" s="3">
        <v>0.18</v>
      </c>
      <c r="S45" s="3">
        <v>0.17</v>
      </c>
      <c r="T45" s="3">
        <v>0</v>
      </c>
      <c r="U45" s="1">
        <v>0.32</v>
      </c>
      <c r="V45" s="3">
        <f>$AC$17+$AC$18*tempdata[[#This Row],[DecDate]]</f>
        <v>-6.0594502207663936E-2</v>
      </c>
      <c r="W45" s="3">
        <f>$AC$37+$AC$38*tempdata[[#This Row],[DecDate]]</f>
        <v>-5.8016806722687164E-2</v>
      </c>
      <c r="X45" s="3">
        <f>tempdata[[#This Row],[JJA]]-tempdata[[#This Row],[Trend Summer]]</f>
        <v>6.0594502207663936E-2</v>
      </c>
      <c r="Y45" s="3">
        <f>tempdata[[#This Row],[DJF]]-tempdata[[#This Row],[Trend Winter]]</f>
        <v>0.23801680672268716</v>
      </c>
      <c r="Z45" s="3"/>
      <c r="AA45" s="3"/>
    </row>
    <row r="46" spans="1:36" x14ac:dyDescent="0.3">
      <c r="A46" s="1">
        <v>1944</v>
      </c>
      <c r="B46" s="2">
        <f>DATE(tempdata[[#This Row],[Year]],7,1)</f>
        <v>16254</v>
      </c>
      <c r="C46" s="4">
        <f>tempdata[[#This Row],[Year]]+0.5</f>
        <v>1944.5</v>
      </c>
      <c r="D46" s="3">
        <v>0.63</v>
      </c>
      <c r="E46" s="3">
        <v>0.43</v>
      </c>
      <c r="F46" s="3">
        <v>0.31</v>
      </c>
      <c r="G46" s="3">
        <v>0.18</v>
      </c>
      <c r="H46" s="3">
        <v>0.23</v>
      </c>
      <c r="I46" s="3">
        <v>0.17</v>
      </c>
      <c r="J46" s="3">
        <v>0.14000000000000001</v>
      </c>
      <c r="K46" s="3">
        <v>0.16</v>
      </c>
      <c r="L46" s="3">
        <v>0.36</v>
      </c>
      <c r="M46" s="3">
        <v>0.44</v>
      </c>
      <c r="N46" s="3">
        <v>0.19</v>
      </c>
      <c r="O46" s="3">
        <v>-0.02</v>
      </c>
      <c r="P46" s="3">
        <v>0.27</v>
      </c>
      <c r="Q46" s="3">
        <v>0.3</v>
      </c>
      <c r="R46" s="3">
        <v>0.48</v>
      </c>
      <c r="S46" s="3">
        <v>0.24</v>
      </c>
      <c r="T46" s="3">
        <v>0.16</v>
      </c>
      <c r="U46" s="1">
        <v>0.33</v>
      </c>
      <c r="V46" s="3">
        <f>$AC$17+$AC$18*tempdata[[#This Row],[DecDate]]</f>
        <v>-5.1423942458342253E-2</v>
      </c>
      <c r="W46" s="3">
        <f>$AC$37+$AC$38*tempdata[[#This Row],[DecDate]]</f>
        <v>-4.6995798319326099E-2</v>
      </c>
      <c r="X46" s="3">
        <f>tempdata[[#This Row],[JJA]]-tempdata[[#This Row],[Trend Summer]]</f>
        <v>0.21142394245834226</v>
      </c>
      <c r="Y46" s="3">
        <f>tempdata[[#This Row],[DJF]]-tempdata[[#This Row],[Trend Winter]]</f>
        <v>0.52699579831932608</v>
      </c>
      <c r="Z46" s="3"/>
      <c r="AA46" s="3"/>
    </row>
    <row r="47" spans="1:36" x14ac:dyDescent="0.3">
      <c r="A47" s="1">
        <v>1945</v>
      </c>
      <c r="B47" s="2">
        <f>DATE(tempdata[[#This Row],[Year]],7,1)</f>
        <v>16619</v>
      </c>
      <c r="C47" s="4">
        <f>tempdata[[#This Row],[Year]]+0.5</f>
        <v>1945.5</v>
      </c>
      <c r="D47" s="3">
        <v>0.1</v>
      </c>
      <c r="E47" s="3">
        <v>-7.0000000000000007E-2</v>
      </c>
      <c r="F47" s="3">
        <v>0.08</v>
      </c>
      <c r="G47" s="3">
        <v>0.28000000000000003</v>
      </c>
      <c r="H47" s="3">
        <v>7.0000000000000007E-2</v>
      </c>
      <c r="I47" s="3">
        <v>7.0000000000000007E-2</v>
      </c>
      <c r="J47" s="3">
        <v>0.06</v>
      </c>
      <c r="K47" s="3">
        <v>0.28000000000000003</v>
      </c>
      <c r="L47" s="3">
        <v>0.2</v>
      </c>
      <c r="M47" s="3">
        <v>0.24</v>
      </c>
      <c r="N47" s="3">
        <v>0.08</v>
      </c>
      <c r="O47" s="3">
        <v>-0.21</v>
      </c>
      <c r="P47" s="3">
        <v>0.1</v>
      </c>
      <c r="Q47" s="3">
        <v>0.12</v>
      </c>
      <c r="R47" s="3">
        <v>0.01</v>
      </c>
      <c r="S47" s="3">
        <v>0.15</v>
      </c>
      <c r="T47" s="3">
        <v>0.14000000000000001</v>
      </c>
      <c r="U47" s="1">
        <v>0.17</v>
      </c>
      <c r="V47" s="3">
        <f>$AC$17+$AC$18*tempdata[[#This Row],[DecDate]]</f>
        <v>-4.2253382709017018E-2</v>
      </c>
      <c r="W47" s="3">
        <f>$AC$37+$AC$38*tempdata[[#This Row],[DecDate]]</f>
        <v>-3.5974789915965033E-2</v>
      </c>
      <c r="X47" s="3">
        <f>tempdata[[#This Row],[JJA]]-tempdata[[#This Row],[Trend Summer]]</f>
        <v>0.18225338270901703</v>
      </c>
      <c r="Y47" s="3">
        <f>tempdata[[#This Row],[DJF]]-tempdata[[#This Row],[Trend Winter]]</f>
        <v>4.5974789915965035E-2</v>
      </c>
      <c r="Z47" s="3"/>
      <c r="AA47" s="3"/>
    </row>
    <row r="48" spans="1:36" x14ac:dyDescent="0.3">
      <c r="A48" s="1">
        <v>1946</v>
      </c>
      <c r="B48" s="2">
        <f>DATE(tempdata[[#This Row],[Year]],7,1)</f>
        <v>16984</v>
      </c>
      <c r="C48" s="4">
        <f>tempdata[[#This Row],[Year]]+0.5</f>
        <v>1946.5</v>
      </c>
      <c r="D48" s="3">
        <v>0.34</v>
      </c>
      <c r="E48" s="3">
        <v>0.09</v>
      </c>
      <c r="F48" s="3">
        <v>0.12</v>
      </c>
      <c r="G48" s="3">
        <v>0.31</v>
      </c>
      <c r="H48" s="3">
        <v>0.03</v>
      </c>
      <c r="I48" s="3">
        <v>-0.05</v>
      </c>
      <c r="J48" s="3">
        <v>-0.04</v>
      </c>
      <c r="K48" s="3">
        <v>-0.1</v>
      </c>
      <c r="L48" s="3">
        <v>-0.04</v>
      </c>
      <c r="M48" s="3">
        <v>0.02</v>
      </c>
      <c r="N48" s="3">
        <v>7.0000000000000007E-2</v>
      </c>
      <c r="O48" s="3">
        <v>-0.45</v>
      </c>
      <c r="P48" s="3">
        <v>0.03</v>
      </c>
      <c r="Q48" s="3">
        <v>0.05</v>
      </c>
      <c r="R48" s="3">
        <v>7.0000000000000007E-2</v>
      </c>
      <c r="S48" s="3">
        <v>0.15</v>
      </c>
      <c r="T48" s="3">
        <v>-0.06</v>
      </c>
      <c r="U48" s="1">
        <v>0.02</v>
      </c>
      <c r="V48" s="3">
        <f>$AC$17+$AC$18*tempdata[[#This Row],[DecDate]]</f>
        <v>-3.3082822959695335E-2</v>
      </c>
      <c r="W48" s="3">
        <f>$AC$37+$AC$38*tempdata[[#This Row],[DecDate]]</f>
        <v>-2.4953781512603967E-2</v>
      </c>
      <c r="X48" s="3">
        <f>tempdata[[#This Row],[JJA]]-tempdata[[#This Row],[Trend Summer]]</f>
        <v>-2.6917177040304663E-2</v>
      </c>
      <c r="Y48" s="3">
        <f>tempdata[[#This Row],[DJF]]-tempdata[[#This Row],[Trend Winter]]</f>
        <v>9.4953781512603974E-2</v>
      </c>
      <c r="Z48" s="3"/>
      <c r="AA48" s="3"/>
    </row>
    <row r="49" spans="1:27" x14ac:dyDescent="0.3">
      <c r="A49" s="1">
        <v>1947</v>
      </c>
      <c r="B49" s="2">
        <f>DATE(tempdata[[#This Row],[Year]],7,1)</f>
        <v>17349</v>
      </c>
      <c r="C49" s="4">
        <f>tempdata[[#This Row],[Year]]+0.5</f>
        <v>1947.5</v>
      </c>
      <c r="D49" s="3">
        <v>-0.05</v>
      </c>
      <c r="E49" s="3">
        <v>-0.04</v>
      </c>
      <c r="F49" s="3">
        <v>0.28000000000000003</v>
      </c>
      <c r="G49" s="3">
        <v>0.22</v>
      </c>
      <c r="H49" s="3">
        <v>0.06</v>
      </c>
      <c r="I49" s="3">
        <v>0</v>
      </c>
      <c r="J49" s="3">
        <v>-0.03</v>
      </c>
      <c r="K49" s="3">
        <v>-0.04</v>
      </c>
      <c r="L49" s="3">
        <v>-0.01</v>
      </c>
      <c r="M49" s="3">
        <v>0.41</v>
      </c>
      <c r="N49" s="3">
        <v>0.2</v>
      </c>
      <c r="O49" s="3">
        <v>-0.04</v>
      </c>
      <c r="P49" s="3">
        <v>0.08</v>
      </c>
      <c r="Q49" s="3">
        <v>0.05</v>
      </c>
      <c r="R49" s="3">
        <v>-0.18</v>
      </c>
      <c r="S49" s="3">
        <v>0.19</v>
      </c>
      <c r="T49" s="3">
        <v>-0.02</v>
      </c>
      <c r="U49" s="1">
        <v>0.2</v>
      </c>
      <c r="V49" s="3">
        <f>$AC$17+$AC$18*tempdata[[#This Row],[DecDate]]</f>
        <v>-2.3912263210370099E-2</v>
      </c>
      <c r="W49" s="3">
        <f>$AC$37+$AC$38*tempdata[[#This Row],[DecDate]]</f>
        <v>-1.3932773109242902E-2</v>
      </c>
      <c r="X49" s="3">
        <f>tempdata[[#This Row],[JJA]]-tempdata[[#This Row],[Trend Summer]]</f>
        <v>3.912263210370099E-3</v>
      </c>
      <c r="Y49" s="3">
        <f>tempdata[[#This Row],[DJF]]-tempdata[[#This Row],[Trend Winter]]</f>
        <v>-0.16606722689075709</v>
      </c>
      <c r="Z49" s="3"/>
      <c r="AA49" s="3"/>
    </row>
    <row r="50" spans="1:27" x14ac:dyDescent="0.3">
      <c r="A50" s="1">
        <v>1948</v>
      </c>
      <c r="B50" s="2">
        <f>DATE(tempdata[[#This Row],[Year]],7,1)</f>
        <v>17715</v>
      </c>
      <c r="C50" s="4">
        <f>tempdata[[#This Row],[Year]]+0.5</f>
        <v>1948.5</v>
      </c>
      <c r="D50" s="3">
        <v>0.31</v>
      </c>
      <c r="E50" s="3">
        <v>-0.15</v>
      </c>
      <c r="F50" s="3">
        <v>-0.28000000000000003</v>
      </c>
      <c r="G50" s="3">
        <v>-0.03</v>
      </c>
      <c r="H50" s="3">
        <v>0.17</v>
      </c>
      <c r="I50" s="3">
        <v>0.05</v>
      </c>
      <c r="J50" s="3">
        <v>0.01</v>
      </c>
      <c r="K50" s="3">
        <v>0.03</v>
      </c>
      <c r="L50" s="3">
        <v>-0.03</v>
      </c>
      <c r="M50" s="3">
        <v>0.08</v>
      </c>
      <c r="N50" s="3">
        <v>0.04</v>
      </c>
      <c r="O50" s="3">
        <v>-0.4</v>
      </c>
      <c r="P50" s="3">
        <v>-0.02</v>
      </c>
      <c r="Q50" s="3">
        <v>0.01</v>
      </c>
      <c r="R50" s="3">
        <v>0.04</v>
      </c>
      <c r="S50" s="3">
        <v>-0.05</v>
      </c>
      <c r="T50" s="3">
        <v>0.03</v>
      </c>
      <c r="U50" s="1">
        <v>0.03</v>
      </c>
      <c r="V50" s="3">
        <f>$AC$17+$AC$18*tempdata[[#This Row],[DecDate]]</f>
        <v>-1.4741703461048417E-2</v>
      </c>
      <c r="W50" s="3">
        <f>$AC$37+$AC$38*tempdata[[#This Row],[DecDate]]</f>
        <v>-2.9117647058818363E-3</v>
      </c>
      <c r="X50" s="3">
        <f>tempdata[[#This Row],[JJA]]-tempdata[[#This Row],[Trend Summer]]</f>
        <v>4.4741703461048415E-2</v>
      </c>
      <c r="Y50" s="3">
        <f>tempdata[[#This Row],[DJF]]-tempdata[[#This Row],[Trend Winter]]</f>
        <v>4.2911764705881837E-2</v>
      </c>
      <c r="Z50" s="3"/>
      <c r="AA50" s="3"/>
    </row>
    <row r="51" spans="1:27" x14ac:dyDescent="0.3">
      <c r="A51" s="1">
        <v>1949</v>
      </c>
      <c r="B51" s="2">
        <f>DATE(tempdata[[#This Row],[Year]],7,1)</f>
        <v>18080</v>
      </c>
      <c r="C51" s="4">
        <f>tempdata[[#This Row],[Year]]+0.5</f>
        <v>1949.5</v>
      </c>
      <c r="D51" s="3">
        <v>0.22</v>
      </c>
      <c r="E51" s="3">
        <v>-0.1</v>
      </c>
      <c r="F51" s="3">
        <v>0.04</v>
      </c>
      <c r="G51" s="3">
        <v>-0.03</v>
      </c>
      <c r="H51" s="3">
        <v>0</v>
      </c>
      <c r="I51" s="3">
        <v>-0.2</v>
      </c>
      <c r="J51" s="3">
        <v>-0.12</v>
      </c>
      <c r="K51" s="3">
        <v>-0.05</v>
      </c>
      <c r="L51" s="3">
        <v>-0.11</v>
      </c>
      <c r="M51" s="3">
        <v>7.0000000000000007E-2</v>
      </c>
      <c r="N51" s="3">
        <v>0.04</v>
      </c>
      <c r="O51" s="3">
        <v>-0.14000000000000001</v>
      </c>
      <c r="P51" s="3">
        <v>-0.03</v>
      </c>
      <c r="Q51" s="3">
        <v>-0.05</v>
      </c>
      <c r="R51" s="3">
        <v>-0.09</v>
      </c>
      <c r="S51" s="3">
        <v>0</v>
      </c>
      <c r="T51" s="3">
        <v>-0.12</v>
      </c>
      <c r="U51" s="1">
        <v>0</v>
      </c>
      <c r="V51" s="3">
        <f>$AC$17+$AC$18*tempdata[[#This Row],[DecDate]]</f>
        <v>-5.571143711723181E-3</v>
      </c>
      <c r="W51" s="3">
        <f>$AC$37+$AC$38*tempdata[[#This Row],[DecDate]]</f>
        <v>8.1092436974792292E-3</v>
      </c>
      <c r="X51" s="3">
        <f>tempdata[[#This Row],[JJA]]-tempdata[[#This Row],[Trend Summer]]</f>
        <v>-0.11442885628827681</v>
      </c>
      <c r="Y51" s="3">
        <f>tempdata[[#This Row],[DJF]]-tempdata[[#This Row],[Trend Winter]]</f>
        <v>-9.8109243697479226E-2</v>
      </c>
      <c r="Z51" s="3"/>
      <c r="AA51" s="3"/>
    </row>
    <row r="52" spans="1:27" x14ac:dyDescent="0.3">
      <c r="A52" s="1">
        <v>1950</v>
      </c>
      <c r="B52" s="2">
        <f>DATE(tempdata[[#This Row],[Year]],7,1)</f>
        <v>18445</v>
      </c>
      <c r="C52" s="4">
        <f>tempdata[[#This Row],[Year]]+0.5</f>
        <v>1950.5</v>
      </c>
      <c r="D52" s="3">
        <v>-0.28999999999999998</v>
      </c>
      <c r="E52" s="3">
        <v>-0.27</v>
      </c>
      <c r="F52" s="3">
        <v>0.05</v>
      </c>
      <c r="G52" s="3">
        <v>-0.22</v>
      </c>
      <c r="H52" s="3">
        <v>-0.05</v>
      </c>
      <c r="I52" s="3">
        <v>-7.0000000000000007E-2</v>
      </c>
      <c r="J52" s="3">
        <v>-0.19</v>
      </c>
      <c r="K52" s="3">
        <v>-0.2</v>
      </c>
      <c r="L52" s="3">
        <v>-0.09</v>
      </c>
      <c r="M52" s="3">
        <v>-0.06</v>
      </c>
      <c r="N52" s="3">
        <v>-0.33</v>
      </c>
      <c r="O52" s="3">
        <v>-0.13</v>
      </c>
      <c r="P52" s="3">
        <v>-0.15</v>
      </c>
      <c r="Q52" s="3">
        <v>-0.16</v>
      </c>
      <c r="R52" s="3">
        <v>-0.24</v>
      </c>
      <c r="S52" s="3">
        <v>-7.0000000000000007E-2</v>
      </c>
      <c r="T52" s="3">
        <v>-0.15</v>
      </c>
      <c r="U52" s="1">
        <v>-0.16</v>
      </c>
      <c r="V52" s="3">
        <f>$AC$17+$AC$18*tempdata[[#This Row],[DecDate]]</f>
        <v>3.5994160375985018E-3</v>
      </c>
      <c r="W52" s="3">
        <f>$AC$37+$AC$38*tempdata[[#This Row],[DecDate]]</f>
        <v>1.9130252100840295E-2</v>
      </c>
      <c r="X52" s="3">
        <f>tempdata[[#This Row],[JJA]]-tempdata[[#This Row],[Trend Summer]]</f>
        <v>-0.1535994160375985</v>
      </c>
      <c r="Y52" s="3">
        <f>tempdata[[#This Row],[DJF]]-tempdata[[#This Row],[Trend Winter]]</f>
        <v>-0.25913025210084029</v>
      </c>
      <c r="Z52" s="3"/>
      <c r="AA52" s="3"/>
    </row>
    <row r="53" spans="1:27" x14ac:dyDescent="0.3">
      <c r="A53" s="1">
        <v>1951</v>
      </c>
      <c r="B53" s="2">
        <f>DATE(tempdata[[#This Row],[Year]],7,1)</f>
        <v>18810</v>
      </c>
      <c r="C53" s="4">
        <f>tempdata[[#This Row],[Year]]+0.5</f>
        <v>1951.5</v>
      </c>
      <c r="D53" s="3">
        <v>-0.36</v>
      </c>
      <c r="E53" s="3">
        <v>-0.52</v>
      </c>
      <c r="F53" s="3">
        <v>-0.18</v>
      </c>
      <c r="G53" s="3">
        <v>7.0000000000000007E-2</v>
      </c>
      <c r="H53" s="3">
        <v>0.17</v>
      </c>
      <c r="I53" s="3">
        <v>-0.02</v>
      </c>
      <c r="J53" s="3">
        <v>0.08</v>
      </c>
      <c r="K53" s="3">
        <v>0.22</v>
      </c>
      <c r="L53" s="3">
        <v>0.33</v>
      </c>
      <c r="M53" s="3">
        <v>0.28000000000000003</v>
      </c>
      <c r="N53" s="3">
        <v>0.08</v>
      </c>
      <c r="O53" s="3">
        <v>0.38</v>
      </c>
      <c r="P53" s="3">
        <v>0.04</v>
      </c>
      <c r="Q53" s="3">
        <v>0</v>
      </c>
      <c r="R53" s="3">
        <v>-0.33</v>
      </c>
      <c r="S53" s="3">
        <v>0.02</v>
      </c>
      <c r="T53" s="3">
        <v>0.09</v>
      </c>
      <c r="U53" s="1">
        <v>0.23</v>
      </c>
      <c r="V53" s="3">
        <f>$AC$17+$AC$18*tempdata[[#This Row],[DecDate]]</f>
        <v>1.2769975786923737E-2</v>
      </c>
      <c r="W53" s="3">
        <f>$AC$37+$AC$38*tempdata[[#This Row],[DecDate]]</f>
        <v>3.015126050420136E-2</v>
      </c>
      <c r="X53" s="3">
        <f>tempdata[[#This Row],[JJA]]-tempdata[[#This Row],[Trend Summer]]</f>
        <v>7.7230024213076259E-2</v>
      </c>
      <c r="Y53" s="3">
        <f>tempdata[[#This Row],[DJF]]-tempdata[[#This Row],[Trend Winter]]</f>
        <v>-0.36015126050420138</v>
      </c>
      <c r="Z53" s="3"/>
      <c r="AA53" s="3"/>
    </row>
    <row r="54" spans="1:27" x14ac:dyDescent="0.3">
      <c r="A54" s="1">
        <v>1952</v>
      </c>
      <c r="B54" s="2">
        <f>DATE(tempdata[[#This Row],[Year]],7,1)</f>
        <v>19176</v>
      </c>
      <c r="C54" s="4">
        <f>tempdata[[#This Row],[Year]]+0.5</f>
        <v>1952.5</v>
      </c>
      <c r="D54" s="3">
        <v>0.17</v>
      </c>
      <c r="E54" s="3">
        <v>0.17</v>
      </c>
      <c r="F54" s="3">
        <v>-0.22</v>
      </c>
      <c r="G54" s="3">
        <v>0.17</v>
      </c>
      <c r="H54" s="3">
        <v>0.15</v>
      </c>
      <c r="I54" s="3">
        <v>0.16</v>
      </c>
      <c r="J54" s="3">
        <v>0.14000000000000001</v>
      </c>
      <c r="K54" s="3">
        <v>7.0000000000000007E-2</v>
      </c>
      <c r="L54" s="3">
        <v>0.14000000000000001</v>
      </c>
      <c r="M54" s="3">
        <v>-0.01</v>
      </c>
      <c r="N54" s="3">
        <v>-0.21</v>
      </c>
      <c r="O54" s="3">
        <v>0.01</v>
      </c>
      <c r="P54" s="3">
        <v>0.06</v>
      </c>
      <c r="Q54" s="3">
        <v>0.09</v>
      </c>
      <c r="R54" s="3">
        <v>0.24</v>
      </c>
      <c r="S54" s="3">
        <v>0.03</v>
      </c>
      <c r="T54" s="3">
        <v>0.12</v>
      </c>
      <c r="U54" s="1">
        <v>-0.03</v>
      </c>
      <c r="V54" s="3">
        <f>$AC$17+$AC$18*tempdata[[#This Row],[DecDate]]</f>
        <v>2.194053553624542E-2</v>
      </c>
      <c r="W54" s="3">
        <f>$AC$37+$AC$38*tempdata[[#This Row],[DecDate]]</f>
        <v>4.1172268907562426E-2</v>
      </c>
      <c r="X54" s="3">
        <f>tempdata[[#This Row],[JJA]]-tempdata[[#This Row],[Trend Summer]]</f>
        <v>9.8059464463754575E-2</v>
      </c>
      <c r="Y54" s="3">
        <f>tempdata[[#This Row],[DJF]]-tempdata[[#This Row],[Trend Winter]]</f>
        <v>0.19882773109243757</v>
      </c>
      <c r="Z54" s="3"/>
      <c r="AA54" s="3"/>
    </row>
    <row r="55" spans="1:27" x14ac:dyDescent="0.3">
      <c r="A55" s="1">
        <v>1953</v>
      </c>
      <c r="B55" s="2">
        <f>DATE(tempdata[[#This Row],[Year]],7,1)</f>
        <v>19541</v>
      </c>
      <c r="C55" s="4">
        <f>tempdata[[#This Row],[Year]]+0.5</f>
        <v>1953.5</v>
      </c>
      <c r="D55" s="3">
        <v>0.24</v>
      </c>
      <c r="E55" s="3">
        <v>0.37</v>
      </c>
      <c r="F55" s="3">
        <v>0.25</v>
      </c>
      <c r="G55" s="3">
        <v>0.41</v>
      </c>
      <c r="H55" s="3">
        <v>0.25</v>
      </c>
      <c r="I55" s="3">
        <v>0.25</v>
      </c>
      <c r="J55" s="3">
        <v>0.22</v>
      </c>
      <c r="K55" s="3">
        <v>0.18</v>
      </c>
      <c r="L55" s="3">
        <v>0.17</v>
      </c>
      <c r="M55" s="3">
        <v>0.27</v>
      </c>
      <c r="N55" s="3">
        <v>0.08</v>
      </c>
      <c r="O55" s="3">
        <v>0.22</v>
      </c>
      <c r="P55" s="3">
        <v>0.24</v>
      </c>
      <c r="Q55" s="3">
        <v>0.22</v>
      </c>
      <c r="R55" s="3">
        <v>0.21</v>
      </c>
      <c r="S55" s="3">
        <v>0.3</v>
      </c>
      <c r="T55" s="3">
        <v>0.22</v>
      </c>
      <c r="U55" s="1">
        <v>0.17</v>
      </c>
      <c r="V55" s="3">
        <f>$AC$17+$AC$18*tempdata[[#This Row],[DecDate]]</f>
        <v>3.1111095285570656E-2</v>
      </c>
      <c r="W55" s="3">
        <f>$AC$37+$AC$38*tempdata[[#This Row],[DecDate]]</f>
        <v>5.2193277310927044E-2</v>
      </c>
      <c r="X55" s="3">
        <f>tempdata[[#This Row],[JJA]]-tempdata[[#This Row],[Trend Summer]]</f>
        <v>0.18888890471442935</v>
      </c>
      <c r="Y55" s="3">
        <f>tempdata[[#This Row],[DJF]]-tempdata[[#This Row],[Trend Winter]]</f>
        <v>0.15780672268907295</v>
      </c>
      <c r="Z55" s="3"/>
      <c r="AA55" s="3"/>
    </row>
    <row r="56" spans="1:27" x14ac:dyDescent="0.3">
      <c r="A56" s="1">
        <v>1954</v>
      </c>
      <c r="B56" s="2">
        <f>DATE(tempdata[[#This Row],[Year]],7,1)</f>
        <v>19906</v>
      </c>
      <c r="C56" s="4">
        <f>tempdata[[#This Row],[Year]]+0.5</f>
        <v>1954.5</v>
      </c>
      <c r="D56" s="3">
        <v>-0.24</v>
      </c>
      <c r="E56" s="3">
        <v>0</v>
      </c>
      <c r="F56" s="3">
        <v>-0.17</v>
      </c>
      <c r="G56" s="3">
        <v>-0.01</v>
      </c>
      <c r="H56" s="3">
        <v>-7.0000000000000007E-2</v>
      </c>
      <c r="I56" s="3">
        <v>-0.04</v>
      </c>
      <c r="J56" s="3">
        <v>-0.11</v>
      </c>
      <c r="K56" s="3">
        <v>-0.01</v>
      </c>
      <c r="L56" s="3">
        <v>0.09</v>
      </c>
      <c r="M56" s="3">
        <v>0.13</v>
      </c>
      <c r="N56" s="3">
        <v>0.34</v>
      </c>
      <c r="O56" s="3">
        <v>-0.11</v>
      </c>
      <c r="P56" s="3">
        <v>-0.02</v>
      </c>
      <c r="Q56" s="3">
        <v>0.01</v>
      </c>
      <c r="R56" s="3">
        <v>-0.01</v>
      </c>
      <c r="S56" s="3">
        <v>-0.08</v>
      </c>
      <c r="T56" s="3">
        <v>-0.05</v>
      </c>
      <c r="U56" s="1">
        <v>0.19</v>
      </c>
      <c r="V56" s="3">
        <f>$AC$17+$AC$18*tempdata[[#This Row],[DecDate]]</f>
        <v>4.0281655034892339E-2</v>
      </c>
      <c r="W56" s="3">
        <f>$AC$37+$AC$38*tempdata[[#This Row],[DecDate]]</f>
        <v>6.321428571428811E-2</v>
      </c>
      <c r="X56" s="3">
        <f>tempdata[[#This Row],[JJA]]-tempdata[[#This Row],[Trend Summer]]</f>
        <v>-9.0281655034892341E-2</v>
      </c>
      <c r="Y56" s="3">
        <f>tempdata[[#This Row],[DJF]]-tempdata[[#This Row],[Trend Winter]]</f>
        <v>-7.3214285714288105E-2</v>
      </c>
      <c r="Z56" s="3"/>
      <c r="AA56" s="3"/>
    </row>
    <row r="57" spans="1:27" x14ac:dyDescent="0.3">
      <c r="A57" s="1">
        <v>1955</v>
      </c>
      <c r="B57" s="2">
        <f>DATE(tempdata[[#This Row],[Year]],7,1)</f>
        <v>20271</v>
      </c>
      <c r="C57" s="4">
        <f>tempdata[[#This Row],[Year]]+0.5</f>
        <v>1955.5</v>
      </c>
      <c r="D57" s="3">
        <v>0.42</v>
      </c>
      <c r="E57" s="3">
        <v>-0.13</v>
      </c>
      <c r="F57" s="3">
        <v>-0.43</v>
      </c>
      <c r="G57" s="3">
        <v>-0.24</v>
      </c>
      <c r="H57" s="3">
        <v>-0.13</v>
      </c>
      <c r="I57" s="3">
        <v>-0.11</v>
      </c>
      <c r="J57" s="3">
        <v>-0.05</v>
      </c>
      <c r="K57" s="3">
        <v>0.06</v>
      </c>
      <c r="L57" s="3">
        <v>-0.02</v>
      </c>
      <c r="M57" s="3">
        <v>0.11</v>
      </c>
      <c r="N57" s="3">
        <v>-0.34</v>
      </c>
      <c r="O57" s="3">
        <v>-0.28999999999999998</v>
      </c>
      <c r="P57" s="3">
        <v>-0.09</v>
      </c>
      <c r="Q57" s="3">
        <v>-0.08</v>
      </c>
      <c r="R57" s="3">
        <v>0.06</v>
      </c>
      <c r="S57" s="3">
        <v>-0.27</v>
      </c>
      <c r="T57" s="3">
        <v>-0.03</v>
      </c>
      <c r="U57" s="1">
        <v>-0.08</v>
      </c>
      <c r="V57" s="3">
        <f>$AC$17+$AC$18*tempdata[[#This Row],[DecDate]]</f>
        <v>4.9452214784217574E-2</v>
      </c>
      <c r="W57" s="3">
        <f>$AC$37+$AC$38*tempdata[[#This Row],[DecDate]]</f>
        <v>7.4235294117649175E-2</v>
      </c>
      <c r="X57" s="3">
        <f>tempdata[[#This Row],[JJA]]-tempdata[[#This Row],[Trend Summer]]</f>
        <v>-7.9452214784217573E-2</v>
      </c>
      <c r="Y57" s="3">
        <f>tempdata[[#This Row],[DJF]]-tempdata[[#This Row],[Trend Winter]]</f>
        <v>-1.4235294117649178E-2</v>
      </c>
      <c r="Z57" s="3"/>
      <c r="AA57" s="3"/>
    </row>
    <row r="58" spans="1:27" x14ac:dyDescent="0.3">
      <c r="A58" s="1">
        <v>1956</v>
      </c>
      <c r="B58" s="2">
        <f>DATE(tempdata[[#This Row],[Year]],7,1)</f>
        <v>20637</v>
      </c>
      <c r="C58" s="4">
        <f>tempdata[[#This Row],[Year]]+0.5</f>
        <v>1956.5</v>
      </c>
      <c r="D58" s="3">
        <v>-0.04</v>
      </c>
      <c r="E58" s="3">
        <v>-0.32</v>
      </c>
      <c r="F58" s="3">
        <v>-0.23</v>
      </c>
      <c r="G58" s="3">
        <v>-0.26</v>
      </c>
      <c r="H58" s="3">
        <v>-0.3</v>
      </c>
      <c r="I58" s="3">
        <v>-0.2</v>
      </c>
      <c r="J58" s="3">
        <v>-0.2</v>
      </c>
      <c r="K58" s="3">
        <v>-0.28000000000000003</v>
      </c>
      <c r="L58" s="3">
        <v>-0.33</v>
      </c>
      <c r="M58" s="3">
        <v>-0.28000000000000003</v>
      </c>
      <c r="N58" s="3">
        <v>-0.26</v>
      </c>
      <c r="O58" s="3">
        <v>-0.1</v>
      </c>
      <c r="P58" s="3">
        <v>-0.23</v>
      </c>
      <c r="Q58" s="3">
        <v>-0.25</v>
      </c>
      <c r="R58" s="3">
        <v>-0.22</v>
      </c>
      <c r="S58" s="3">
        <v>-0.27</v>
      </c>
      <c r="T58" s="3">
        <v>-0.23</v>
      </c>
      <c r="U58" s="1">
        <v>-0.28999999999999998</v>
      </c>
      <c r="V58" s="3">
        <f>$AC$17+$AC$18*tempdata[[#This Row],[DecDate]]</f>
        <v>5.8622774533539257E-2</v>
      </c>
      <c r="W58" s="3">
        <f>$AC$37+$AC$38*tempdata[[#This Row],[DecDate]]</f>
        <v>8.5256302521010241E-2</v>
      </c>
      <c r="X58" s="3">
        <f>tempdata[[#This Row],[JJA]]-tempdata[[#This Row],[Trend Summer]]</f>
        <v>-0.28862277453353924</v>
      </c>
      <c r="Y58" s="3">
        <f>tempdata[[#This Row],[DJF]]-tempdata[[#This Row],[Trend Winter]]</f>
        <v>-0.30525630252101021</v>
      </c>
      <c r="Z58" s="3"/>
      <c r="AA58" s="3"/>
    </row>
    <row r="59" spans="1:27" x14ac:dyDescent="0.3">
      <c r="A59" s="1">
        <v>1957</v>
      </c>
      <c r="B59" s="2">
        <f>DATE(tempdata[[#This Row],[Year]],7,1)</f>
        <v>21002</v>
      </c>
      <c r="C59" s="4">
        <f>tempdata[[#This Row],[Year]]+0.5</f>
        <v>1957.5</v>
      </c>
      <c r="D59" s="3">
        <v>-0.14000000000000001</v>
      </c>
      <c r="E59" s="3">
        <v>-0.06</v>
      </c>
      <c r="F59" s="3">
        <v>-0.1</v>
      </c>
      <c r="G59" s="3">
        <v>-0.1</v>
      </c>
      <c r="H59" s="3">
        <v>-0.06</v>
      </c>
      <c r="I59" s="3">
        <v>0.12</v>
      </c>
      <c r="J59" s="3">
        <v>0.11</v>
      </c>
      <c r="K59" s="3">
        <v>0.16</v>
      </c>
      <c r="L59" s="3">
        <v>0.12</v>
      </c>
      <c r="M59" s="3">
        <v>0.06</v>
      </c>
      <c r="N59" s="3">
        <v>0.12</v>
      </c>
      <c r="O59" s="3">
        <v>0.24</v>
      </c>
      <c r="P59" s="3">
        <v>0.04</v>
      </c>
      <c r="Q59" s="3">
        <v>0.01</v>
      </c>
      <c r="R59" s="3">
        <v>-0.1</v>
      </c>
      <c r="S59" s="3">
        <v>-0.09</v>
      </c>
      <c r="T59" s="3">
        <v>0.13</v>
      </c>
      <c r="U59" s="1">
        <v>0.1</v>
      </c>
      <c r="V59" s="3">
        <f>$AC$17+$AC$18*tempdata[[#This Row],[DecDate]]</f>
        <v>6.7793334282864492E-2</v>
      </c>
      <c r="W59" s="3">
        <f>$AC$37+$AC$38*tempdata[[#This Row],[DecDate]]</f>
        <v>9.6277310924371307E-2</v>
      </c>
      <c r="X59" s="3">
        <f>tempdata[[#This Row],[JJA]]-tempdata[[#This Row],[Trend Summer]]</f>
        <v>6.2206665717135512E-2</v>
      </c>
      <c r="Y59" s="3">
        <f>tempdata[[#This Row],[DJF]]-tempdata[[#This Row],[Trend Winter]]</f>
        <v>-0.19627731092437131</v>
      </c>
      <c r="Z59" s="3"/>
      <c r="AA59" s="3"/>
    </row>
    <row r="60" spans="1:27" x14ac:dyDescent="0.3">
      <c r="A60" s="1">
        <v>1958</v>
      </c>
      <c r="B60" s="2">
        <f>DATE(tempdata[[#This Row],[Year]],7,1)</f>
        <v>21367</v>
      </c>
      <c r="C60" s="4">
        <f>tempdata[[#This Row],[Year]]+0.5</f>
        <v>1958.5</v>
      </c>
      <c r="D60" s="3">
        <v>0.68</v>
      </c>
      <c r="E60" s="3">
        <v>0.28000000000000003</v>
      </c>
      <c r="F60" s="3">
        <v>0.16</v>
      </c>
      <c r="G60" s="3">
        <v>0.02</v>
      </c>
      <c r="H60" s="3">
        <v>0.12</v>
      </c>
      <c r="I60" s="3">
        <v>0.04</v>
      </c>
      <c r="J60" s="3">
        <v>0.04</v>
      </c>
      <c r="K60" s="3">
        <v>0.13</v>
      </c>
      <c r="L60" s="3">
        <v>7.0000000000000007E-2</v>
      </c>
      <c r="M60" s="3">
        <v>0.08</v>
      </c>
      <c r="N60" s="3">
        <v>0.03</v>
      </c>
      <c r="O60" s="3">
        <v>0.18</v>
      </c>
      <c r="P60" s="3">
        <v>0.15</v>
      </c>
      <c r="Q60" s="3">
        <v>0.16</v>
      </c>
      <c r="R60" s="3">
        <v>0.4</v>
      </c>
      <c r="S60" s="3">
        <v>0.1</v>
      </c>
      <c r="T60" s="3">
        <v>7.0000000000000007E-2</v>
      </c>
      <c r="U60" s="1">
        <v>0.06</v>
      </c>
      <c r="V60" s="3">
        <f>$AC$17+$AC$18*tempdata[[#This Row],[DecDate]]</f>
        <v>7.6963894032186175E-2</v>
      </c>
      <c r="W60" s="3">
        <f>$AC$37+$AC$38*tempdata[[#This Row],[DecDate]]</f>
        <v>0.10729831932773237</v>
      </c>
      <c r="X60" s="3">
        <f>tempdata[[#This Row],[JJA]]-tempdata[[#This Row],[Trend Summer]]</f>
        <v>-6.9638940321861686E-3</v>
      </c>
      <c r="Y60" s="3">
        <f>tempdata[[#This Row],[DJF]]-tempdata[[#This Row],[Trend Winter]]</f>
        <v>0.29270168067226765</v>
      </c>
      <c r="Z60" s="3"/>
      <c r="AA60" s="3"/>
    </row>
    <row r="61" spans="1:27" x14ac:dyDescent="0.3">
      <c r="A61" s="1">
        <v>1959</v>
      </c>
      <c r="B61" s="2">
        <f>DATE(tempdata[[#This Row],[Year]],7,1)</f>
        <v>21732</v>
      </c>
      <c r="C61" s="4">
        <f>tempdata[[#This Row],[Year]]+0.5</f>
        <v>1959.5</v>
      </c>
      <c r="D61" s="3">
        <v>0.24</v>
      </c>
      <c r="E61" s="3">
        <v>0.16</v>
      </c>
      <c r="F61" s="3">
        <v>0.33</v>
      </c>
      <c r="G61" s="3">
        <v>0.22</v>
      </c>
      <c r="H61" s="3">
        <v>0.04</v>
      </c>
      <c r="I61" s="3">
        <v>0.14000000000000001</v>
      </c>
      <c r="J61" s="3">
        <v>0.05</v>
      </c>
      <c r="K61" s="3">
        <v>0.09</v>
      </c>
      <c r="L61" s="3">
        <v>0.13</v>
      </c>
      <c r="M61" s="3">
        <v>-0.04</v>
      </c>
      <c r="N61" s="3">
        <v>0.02</v>
      </c>
      <c r="O61" s="3">
        <v>0.1</v>
      </c>
      <c r="P61" s="3">
        <v>0.12</v>
      </c>
      <c r="Q61" s="3">
        <v>0.13</v>
      </c>
      <c r="R61" s="3">
        <v>0.19</v>
      </c>
      <c r="S61" s="3">
        <v>0.19</v>
      </c>
      <c r="T61" s="3">
        <v>0.1</v>
      </c>
      <c r="U61" s="1">
        <v>0.04</v>
      </c>
      <c r="V61" s="3">
        <f>$AC$17+$AC$18*tempdata[[#This Row],[DecDate]]</f>
        <v>8.6134453781511411E-2</v>
      </c>
      <c r="W61" s="3">
        <f>$AC$37+$AC$38*tempdata[[#This Row],[DecDate]]</f>
        <v>0.11831932773109344</v>
      </c>
      <c r="X61" s="3">
        <f>tempdata[[#This Row],[JJA]]-tempdata[[#This Row],[Trend Summer]]</f>
        <v>1.3865546218488595E-2</v>
      </c>
      <c r="Y61" s="3">
        <f>tempdata[[#This Row],[DJF]]-tempdata[[#This Row],[Trend Winter]]</f>
        <v>7.1680672268906565E-2</v>
      </c>
      <c r="Z61" s="3"/>
      <c r="AA61" s="3"/>
    </row>
    <row r="62" spans="1:27" x14ac:dyDescent="0.3">
      <c r="A62" s="1">
        <v>1960</v>
      </c>
      <c r="B62" s="2">
        <f>DATE(tempdata[[#This Row],[Year]],7,1)</f>
        <v>22098</v>
      </c>
      <c r="C62" s="4">
        <f>tempdata[[#This Row],[Year]]+0.5</f>
        <v>1960.5</v>
      </c>
      <c r="D62" s="3">
        <v>0.15</v>
      </c>
      <c r="E62" s="3">
        <v>0.42</v>
      </c>
      <c r="F62" s="3">
        <v>-0.4</v>
      </c>
      <c r="G62" s="3">
        <v>-0.13</v>
      </c>
      <c r="H62" s="3">
        <v>0.03</v>
      </c>
      <c r="I62" s="3">
        <v>0.18</v>
      </c>
      <c r="J62" s="3">
        <v>0.09</v>
      </c>
      <c r="K62" s="3">
        <v>0.11</v>
      </c>
      <c r="L62" s="3">
        <v>0.12</v>
      </c>
      <c r="M62" s="3">
        <v>0.05</v>
      </c>
      <c r="N62" s="3">
        <v>-0.08</v>
      </c>
      <c r="O62" s="3">
        <v>0.39</v>
      </c>
      <c r="P62" s="3">
        <v>0.08</v>
      </c>
      <c r="Q62" s="3">
        <v>0.05</v>
      </c>
      <c r="R62" s="3">
        <v>0.22</v>
      </c>
      <c r="S62" s="3">
        <v>-0.16</v>
      </c>
      <c r="T62" s="3">
        <v>0.13</v>
      </c>
      <c r="U62" s="1">
        <v>0.03</v>
      </c>
      <c r="V62" s="3">
        <f>$AC$17+$AC$18*tempdata[[#This Row],[DecDate]]</f>
        <v>9.5305013530833094E-2</v>
      </c>
      <c r="W62" s="3">
        <f>$AC$37+$AC$38*tempdata[[#This Row],[DecDate]]</f>
        <v>0.1293403361344545</v>
      </c>
      <c r="X62" s="3">
        <f>tempdata[[#This Row],[JJA]]-tempdata[[#This Row],[Trend Summer]]</f>
        <v>3.4694986469166911E-2</v>
      </c>
      <c r="Y62" s="3">
        <f>tempdata[[#This Row],[DJF]]-tempdata[[#This Row],[Trend Winter]]</f>
        <v>9.0659663865545498E-2</v>
      </c>
      <c r="Z62" s="3"/>
      <c r="AA62" s="3"/>
    </row>
    <row r="63" spans="1:27" x14ac:dyDescent="0.3">
      <c r="A63" s="1">
        <v>1961</v>
      </c>
      <c r="B63" s="2">
        <f>DATE(tempdata[[#This Row],[Year]],7,1)</f>
        <v>22463</v>
      </c>
      <c r="C63" s="4">
        <f>tempdata[[#This Row],[Year]]+0.5</f>
        <v>1961.5</v>
      </c>
      <c r="D63" s="3">
        <v>0.17</v>
      </c>
      <c r="E63" s="3">
        <v>0.28999999999999998</v>
      </c>
      <c r="F63" s="3">
        <v>0.22</v>
      </c>
      <c r="G63" s="3">
        <v>0.14000000000000001</v>
      </c>
      <c r="H63" s="3">
        <v>7.0000000000000007E-2</v>
      </c>
      <c r="I63" s="3">
        <v>0.18</v>
      </c>
      <c r="J63" s="3">
        <v>0.06</v>
      </c>
      <c r="K63" s="3">
        <v>0.05</v>
      </c>
      <c r="L63" s="3">
        <v>-0.02</v>
      </c>
      <c r="M63" s="3">
        <v>-0.04</v>
      </c>
      <c r="N63" s="3">
        <v>7.0000000000000007E-2</v>
      </c>
      <c r="O63" s="3">
        <v>-0.17</v>
      </c>
      <c r="P63" s="3">
        <v>0.08</v>
      </c>
      <c r="Q63" s="3">
        <v>0.13</v>
      </c>
      <c r="R63" s="3">
        <v>0.28999999999999998</v>
      </c>
      <c r="S63" s="3">
        <v>0.14000000000000001</v>
      </c>
      <c r="T63" s="3">
        <v>0.09</v>
      </c>
      <c r="U63" s="1">
        <v>0</v>
      </c>
      <c r="V63" s="3">
        <f>$AC$17+$AC$18*tempdata[[#This Row],[DecDate]]</f>
        <v>0.10447557328015833</v>
      </c>
      <c r="W63" s="3">
        <f>$AC$37+$AC$38*tempdata[[#This Row],[DecDate]]</f>
        <v>0.14036134453781557</v>
      </c>
      <c r="X63" s="3">
        <f>tempdata[[#This Row],[JJA]]-tempdata[[#This Row],[Trend Summer]]</f>
        <v>-1.4475573280158333E-2</v>
      </c>
      <c r="Y63" s="3">
        <f>tempdata[[#This Row],[DJF]]-tempdata[[#This Row],[Trend Winter]]</f>
        <v>0.14963865546218441</v>
      </c>
      <c r="Z63" s="3"/>
      <c r="AA63" s="3"/>
    </row>
    <row r="64" spans="1:27" x14ac:dyDescent="0.3">
      <c r="A64" s="1">
        <v>1962</v>
      </c>
      <c r="B64" s="2">
        <f>DATE(tempdata[[#This Row],[Year]],7,1)</f>
        <v>22828</v>
      </c>
      <c r="C64" s="4">
        <f>tempdata[[#This Row],[Year]]+0.5</f>
        <v>1962.5</v>
      </c>
      <c r="D64" s="3">
        <v>0.27</v>
      </c>
      <c r="E64" s="3">
        <v>0.36</v>
      </c>
      <c r="F64" s="3">
        <v>0.3</v>
      </c>
      <c r="G64" s="3">
        <v>0.23</v>
      </c>
      <c r="H64" s="3">
        <v>0.02</v>
      </c>
      <c r="I64" s="3">
        <v>-0.13</v>
      </c>
      <c r="J64" s="3">
        <v>0.1</v>
      </c>
      <c r="K64" s="3">
        <v>0.04</v>
      </c>
      <c r="L64" s="3">
        <v>-0.02</v>
      </c>
      <c r="M64" s="3">
        <v>0.12</v>
      </c>
      <c r="N64" s="3">
        <v>0.12</v>
      </c>
      <c r="O64" s="3">
        <v>0.1</v>
      </c>
      <c r="P64" s="3">
        <v>0.13</v>
      </c>
      <c r="Q64" s="3">
        <v>0.1</v>
      </c>
      <c r="R64" s="3">
        <v>0.16</v>
      </c>
      <c r="S64" s="3">
        <v>0.18</v>
      </c>
      <c r="T64" s="3">
        <v>0</v>
      </c>
      <c r="U64" s="1">
        <v>7.0000000000000007E-2</v>
      </c>
      <c r="V64" s="3">
        <f>$AC$17+$AC$18*tempdata[[#This Row],[DecDate]]</f>
        <v>0.11364613302948001</v>
      </c>
      <c r="W64" s="3">
        <f>$AC$37+$AC$38*tempdata[[#This Row],[DecDate]]</f>
        <v>0.15138235294117663</v>
      </c>
      <c r="X64" s="3">
        <f>tempdata[[#This Row],[JJA]]-tempdata[[#This Row],[Trend Summer]]</f>
        <v>-0.11364613302948001</v>
      </c>
      <c r="Y64" s="3">
        <f>tempdata[[#This Row],[DJF]]-tempdata[[#This Row],[Trend Winter]]</f>
        <v>8.6176470588233689E-3</v>
      </c>
      <c r="Z64" s="3"/>
      <c r="AA64" s="3"/>
    </row>
    <row r="65" spans="1:27" x14ac:dyDescent="0.3">
      <c r="A65" s="1">
        <v>1963</v>
      </c>
      <c r="B65" s="2">
        <f>DATE(tempdata[[#This Row],[Year]],7,1)</f>
        <v>23193</v>
      </c>
      <c r="C65" s="4">
        <f>tempdata[[#This Row],[Year]]+0.5</f>
        <v>1963.5</v>
      </c>
      <c r="D65" s="3">
        <v>7.0000000000000007E-2</v>
      </c>
      <c r="E65" s="3">
        <v>0.5</v>
      </c>
      <c r="F65" s="3">
        <v>-0.11</v>
      </c>
      <c r="G65" s="3">
        <v>0.04</v>
      </c>
      <c r="H65" s="3">
        <v>-0.04</v>
      </c>
      <c r="I65" s="3">
        <v>-0.04</v>
      </c>
      <c r="J65" s="3">
        <v>0.1</v>
      </c>
      <c r="K65" s="3">
        <v>0.14000000000000001</v>
      </c>
      <c r="L65" s="3">
        <v>0.13</v>
      </c>
      <c r="M65" s="3">
        <v>0.42</v>
      </c>
      <c r="N65" s="3">
        <v>0.43</v>
      </c>
      <c r="O65" s="3">
        <v>0.02</v>
      </c>
      <c r="P65" s="3">
        <v>0.14000000000000001</v>
      </c>
      <c r="Q65" s="3">
        <v>0.14000000000000001</v>
      </c>
      <c r="R65" s="3">
        <v>0.22</v>
      </c>
      <c r="S65" s="3">
        <v>-0.04</v>
      </c>
      <c r="T65" s="3">
        <v>7.0000000000000007E-2</v>
      </c>
      <c r="U65" s="1">
        <v>0.33</v>
      </c>
      <c r="V65" s="3">
        <f>$AC$17+$AC$18*tempdata[[#This Row],[DecDate]]</f>
        <v>0.12281669277880525</v>
      </c>
      <c r="W65" s="3">
        <f>$AC$37+$AC$38*tempdata[[#This Row],[DecDate]]</f>
        <v>0.1624033613445377</v>
      </c>
      <c r="X65" s="3">
        <f>tempdata[[#This Row],[JJA]]-tempdata[[#This Row],[Trend Summer]]</f>
        <v>-5.2816692778805241E-2</v>
      </c>
      <c r="Y65" s="3">
        <f>tempdata[[#This Row],[DJF]]-tempdata[[#This Row],[Trend Winter]]</f>
        <v>5.7596638655462301E-2</v>
      </c>
      <c r="Z65" s="3"/>
      <c r="AA65" s="3"/>
    </row>
    <row r="66" spans="1:27" x14ac:dyDescent="0.3">
      <c r="A66" s="1">
        <v>1964</v>
      </c>
      <c r="B66" s="2">
        <f>DATE(tempdata[[#This Row],[Year]],7,1)</f>
        <v>23559</v>
      </c>
      <c r="C66" s="4">
        <f>tempdata[[#This Row],[Year]]+0.5</f>
        <v>1964.5</v>
      </c>
      <c r="D66" s="3">
        <v>-0.05</v>
      </c>
      <c r="E66" s="3">
        <v>-0.03</v>
      </c>
      <c r="F66" s="3">
        <v>-0.32</v>
      </c>
      <c r="G66" s="3">
        <v>-0.3</v>
      </c>
      <c r="H66" s="3">
        <v>-0.1</v>
      </c>
      <c r="I66" s="3">
        <v>-0.09</v>
      </c>
      <c r="J66" s="3">
        <v>-0.13</v>
      </c>
      <c r="K66" s="3">
        <v>-0.23</v>
      </c>
      <c r="L66" s="3">
        <v>-0.28000000000000003</v>
      </c>
      <c r="M66" s="3">
        <v>-0.31</v>
      </c>
      <c r="N66" s="3">
        <v>-0.21</v>
      </c>
      <c r="O66" s="3">
        <v>-0.27</v>
      </c>
      <c r="P66" s="3">
        <v>-0.19</v>
      </c>
      <c r="Q66" s="3">
        <v>-0.17</v>
      </c>
      <c r="R66" s="3">
        <v>-0.02</v>
      </c>
      <c r="S66" s="3">
        <v>-0.24</v>
      </c>
      <c r="T66" s="3">
        <v>-0.15</v>
      </c>
      <c r="U66" s="1">
        <v>-0.27</v>
      </c>
      <c r="V66" s="3">
        <f>$AC$17+$AC$18*tempdata[[#This Row],[DecDate]]</f>
        <v>0.13198725252812693</v>
      </c>
      <c r="W66" s="3">
        <f>$AC$37+$AC$38*tempdata[[#This Row],[DecDate]]</f>
        <v>0.17342436974789877</v>
      </c>
      <c r="X66" s="3">
        <f>tempdata[[#This Row],[JJA]]-tempdata[[#This Row],[Trend Summer]]</f>
        <v>-0.28198725252812695</v>
      </c>
      <c r="Y66" s="3">
        <f>tempdata[[#This Row],[DJF]]-tempdata[[#This Row],[Trend Winter]]</f>
        <v>-0.19342436974789876</v>
      </c>
      <c r="Z66" s="3"/>
      <c r="AA66" s="3"/>
    </row>
    <row r="67" spans="1:27" x14ac:dyDescent="0.3">
      <c r="A67" s="1">
        <v>1965</v>
      </c>
      <c r="B67" s="2">
        <f>DATE(tempdata[[#This Row],[Year]],7,1)</f>
        <v>23924</v>
      </c>
      <c r="C67" s="4">
        <f>tempdata[[#This Row],[Year]]+0.5</f>
        <v>1965.5</v>
      </c>
      <c r="D67" s="3">
        <v>-0.02</v>
      </c>
      <c r="E67" s="3">
        <v>-0.37</v>
      </c>
      <c r="F67" s="3">
        <v>-0.1</v>
      </c>
      <c r="G67" s="3">
        <v>-0.26</v>
      </c>
      <c r="H67" s="3">
        <v>-0.14000000000000001</v>
      </c>
      <c r="I67" s="3">
        <v>-0.2</v>
      </c>
      <c r="J67" s="3">
        <v>-0.18</v>
      </c>
      <c r="K67" s="3">
        <v>-0.2</v>
      </c>
      <c r="L67" s="3">
        <v>-0.2</v>
      </c>
      <c r="M67" s="3">
        <v>-0.02</v>
      </c>
      <c r="N67" s="3">
        <v>0.05</v>
      </c>
      <c r="O67" s="3">
        <v>-0.08</v>
      </c>
      <c r="P67" s="3">
        <v>-0.14000000000000001</v>
      </c>
      <c r="Q67" s="3">
        <v>-0.16</v>
      </c>
      <c r="R67" s="3">
        <v>-0.22</v>
      </c>
      <c r="S67" s="3">
        <v>-0.16</v>
      </c>
      <c r="T67" s="3">
        <v>-0.19</v>
      </c>
      <c r="U67" s="1">
        <v>-0.06</v>
      </c>
      <c r="V67" s="3">
        <f>$AC$17+$AC$18*tempdata[[#This Row],[DecDate]]</f>
        <v>0.14115781227745217</v>
      </c>
      <c r="W67" s="3">
        <f>$AC$37+$AC$38*tempdata[[#This Row],[DecDate]]</f>
        <v>0.18444537815126338</v>
      </c>
      <c r="X67" s="3">
        <f>tempdata[[#This Row],[JJA]]-tempdata[[#This Row],[Trend Summer]]</f>
        <v>-0.33115781227745217</v>
      </c>
      <c r="Y67" s="3">
        <f>tempdata[[#This Row],[DJF]]-tempdata[[#This Row],[Trend Winter]]</f>
        <v>-0.40444537815126336</v>
      </c>
      <c r="Z67" s="3"/>
      <c r="AA67" s="3"/>
    </row>
    <row r="68" spans="1:27" x14ac:dyDescent="0.3">
      <c r="A68" s="1">
        <v>1966</v>
      </c>
      <c r="B68" s="2">
        <f>DATE(tempdata[[#This Row],[Year]],7,1)</f>
        <v>24289</v>
      </c>
      <c r="C68" s="4">
        <f>tempdata[[#This Row],[Year]]+0.5</f>
        <v>1966.5</v>
      </c>
      <c r="D68" s="3">
        <v>-0.25</v>
      </c>
      <c r="E68" s="3">
        <v>0.03</v>
      </c>
      <c r="F68" s="3">
        <v>0</v>
      </c>
      <c r="G68" s="3">
        <v>-0.22</v>
      </c>
      <c r="H68" s="3">
        <v>-0.05</v>
      </c>
      <c r="I68" s="3">
        <v>7.0000000000000007E-2</v>
      </c>
      <c r="J68" s="3">
        <v>0.11</v>
      </c>
      <c r="K68" s="3">
        <v>0.14000000000000001</v>
      </c>
      <c r="L68" s="3">
        <v>0.06</v>
      </c>
      <c r="M68" s="3">
        <v>-0.1</v>
      </c>
      <c r="N68" s="3">
        <v>0.02</v>
      </c>
      <c r="O68" s="3">
        <v>-0.03</v>
      </c>
      <c r="P68" s="3">
        <v>-0.02</v>
      </c>
      <c r="Q68" s="3">
        <v>-0.02</v>
      </c>
      <c r="R68" s="3">
        <v>-0.1</v>
      </c>
      <c r="S68" s="3">
        <v>-0.09</v>
      </c>
      <c r="T68" s="3">
        <v>0.1</v>
      </c>
      <c r="U68" s="1">
        <v>0</v>
      </c>
      <c r="V68" s="3">
        <f>$AC$17+$AC$18*tempdata[[#This Row],[DecDate]]</f>
        <v>0.15032837202677385</v>
      </c>
      <c r="W68" s="3">
        <f>$AC$37+$AC$38*tempdata[[#This Row],[DecDate]]</f>
        <v>0.19546638655462445</v>
      </c>
      <c r="X68" s="3">
        <f>tempdata[[#This Row],[JJA]]-tempdata[[#This Row],[Trend Summer]]</f>
        <v>-5.0328372026773843E-2</v>
      </c>
      <c r="Y68" s="3">
        <f>tempdata[[#This Row],[DJF]]-tempdata[[#This Row],[Trend Winter]]</f>
        <v>-0.29546638655462443</v>
      </c>
      <c r="Z68" s="3"/>
      <c r="AA68" s="3"/>
    </row>
    <row r="69" spans="1:27" x14ac:dyDescent="0.3">
      <c r="A69" s="1">
        <v>1967</v>
      </c>
      <c r="B69" s="2">
        <f>DATE(tempdata[[#This Row],[Year]],7,1)</f>
        <v>24654</v>
      </c>
      <c r="C69" s="4">
        <f>tempdata[[#This Row],[Year]]+0.5</f>
        <v>1967.5</v>
      </c>
      <c r="D69" s="3">
        <v>-0.17</v>
      </c>
      <c r="E69" s="3">
        <v>-0.37</v>
      </c>
      <c r="F69" s="3">
        <v>0.23</v>
      </c>
      <c r="G69" s="3">
        <v>0.05</v>
      </c>
      <c r="H69" s="3">
        <v>0.21</v>
      </c>
      <c r="I69" s="3">
        <v>-0.06</v>
      </c>
      <c r="J69" s="3">
        <v>0.05</v>
      </c>
      <c r="K69" s="3">
        <v>7.0000000000000007E-2</v>
      </c>
      <c r="L69" s="3">
        <v>-0.03</v>
      </c>
      <c r="M69" s="3">
        <v>0.3</v>
      </c>
      <c r="N69" s="3">
        <v>0.04</v>
      </c>
      <c r="O69" s="3">
        <v>0.02</v>
      </c>
      <c r="P69" s="3">
        <v>0.03</v>
      </c>
      <c r="Q69" s="3">
        <v>0.02</v>
      </c>
      <c r="R69" s="3">
        <v>-0.19</v>
      </c>
      <c r="S69" s="3">
        <v>0.16</v>
      </c>
      <c r="T69" s="3">
        <v>0.02</v>
      </c>
      <c r="U69" s="1">
        <v>0.1</v>
      </c>
      <c r="V69" s="3">
        <f>$AC$17+$AC$18*tempdata[[#This Row],[DecDate]]</f>
        <v>0.15949893177609908</v>
      </c>
      <c r="W69" s="3">
        <f>$AC$37+$AC$38*tempdata[[#This Row],[DecDate]]</f>
        <v>0.20648739495798552</v>
      </c>
      <c r="X69" s="3">
        <f>tempdata[[#This Row],[JJA]]-tempdata[[#This Row],[Trend Summer]]</f>
        <v>-0.13949893177609909</v>
      </c>
      <c r="Y69" s="3">
        <f>tempdata[[#This Row],[DJF]]-tempdata[[#This Row],[Trend Winter]]</f>
        <v>-0.39648739495798552</v>
      </c>
      <c r="Z69" s="3"/>
      <c r="AA69" s="3"/>
    </row>
    <row r="70" spans="1:27" x14ac:dyDescent="0.3">
      <c r="A70" s="1">
        <v>1968</v>
      </c>
      <c r="B70" s="2">
        <f>DATE(tempdata[[#This Row],[Year]],7,1)</f>
        <v>25020</v>
      </c>
      <c r="C70" s="4">
        <f>tempdata[[#This Row],[Year]]+0.5</f>
        <v>1968.5</v>
      </c>
      <c r="D70" s="3">
        <v>-0.28999999999999998</v>
      </c>
      <c r="E70" s="3">
        <v>-0.16</v>
      </c>
      <c r="F70" s="3">
        <v>0.44</v>
      </c>
      <c r="G70" s="3">
        <v>0</v>
      </c>
      <c r="H70" s="3">
        <v>-0.06</v>
      </c>
      <c r="I70" s="3">
        <v>-0.04</v>
      </c>
      <c r="J70" s="3">
        <v>-0.08</v>
      </c>
      <c r="K70" s="3">
        <v>-0.08</v>
      </c>
      <c r="L70" s="3">
        <v>-0.05</v>
      </c>
      <c r="M70" s="3">
        <v>0</v>
      </c>
      <c r="N70" s="3">
        <v>-0.22</v>
      </c>
      <c r="O70" s="3">
        <v>-0.33</v>
      </c>
      <c r="P70" s="3">
        <v>-7.0000000000000007E-2</v>
      </c>
      <c r="Q70" s="3">
        <v>-0.04</v>
      </c>
      <c r="R70" s="3">
        <v>-0.14000000000000001</v>
      </c>
      <c r="S70" s="3">
        <v>0.13</v>
      </c>
      <c r="T70" s="3">
        <v>-7.0000000000000007E-2</v>
      </c>
      <c r="U70" s="1">
        <v>-0.09</v>
      </c>
      <c r="V70" s="3">
        <f>$AC$17+$AC$18*tempdata[[#This Row],[DecDate]]</f>
        <v>0.16866949152542077</v>
      </c>
      <c r="W70" s="3">
        <f>$AC$37+$AC$38*tempdata[[#This Row],[DecDate]]</f>
        <v>0.21750840336134658</v>
      </c>
      <c r="X70" s="3">
        <f>tempdata[[#This Row],[JJA]]-tempdata[[#This Row],[Trend Summer]]</f>
        <v>-0.23866949152542077</v>
      </c>
      <c r="Y70" s="3">
        <f>tempdata[[#This Row],[DJF]]-tempdata[[#This Row],[Trend Winter]]</f>
        <v>-0.35750840336134659</v>
      </c>
      <c r="Z70" s="3"/>
      <c r="AA70" s="3"/>
    </row>
    <row r="71" spans="1:27" x14ac:dyDescent="0.3">
      <c r="A71" s="1">
        <v>1969</v>
      </c>
      <c r="B71" s="2">
        <f>DATE(tempdata[[#This Row],[Year]],7,1)</f>
        <v>25385</v>
      </c>
      <c r="C71" s="4">
        <f>tempdata[[#This Row],[Year]]+0.5</f>
        <v>1969.5</v>
      </c>
      <c r="D71" s="3">
        <v>-0.43</v>
      </c>
      <c r="E71" s="3">
        <v>-0.46</v>
      </c>
      <c r="F71" s="3">
        <v>-0.2</v>
      </c>
      <c r="G71" s="3">
        <v>0.03</v>
      </c>
      <c r="H71" s="3">
        <v>0.11</v>
      </c>
      <c r="I71" s="3">
        <v>-0.04</v>
      </c>
      <c r="J71" s="3">
        <v>0.06</v>
      </c>
      <c r="K71" s="3">
        <v>0.05</v>
      </c>
      <c r="L71" s="3">
        <v>0.04</v>
      </c>
      <c r="M71" s="3">
        <v>0.03</v>
      </c>
      <c r="N71" s="3">
        <v>0.15</v>
      </c>
      <c r="O71" s="3">
        <v>0.3</v>
      </c>
      <c r="P71" s="3">
        <v>-0.03</v>
      </c>
      <c r="Q71" s="3">
        <v>-0.08</v>
      </c>
      <c r="R71" s="3">
        <v>-0.4</v>
      </c>
      <c r="S71" s="3">
        <v>-0.02</v>
      </c>
      <c r="T71" s="3">
        <v>0.02</v>
      </c>
      <c r="U71" s="1">
        <v>7.0000000000000007E-2</v>
      </c>
      <c r="V71" s="3">
        <f>$AC$17+$AC$18*tempdata[[#This Row],[DecDate]]</f>
        <v>0.177840051274746</v>
      </c>
      <c r="W71" s="3">
        <f>$AC$37+$AC$38*tempdata[[#This Row],[DecDate]]</f>
        <v>0.22852941176470765</v>
      </c>
      <c r="X71" s="3">
        <f>tempdata[[#This Row],[JJA]]-tempdata[[#This Row],[Trend Summer]]</f>
        <v>-0.15784005127474601</v>
      </c>
      <c r="Y71" s="3">
        <f>tempdata[[#This Row],[DJF]]-tempdata[[#This Row],[Trend Winter]]</f>
        <v>-0.62852941176470767</v>
      </c>
      <c r="Z71" s="3"/>
      <c r="AA71" s="3"/>
    </row>
    <row r="72" spans="1:27" x14ac:dyDescent="0.3">
      <c r="A72" s="1">
        <v>1970</v>
      </c>
      <c r="B72" s="2">
        <f>DATE(tempdata[[#This Row],[Year]],7,1)</f>
        <v>25750</v>
      </c>
      <c r="C72" s="4">
        <f>tempdata[[#This Row],[Year]]+0.5</f>
        <v>1970.5</v>
      </c>
      <c r="D72" s="3">
        <v>-0.02</v>
      </c>
      <c r="E72" s="3">
        <v>0.27</v>
      </c>
      <c r="F72" s="3">
        <v>-7.0000000000000007E-2</v>
      </c>
      <c r="G72" s="3">
        <v>-0.02</v>
      </c>
      <c r="H72" s="3">
        <v>0</v>
      </c>
      <c r="I72" s="3">
        <v>0.02</v>
      </c>
      <c r="J72" s="3">
        <v>-0.04</v>
      </c>
      <c r="K72" s="3">
        <v>-0.05</v>
      </c>
      <c r="L72" s="3">
        <v>-0.05</v>
      </c>
      <c r="M72" s="3">
        <v>-0.2</v>
      </c>
      <c r="N72" s="3">
        <v>0.01</v>
      </c>
      <c r="O72" s="3">
        <v>-0.31</v>
      </c>
      <c r="P72" s="3">
        <v>-0.04</v>
      </c>
      <c r="Q72" s="3">
        <v>0.01</v>
      </c>
      <c r="R72" s="3">
        <v>0.19</v>
      </c>
      <c r="S72" s="3">
        <v>-0.03</v>
      </c>
      <c r="T72" s="3">
        <v>-0.02</v>
      </c>
      <c r="U72" s="1">
        <v>-0.08</v>
      </c>
      <c r="V72" s="3">
        <f>$AC$17+$AC$18*tempdata[[#This Row],[DecDate]]</f>
        <v>0.18701061102406769</v>
      </c>
      <c r="W72" s="3">
        <f>$AC$37+$AC$38*tempdata[[#This Row],[DecDate]]</f>
        <v>0.23955042016806871</v>
      </c>
      <c r="X72" s="3">
        <f>tempdata[[#This Row],[JJA]]-tempdata[[#This Row],[Trend Summer]]</f>
        <v>-0.20701061102406768</v>
      </c>
      <c r="Y72" s="3">
        <f>tempdata[[#This Row],[DJF]]-tempdata[[#This Row],[Trend Winter]]</f>
        <v>-4.955042016806871E-2</v>
      </c>
      <c r="Z72" s="3"/>
      <c r="AA72" s="3"/>
    </row>
    <row r="73" spans="1:27" x14ac:dyDescent="0.3">
      <c r="A73" s="1">
        <v>1971</v>
      </c>
      <c r="B73" s="2">
        <f>DATE(tempdata[[#This Row],[Year]],7,1)</f>
        <v>26115</v>
      </c>
      <c r="C73" s="4">
        <f>tempdata[[#This Row],[Year]]+0.5</f>
        <v>1971.5</v>
      </c>
      <c r="D73" s="3">
        <v>-0.14000000000000001</v>
      </c>
      <c r="E73" s="3">
        <v>-0.21</v>
      </c>
      <c r="F73" s="3">
        <v>-0.28000000000000003</v>
      </c>
      <c r="G73" s="3">
        <v>-0.2</v>
      </c>
      <c r="H73" s="3">
        <v>-0.12</v>
      </c>
      <c r="I73" s="3">
        <v>-0.14000000000000001</v>
      </c>
      <c r="J73" s="3">
        <v>-0.13</v>
      </c>
      <c r="K73" s="3">
        <v>-0.16</v>
      </c>
      <c r="L73" s="3">
        <v>-0.14000000000000001</v>
      </c>
      <c r="M73" s="3">
        <v>-0.16</v>
      </c>
      <c r="N73" s="3">
        <v>-0.02</v>
      </c>
      <c r="O73" s="3">
        <v>-0.14000000000000001</v>
      </c>
      <c r="P73" s="3">
        <v>-0.15</v>
      </c>
      <c r="Q73" s="3">
        <v>-0.17</v>
      </c>
      <c r="R73" s="3">
        <v>-0.22</v>
      </c>
      <c r="S73" s="3">
        <v>-0.2</v>
      </c>
      <c r="T73" s="3">
        <v>-0.14000000000000001</v>
      </c>
      <c r="U73" s="1">
        <v>-0.1</v>
      </c>
      <c r="V73" s="3">
        <f>$AC$17+$AC$18*tempdata[[#This Row],[DecDate]]</f>
        <v>0.19618117077339292</v>
      </c>
      <c r="W73" s="3">
        <f>$AC$37+$AC$38*tempdata[[#This Row],[DecDate]]</f>
        <v>0.25057142857142978</v>
      </c>
      <c r="X73" s="3">
        <f>tempdata[[#This Row],[JJA]]-tempdata[[#This Row],[Trend Summer]]</f>
        <v>-0.33618117077339293</v>
      </c>
      <c r="Y73" s="3">
        <f>tempdata[[#This Row],[DJF]]-tempdata[[#This Row],[Trend Winter]]</f>
        <v>-0.47057142857142975</v>
      </c>
      <c r="Z73" s="3"/>
      <c r="AA73" s="3"/>
    </row>
    <row r="74" spans="1:27" x14ac:dyDescent="0.3">
      <c r="A74" s="1">
        <v>1972</v>
      </c>
      <c r="B74" s="2">
        <f>DATE(tempdata[[#This Row],[Year]],7,1)</f>
        <v>26481</v>
      </c>
      <c r="C74" s="4">
        <f>tempdata[[#This Row],[Year]]+0.5</f>
        <v>1972.5</v>
      </c>
      <c r="D74" s="3">
        <v>-0.54</v>
      </c>
      <c r="E74" s="3">
        <v>-0.52</v>
      </c>
      <c r="F74" s="3">
        <v>0.01</v>
      </c>
      <c r="G74" s="3">
        <v>-0.11</v>
      </c>
      <c r="H74" s="3">
        <v>-0.15</v>
      </c>
      <c r="I74" s="3">
        <v>-0.1</v>
      </c>
      <c r="J74" s="3">
        <v>-0.05</v>
      </c>
      <c r="K74" s="3">
        <v>-0.08</v>
      </c>
      <c r="L74" s="3">
        <v>-0.26</v>
      </c>
      <c r="M74" s="3">
        <v>-0.04</v>
      </c>
      <c r="N74" s="3">
        <v>-0.19</v>
      </c>
      <c r="O74" s="3">
        <v>-0.04</v>
      </c>
      <c r="P74" s="3">
        <v>-0.17</v>
      </c>
      <c r="Q74" s="3">
        <v>-0.18</v>
      </c>
      <c r="R74" s="3">
        <v>-0.4</v>
      </c>
      <c r="S74" s="3">
        <v>-0.09</v>
      </c>
      <c r="T74" s="3">
        <v>-0.08</v>
      </c>
      <c r="U74" s="1">
        <v>-0.17</v>
      </c>
      <c r="V74" s="3">
        <f>$AC$17+$AC$18*tempdata[[#This Row],[DecDate]]</f>
        <v>0.2053517305227146</v>
      </c>
      <c r="W74" s="3">
        <f>$AC$37+$AC$38*tempdata[[#This Row],[DecDate]]</f>
        <v>0.26159243697479084</v>
      </c>
      <c r="X74" s="3">
        <f>tempdata[[#This Row],[JJA]]-tempdata[[#This Row],[Trend Summer]]</f>
        <v>-0.28535173052271462</v>
      </c>
      <c r="Y74" s="3">
        <f>tempdata[[#This Row],[DJF]]-tempdata[[#This Row],[Trend Winter]]</f>
        <v>-0.66159243697479087</v>
      </c>
      <c r="Z74" s="3"/>
      <c r="AA74" s="3"/>
    </row>
    <row r="75" spans="1:27" x14ac:dyDescent="0.3">
      <c r="A75" s="1">
        <v>1973</v>
      </c>
      <c r="B75" s="2">
        <f>DATE(tempdata[[#This Row],[Year]],7,1)</f>
        <v>26846</v>
      </c>
      <c r="C75" s="4">
        <f>tempdata[[#This Row],[Year]]+0.5</f>
        <v>1973.5</v>
      </c>
      <c r="D75" s="3">
        <v>0.16</v>
      </c>
      <c r="E75" s="3">
        <v>0.44</v>
      </c>
      <c r="F75" s="3">
        <v>0.32</v>
      </c>
      <c r="G75" s="3">
        <v>0.19</v>
      </c>
      <c r="H75" s="3">
        <v>0.09</v>
      </c>
      <c r="I75" s="3">
        <v>0.16</v>
      </c>
      <c r="J75" s="3">
        <v>0.04</v>
      </c>
      <c r="K75" s="3">
        <v>0.03</v>
      </c>
      <c r="L75" s="3">
        <v>-0.08</v>
      </c>
      <c r="M75" s="3">
        <v>-7.0000000000000007E-2</v>
      </c>
      <c r="N75" s="3">
        <v>-0.1</v>
      </c>
      <c r="O75" s="3">
        <v>-0.04</v>
      </c>
      <c r="P75" s="3">
        <v>0.09</v>
      </c>
      <c r="Q75" s="3">
        <v>0.09</v>
      </c>
      <c r="R75" s="3">
        <v>0.18</v>
      </c>
      <c r="S75" s="3">
        <v>0.2</v>
      </c>
      <c r="T75" s="3">
        <v>0.08</v>
      </c>
      <c r="U75" s="1">
        <v>-0.08</v>
      </c>
      <c r="V75" s="3">
        <f>$AC$17+$AC$18*tempdata[[#This Row],[DecDate]]</f>
        <v>0.21452229027203984</v>
      </c>
      <c r="W75" s="3">
        <f>$AC$37+$AC$38*tempdata[[#This Row],[DecDate]]</f>
        <v>0.27261344537815191</v>
      </c>
      <c r="X75" s="3">
        <f>tempdata[[#This Row],[JJA]]-tempdata[[#This Row],[Trend Summer]]</f>
        <v>-0.13452229027203982</v>
      </c>
      <c r="Y75" s="3">
        <f>tempdata[[#This Row],[DJF]]-tempdata[[#This Row],[Trend Winter]]</f>
        <v>-9.2613445378151915E-2</v>
      </c>
      <c r="Z75" s="3"/>
      <c r="AA75" s="3"/>
    </row>
    <row r="76" spans="1:27" x14ac:dyDescent="0.3">
      <c r="A76" s="1">
        <v>1974</v>
      </c>
      <c r="B76" s="2">
        <f>DATE(tempdata[[#This Row],[Year]],7,1)</f>
        <v>27211</v>
      </c>
      <c r="C76" s="4">
        <f>tempdata[[#This Row],[Year]]+0.5</f>
        <v>1974.5</v>
      </c>
      <c r="D76" s="3">
        <v>-0.26</v>
      </c>
      <c r="E76" s="3">
        <v>-0.35</v>
      </c>
      <c r="F76" s="3">
        <v>0.03</v>
      </c>
      <c r="G76" s="3">
        <v>-0.09</v>
      </c>
      <c r="H76" s="3">
        <v>-0.19</v>
      </c>
      <c r="I76" s="3">
        <v>-0.18</v>
      </c>
      <c r="J76" s="3">
        <v>-0.12</v>
      </c>
      <c r="K76" s="3">
        <v>-0.11</v>
      </c>
      <c r="L76" s="3">
        <v>-0.16</v>
      </c>
      <c r="M76" s="3">
        <v>-0.23</v>
      </c>
      <c r="N76" s="3">
        <v>-0.2</v>
      </c>
      <c r="O76" s="3">
        <v>-0.27</v>
      </c>
      <c r="P76" s="3">
        <v>-0.18</v>
      </c>
      <c r="Q76" s="3">
        <v>-0.16</v>
      </c>
      <c r="R76" s="3">
        <v>-0.22</v>
      </c>
      <c r="S76" s="3">
        <v>-0.09</v>
      </c>
      <c r="T76" s="3">
        <v>-0.14000000000000001</v>
      </c>
      <c r="U76" s="1">
        <v>-0.19</v>
      </c>
      <c r="V76" s="3">
        <f>$AC$17+$AC$18*tempdata[[#This Row],[DecDate]]</f>
        <v>0.22369285002136152</v>
      </c>
      <c r="W76" s="3">
        <f>$AC$37+$AC$38*tempdata[[#This Row],[DecDate]]</f>
        <v>0.28363445378151297</v>
      </c>
      <c r="X76" s="3">
        <f>tempdata[[#This Row],[JJA]]-tempdata[[#This Row],[Trend Summer]]</f>
        <v>-0.36369285002136154</v>
      </c>
      <c r="Y76" s="3">
        <f>tempdata[[#This Row],[DJF]]-tempdata[[#This Row],[Trend Winter]]</f>
        <v>-0.50363445378151295</v>
      </c>
      <c r="Z76" s="3"/>
      <c r="AA76" s="3"/>
    </row>
    <row r="77" spans="1:27" x14ac:dyDescent="0.3">
      <c r="A77" s="1">
        <v>1975</v>
      </c>
      <c r="B77" s="2">
        <f>DATE(tempdata[[#This Row],[Year]],7,1)</f>
        <v>27576</v>
      </c>
      <c r="C77" s="4">
        <f>tempdata[[#This Row],[Year]]+0.5</f>
        <v>1975.5</v>
      </c>
      <c r="D77" s="3">
        <v>0.17</v>
      </c>
      <c r="E77" s="3">
        <v>0.09</v>
      </c>
      <c r="F77" s="3">
        <v>0.11</v>
      </c>
      <c r="G77" s="3">
        <v>0.05</v>
      </c>
      <c r="H77" s="3">
        <v>-0.02</v>
      </c>
      <c r="I77" s="3">
        <v>-0.08</v>
      </c>
      <c r="J77" s="3">
        <v>-0.06</v>
      </c>
      <c r="K77" s="3">
        <v>-0.13</v>
      </c>
      <c r="L77" s="3">
        <v>-0.08</v>
      </c>
      <c r="M77" s="3">
        <v>-0.18</v>
      </c>
      <c r="N77" s="3">
        <v>-0.3</v>
      </c>
      <c r="O77" s="3">
        <v>-0.22</v>
      </c>
      <c r="P77" s="3">
        <v>-0.05</v>
      </c>
      <c r="Q77" s="3">
        <v>-0.06</v>
      </c>
      <c r="R77" s="3">
        <v>0</v>
      </c>
      <c r="S77" s="3">
        <v>0.05</v>
      </c>
      <c r="T77" s="3">
        <v>-0.09</v>
      </c>
      <c r="U77" s="1">
        <v>-0.18</v>
      </c>
      <c r="V77" s="3">
        <f>$AC$17+$AC$18*tempdata[[#This Row],[DecDate]]</f>
        <v>0.23286340977068676</v>
      </c>
      <c r="W77" s="3">
        <f>$AC$37+$AC$38*tempdata[[#This Row],[DecDate]]</f>
        <v>0.29465546218487404</v>
      </c>
      <c r="X77" s="3">
        <f>tempdata[[#This Row],[JJA]]-tempdata[[#This Row],[Trend Summer]]</f>
        <v>-0.32286340977068673</v>
      </c>
      <c r="Y77" s="3">
        <f>tempdata[[#This Row],[DJF]]-tempdata[[#This Row],[Trend Winter]]</f>
        <v>-0.29465546218487404</v>
      </c>
      <c r="Z77" s="3"/>
      <c r="AA77" s="3"/>
    </row>
    <row r="78" spans="1:27" x14ac:dyDescent="0.3">
      <c r="A78" s="1">
        <v>1976</v>
      </c>
      <c r="B78" s="2">
        <f>DATE(tempdata[[#This Row],[Year]],7,1)</f>
        <v>27942</v>
      </c>
      <c r="C78" s="4">
        <f>tempdata[[#This Row],[Year]]+0.5</f>
        <v>1976.5</v>
      </c>
      <c r="D78" s="3">
        <v>0.05</v>
      </c>
      <c r="E78" s="3">
        <v>-0.12</v>
      </c>
      <c r="F78" s="3">
        <v>-0.31</v>
      </c>
      <c r="G78" s="3">
        <v>0.02</v>
      </c>
      <c r="H78" s="3">
        <v>-0.26</v>
      </c>
      <c r="I78" s="3">
        <v>-0.2</v>
      </c>
      <c r="J78" s="3">
        <v>-0.26</v>
      </c>
      <c r="K78" s="3">
        <v>-0.21</v>
      </c>
      <c r="L78" s="3">
        <v>-0.12</v>
      </c>
      <c r="M78" s="3">
        <v>-0.51</v>
      </c>
      <c r="N78" s="3">
        <v>-0.31</v>
      </c>
      <c r="O78" s="3">
        <v>-0.25</v>
      </c>
      <c r="P78" s="3">
        <v>-0.21</v>
      </c>
      <c r="Q78" s="3">
        <v>-0.2</v>
      </c>
      <c r="R78" s="3">
        <v>-0.09</v>
      </c>
      <c r="S78" s="3">
        <v>-0.18</v>
      </c>
      <c r="T78" s="3">
        <v>-0.22</v>
      </c>
      <c r="U78" s="1">
        <v>-0.32</v>
      </c>
      <c r="V78" s="3">
        <f>$AC$17+$AC$18*tempdata[[#This Row],[DecDate]]</f>
        <v>0.24203396952000844</v>
      </c>
      <c r="W78" s="3">
        <f>$AC$37+$AC$38*tempdata[[#This Row],[DecDate]]</f>
        <v>0.30567647058823511</v>
      </c>
      <c r="X78" s="3">
        <f>tempdata[[#This Row],[JJA]]-tempdata[[#This Row],[Trend Summer]]</f>
        <v>-0.46203396952000841</v>
      </c>
      <c r="Y78" s="3">
        <f>tempdata[[#This Row],[DJF]]-tempdata[[#This Row],[Trend Winter]]</f>
        <v>-0.39567647058823507</v>
      </c>
      <c r="Z78" s="3"/>
      <c r="AA78" s="3"/>
    </row>
    <row r="79" spans="1:27" x14ac:dyDescent="0.3">
      <c r="A79" s="1">
        <v>1977</v>
      </c>
      <c r="B79" s="2">
        <f>DATE(tempdata[[#This Row],[Year]],7,1)</f>
        <v>28307</v>
      </c>
      <c r="C79" s="4">
        <f>tempdata[[#This Row],[Year]]+0.5</f>
        <v>1977.5</v>
      </c>
      <c r="D79" s="3">
        <v>-0.16</v>
      </c>
      <c r="E79" s="3">
        <v>0.11</v>
      </c>
      <c r="F79" s="3">
        <v>0.26</v>
      </c>
      <c r="G79" s="3">
        <v>0.25</v>
      </c>
      <c r="H79" s="3">
        <v>0.23</v>
      </c>
      <c r="I79" s="3">
        <v>0.22</v>
      </c>
      <c r="J79" s="3">
        <v>0.08</v>
      </c>
      <c r="K79" s="3">
        <v>0.02</v>
      </c>
      <c r="L79" s="3">
        <v>0.13</v>
      </c>
      <c r="M79" s="3">
        <v>-0.02</v>
      </c>
      <c r="N79" s="3">
        <v>0.27</v>
      </c>
      <c r="O79" s="3">
        <v>0.02</v>
      </c>
      <c r="P79" s="3">
        <v>0.12</v>
      </c>
      <c r="Q79" s="3">
        <v>0.1</v>
      </c>
      <c r="R79" s="3">
        <v>-0.1</v>
      </c>
      <c r="S79" s="3">
        <v>0.25</v>
      </c>
      <c r="T79" s="3">
        <v>0.11</v>
      </c>
      <c r="U79" s="1">
        <v>0.13</v>
      </c>
      <c r="V79" s="3">
        <f>$AC$17+$AC$18*tempdata[[#This Row],[DecDate]]</f>
        <v>0.25120452926933368</v>
      </c>
      <c r="W79" s="3">
        <f>$AC$37+$AC$38*tempdata[[#This Row],[DecDate]]</f>
        <v>0.31669747899159617</v>
      </c>
      <c r="X79" s="3">
        <f>tempdata[[#This Row],[JJA]]-tempdata[[#This Row],[Trend Summer]]</f>
        <v>-0.14120452926933369</v>
      </c>
      <c r="Y79" s="3">
        <f>tempdata[[#This Row],[DJF]]-tempdata[[#This Row],[Trend Winter]]</f>
        <v>-0.41669747899159615</v>
      </c>
      <c r="Z79" s="3"/>
      <c r="AA79" s="3"/>
    </row>
    <row r="80" spans="1:27" x14ac:dyDescent="0.3">
      <c r="A80" s="1">
        <v>1978</v>
      </c>
      <c r="B80" s="2">
        <f>DATE(tempdata[[#This Row],[Year]],7,1)</f>
        <v>28672</v>
      </c>
      <c r="C80" s="4">
        <f>tempdata[[#This Row],[Year]]+0.5</f>
        <v>1978.5</v>
      </c>
      <c r="D80" s="3">
        <v>0.16</v>
      </c>
      <c r="E80" s="3">
        <v>0.04</v>
      </c>
      <c r="F80" s="3">
        <v>0.21</v>
      </c>
      <c r="G80" s="3">
        <v>7.0000000000000007E-2</v>
      </c>
      <c r="H80" s="3">
        <v>-0.06</v>
      </c>
      <c r="I80" s="3">
        <v>-0.14000000000000001</v>
      </c>
      <c r="J80" s="3">
        <v>-7.0000000000000007E-2</v>
      </c>
      <c r="K80" s="3">
        <v>-0.14000000000000001</v>
      </c>
      <c r="L80" s="3">
        <v>-0.01</v>
      </c>
      <c r="M80" s="3">
        <v>0</v>
      </c>
      <c r="N80" s="3">
        <v>0.16</v>
      </c>
      <c r="O80" s="3">
        <v>0.02</v>
      </c>
      <c r="P80" s="3">
        <v>0.02</v>
      </c>
      <c r="Q80" s="3">
        <v>0.02</v>
      </c>
      <c r="R80" s="3">
        <v>7.0000000000000007E-2</v>
      </c>
      <c r="S80" s="3">
        <v>0.08</v>
      </c>
      <c r="T80" s="3">
        <v>-0.12</v>
      </c>
      <c r="U80" s="1">
        <v>0.05</v>
      </c>
      <c r="V80" s="3">
        <f>$AC$17+$AC$18*tempdata[[#This Row],[DecDate]]</f>
        <v>0.26037508901865536</v>
      </c>
      <c r="W80" s="3">
        <f>$AC$37+$AC$38*tempdata[[#This Row],[DecDate]]</f>
        <v>0.32771848739496079</v>
      </c>
      <c r="X80" s="3">
        <f>tempdata[[#This Row],[JJA]]-tempdata[[#This Row],[Trend Summer]]</f>
        <v>-0.38037508901865535</v>
      </c>
      <c r="Y80" s="3">
        <f>tempdata[[#This Row],[DJF]]-tempdata[[#This Row],[Trend Winter]]</f>
        <v>-0.25771848739496078</v>
      </c>
      <c r="Z80" s="3"/>
      <c r="AA80" s="3"/>
    </row>
    <row r="81" spans="1:27" x14ac:dyDescent="0.3">
      <c r="A81" s="1">
        <v>1979</v>
      </c>
      <c r="B81" s="2">
        <f>DATE(tempdata[[#This Row],[Year]],7,1)</f>
        <v>29037</v>
      </c>
      <c r="C81" s="4">
        <f>tempdata[[#This Row],[Year]]+0.5</f>
        <v>1979.5</v>
      </c>
      <c r="D81" s="3">
        <v>-0.05</v>
      </c>
      <c r="E81" s="3">
        <v>-0.35</v>
      </c>
      <c r="F81" s="3">
        <v>0.18</v>
      </c>
      <c r="G81" s="3">
        <v>-0.17</v>
      </c>
      <c r="H81" s="3">
        <v>0.02</v>
      </c>
      <c r="I81" s="3">
        <v>0.08</v>
      </c>
      <c r="J81" s="3">
        <v>0.05</v>
      </c>
      <c r="K81" s="3">
        <v>0.04</v>
      </c>
      <c r="L81" s="3">
        <v>0.19</v>
      </c>
      <c r="M81" s="3">
        <v>0.23</v>
      </c>
      <c r="N81" s="3">
        <v>0.24</v>
      </c>
      <c r="O81" s="3">
        <v>0.55000000000000004</v>
      </c>
      <c r="P81" s="3">
        <v>0.08</v>
      </c>
      <c r="Q81" s="3">
        <v>0.04</v>
      </c>
      <c r="R81" s="3">
        <v>-0.13</v>
      </c>
      <c r="S81" s="3">
        <v>0.01</v>
      </c>
      <c r="T81" s="3">
        <v>0.06</v>
      </c>
      <c r="U81" s="1">
        <v>0.22</v>
      </c>
      <c r="V81" s="3">
        <f>$AC$17+$AC$18*tempdata[[#This Row],[DecDate]]</f>
        <v>0.26954564876798059</v>
      </c>
      <c r="W81" s="3">
        <f>$AC$37+$AC$38*tempdata[[#This Row],[DecDate]]</f>
        <v>0.33873949579832185</v>
      </c>
      <c r="X81" s="3">
        <f>tempdata[[#This Row],[JJA]]-tempdata[[#This Row],[Trend Summer]]</f>
        <v>-0.2095456487679806</v>
      </c>
      <c r="Y81" s="3">
        <f>tempdata[[#This Row],[DJF]]-tempdata[[#This Row],[Trend Winter]]</f>
        <v>-0.46873949579832186</v>
      </c>
      <c r="Z81" s="3"/>
      <c r="AA81" s="3"/>
    </row>
    <row r="82" spans="1:27" x14ac:dyDescent="0.3">
      <c r="A82" s="1">
        <v>1980</v>
      </c>
      <c r="B82" s="2">
        <f>DATE(tempdata[[#This Row],[Year]],7,1)</f>
        <v>29403</v>
      </c>
      <c r="C82" s="4">
        <f>tempdata[[#This Row],[Year]]+0.5</f>
        <v>1980.5</v>
      </c>
      <c r="D82" s="3">
        <v>0.21</v>
      </c>
      <c r="E82" s="3">
        <v>0.41</v>
      </c>
      <c r="F82" s="3">
        <v>7.0000000000000007E-2</v>
      </c>
      <c r="G82" s="3">
        <v>0.15</v>
      </c>
      <c r="H82" s="3">
        <v>0.26</v>
      </c>
      <c r="I82" s="3">
        <v>0.19</v>
      </c>
      <c r="J82" s="3">
        <v>0.14000000000000001</v>
      </c>
      <c r="K82" s="3">
        <v>0.09</v>
      </c>
      <c r="L82" s="3">
        <v>0.1</v>
      </c>
      <c r="M82" s="3">
        <v>0.12</v>
      </c>
      <c r="N82" s="3">
        <v>0.2</v>
      </c>
      <c r="O82" s="3">
        <v>0.09</v>
      </c>
      <c r="P82" s="3">
        <v>0.17</v>
      </c>
      <c r="Q82" s="3">
        <v>0.21</v>
      </c>
      <c r="R82" s="3">
        <v>0.39</v>
      </c>
      <c r="S82" s="3">
        <v>0.16</v>
      </c>
      <c r="T82" s="3">
        <v>0.14000000000000001</v>
      </c>
      <c r="U82" s="1">
        <v>0.14000000000000001</v>
      </c>
      <c r="V82" s="3">
        <f>$AC$17+$AC$18*tempdata[[#This Row],[DecDate]]</f>
        <v>0.27871620851730228</v>
      </c>
      <c r="W82" s="3">
        <f>$AC$37+$AC$38*tempdata[[#This Row],[DecDate]]</f>
        <v>0.34976050420168292</v>
      </c>
      <c r="X82" s="3">
        <f>tempdata[[#This Row],[JJA]]-tempdata[[#This Row],[Trend Summer]]</f>
        <v>-0.13871620851730226</v>
      </c>
      <c r="Y82" s="3">
        <f>tempdata[[#This Row],[DJF]]-tempdata[[#This Row],[Trend Winter]]</f>
        <v>4.0239495798317093E-2</v>
      </c>
      <c r="Z82" s="3"/>
      <c r="AA82" s="3"/>
    </row>
    <row r="83" spans="1:27" x14ac:dyDescent="0.3">
      <c r="A83" s="1">
        <v>1981</v>
      </c>
      <c r="B83" s="2">
        <f>DATE(tempdata[[#This Row],[Year]],7,1)</f>
        <v>29768</v>
      </c>
      <c r="C83" s="4">
        <f>tempdata[[#This Row],[Year]]+0.5</f>
        <v>1981.5</v>
      </c>
      <c r="D83" s="3">
        <v>0.79</v>
      </c>
      <c r="E83" s="3">
        <v>0.63</v>
      </c>
      <c r="F83" s="3">
        <v>0.67</v>
      </c>
      <c r="G83" s="3">
        <v>0.39</v>
      </c>
      <c r="H83" s="3">
        <v>0.18</v>
      </c>
      <c r="I83" s="3">
        <v>0.28000000000000003</v>
      </c>
      <c r="J83" s="3">
        <v>0.09</v>
      </c>
      <c r="K83" s="3">
        <v>0.16</v>
      </c>
      <c r="L83" s="3">
        <v>0.14000000000000001</v>
      </c>
      <c r="M83" s="3">
        <v>0.23</v>
      </c>
      <c r="N83" s="3">
        <v>0.35</v>
      </c>
      <c r="O83" s="3">
        <v>0.54</v>
      </c>
      <c r="P83" s="3">
        <v>0.37</v>
      </c>
      <c r="Q83" s="3">
        <v>0.33</v>
      </c>
      <c r="R83" s="3">
        <v>0.5</v>
      </c>
      <c r="S83" s="3">
        <v>0.41</v>
      </c>
      <c r="T83" s="3">
        <v>0.18</v>
      </c>
      <c r="U83" s="1">
        <v>0.24</v>
      </c>
      <c r="V83" s="3">
        <f>$AC$17+$AC$18*tempdata[[#This Row],[DecDate]]</f>
        <v>0.28788676826662751</v>
      </c>
      <c r="W83" s="3">
        <f>$AC$37+$AC$38*tempdata[[#This Row],[DecDate]]</f>
        <v>0.36078151260504399</v>
      </c>
      <c r="X83" s="3">
        <f>tempdata[[#This Row],[JJA]]-tempdata[[#This Row],[Trend Summer]]</f>
        <v>-0.10788676826662752</v>
      </c>
      <c r="Y83" s="3">
        <f>tempdata[[#This Row],[DJF]]-tempdata[[#This Row],[Trend Winter]]</f>
        <v>0.13921848739495601</v>
      </c>
      <c r="Z83" s="3"/>
      <c r="AA83" s="3"/>
    </row>
    <row r="84" spans="1:27" x14ac:dyDescent="0.3">
      <c r="A84" s="1">
        <v>1982</v>
      </c>
      <c r="B84" s="2">
        <f>DATE(tempdata[[#This Row],[Year]],7,1)</f>
        <v>30133</v>
      </c>
      <c r="C84" s="4">
        <f>tempdata[[#This Row],[Year]]+0.5</f>
        <v>1982.5</v>
      </c>
      <c r="D84" s="3">
        <v>-0.14000000000000001</v>
      </c>
      <c r="E84" s="3">
        <v>0.16</v>
      </c>
      <c r="F84" s="3">
        <v>0.06</v>
      </c>
      <c r="G84" s="3">
        <v>0.17</v>
      </c>
      <c r="H84" s="3">
        <v>0.09</v>
      </c>
      <c r="I84" s="3">
        <v>0.01</v>
      </c>
      <c r="J84" s="3">
        <v>0.04</v>
      </c>
      <c r="K84" s="3">
        <v>-7.0000000000000007E-2</v>
      </c>
      <c r="L84" s="3">
        <v>0.06</v>
      </c>
      <c r="M84" s="3">
        <v>0</v>
      </c>
      <c r="N84" s="3">
        <v>-0.11</v>
      </c>
      <c r="O84" s="3">
        <v>0.38</v>
      </c>
      <c r="P84" s="3">
        <v>0.05</v>
      </c>
      <c r="Q84" s="3">
        <v>7.0000000000000007E-2</v>
      </c>
      <c r="R84" s="3">
        <v>0.19</v>
      </c>
      <c r="S84" s="3">
        <v>0.11</v>
      </c>
      <c r="T84" s="3">
        <v>-0.01</v>
      </c>
      <c r="U84" s="1">
        <v>-0.02</v>
      </c>
      <c r="V84" s="3">
        <f>$AC$17+$AC$18*tempdata[[#This Row],[DecDate]]</f>
        <v>0.2970573280159492</v>
      </c>
      <c r="W84" s="3">
        <f>$AC$37+$AC$38*tempdata[[#This Row],[DecDate]]</f>
        <v>0.37180252100840505</v>
      </c>
      <c r="X84" s="3">
        <f>tempdata[[#This Row],[JJA]]-tempdata[[#This Row],[Trend Summer]]</f>
        <v>-0.3070573280159492</v>
      </c>
      <c r="Y84" s="3">
        <f>tempdata[[#This Row],[DJF]]-tempdata[[#This Row],[Trend Winter]]</f>
        <v>-0.18180252100840505</v>
      </c>
      <c r="Z84" s="3"/>
      <c r="AA84" s="3"/>
    </row>
    <row r="85" spans="1:27" x14ac:dyDescent="0.3">
      <c r="A85" s="1">
        <v>1983</v>
      </c>
      <c r="B85" s="2">
        <f>DATE(tempdata[[#This Row],[Year]],7,1)</f>
        <v>30498</v>
      </c>
      <c r="C85" s="4">
        <f>tempdata[[#This Row],[Year]]+0.5</f>
        <v>1983.5</v>
      </c>
      <c r="D85" s="3">
        <v>0.55000000000000004</v>
      </c>
      <c r="E85" s="3">
        <v>0.34</v>
      </c>
      <c r="F85" s="3">
        <v>0.42</v>
      </c>
      <c r="G85" s="3">
        <v>7.0000000000000007E-2</v>
      </c>
      <c r="H85" s="3">
        <v>0.05</v>
      </c>
      <c r="I85" s="3">
        <v>0.11</v>
      </c>
      <c r="J85" s="3">
        <v>0.2</v>
      </c>
      <c r="K85" s="3">
        <v>0.25</v>
      </c>
      <c r="L85" s="3">
        <v>0.25</v>
      </c>
      <c r="M85" s="3">
        <v>0.12</v>
      </c>
      <c r="N85" s="3">
        <v>0.49</v>
      </c>
      <c r="O85" s="3">
        <v>0.11</v>
      </c>
      <c r="P85" s="3">
        <v>0.25</v>
      </c>
      <c r="Q85" s="3">
        <v>0.27</v>
      </c>
      <c r="R85" s="3">
        <v>0.42</v>
      </c>
      <c r="S85" s="3">
        <v>0.18</v>
      </c>
      <c r="T85" s="3">
        <v>0.19</v>
      </c>
      <c r="U85" s="1">
        <v>0.28999999999999998</v>
      </c>
      <c r="V85" s="3">
        <f>$AC$17+$AC$18*tempdata[[#This Row],[DecDate]]</f>
        <v>0.30622788776527443</v>
      </c>
      <c r="W85" s="3">
        <f>$AC$37+$AC$38*tempdata[[#This Row],[DecDate]]</f>
        <v>0.38282352941176612</v>
      </c>
      <c r="X85" s="3">
        <f>tempdata[[#This Row],[JJA]]-tempdata[[#This Row],[Trend Summer]]</f>
        <v>-0.11622788776527443</v>
      </c>
      <c r="Y85" s="3">
        <f>tempdata[[#This Row],[DJF]]-tempdata[[#This Row],[Trend Winter]]</f>
        <v>3.7176470588233868E-2</v>
      </c>
      <c r="Z85" s="3"/>
      <c r="AA85" s="3"/>
    </row>
    <row r="86" spans="1:27" x14ac:dyDescent="0.3">
      <c r="A86" s="1">
        <v>1984</v>
      </c>
      <c r="B86" s="2">
        <f>DATE(tempdata[[#This Row],[Year]],7,1)</f>
        <v>30864</v>
      </c>
      <c r="C86" s="4">
        <f>tempdata[[#This Row],[Year]]+0.5</f>
        <v>1984.5</v>
      </c>
      <c r="D86" s="3">
        <v>0.33</v>
      </c>
      <c r="E86" s="3">
        <v>0.02</v>
      </c>
      <c r="F86" s="3">
        <v>0.18</v>
      </c>
      <c r="G86" s="3">
        <v>-7.0000000000000007E-2</v>
      </c>
      <c r="H86" s="3">
        <v>0.23</v>
      </c>
      <c r="I86" s="3">
        <v>0.09</v>
      </c>
      <c r="J86" s="3">
        <v>0.08</v>
      </c>
      <c r="K86" s="3">
        <v>0.06</v>
      </c>
      <c r="L86" s="3">
        <v>-0.04</v>
      </c>
      <c r="M86" s="3">
        <v>0.08</v>
      </c>
      <c r="N86" s="3">
        <v>-0.1</v>
      </c>
      <c r="O86" s="3">
        <v>-0.42</v>
      </c>
      <c r="P86" s="3">
        <v>0.04</v>
      </c>
      <c r="Q86" s="3">
        <v>0.08</v>
      </c>
      <c r="R86" s="3">
        <v>0.16</v>
      </c>
      <c r="S86" s="3">
        <v>0.11</v>
      </c>
      <c r="T86" s="3">
        <v>0.08</v>
      </c>
      <c r="U86" s="1">
        <v>-0.02</v>
      </c>
      <c r="V86" s="3">
        <f>$AC$17+$AC$18*tempdata[[#This Row],[DecDate]]</f>
        <v>0.31539844751459611</v>
      </c>
      <c r="W86" s="3">
        <f>$AC$37+$AC$38*tempdata[[#This Row],[DecDate]]</f>
        <v>0.39384453781512718</v>
      </c>
      <c r="X86" s="3">
        <f>tempdata[[#This Row],[JJA]]-tempdata[[#This Row],[Trend Summer]]</f>
        <v>-0.2353984475145961</v>
      </c>
      <c r="Y86" s="3">
        <f>tempdata[[#This Row],[DJF]]-tempdata[[#This Row],[Trend Winter]]</f>
        <v>-0.23384453781512718</v>
      </c>
      <c r="Z86" s="3"/>
      <c r="AA86" s="3"/>
    </row>
    <row r="87" spans="1:27" x14ac:dyDescent="0.3">
      <c r="A87" s="1">
        <v>1985</v>
      </c>
      <c r="B87" s="2">
        <f>DATE(tempdata[[#This Row],[Year]],7,1)</f>
        <v>31229</v>
      </c>
      <c r="C87" s="4">
        <f>tempdata[[#This Row],[Year]]+0.5</f>
        <v>1985.5</v>
      </c>
      <c r="D87" s="3">
        <v>7.0000000000000007E-2</v>
      </c>
      <c r="E87" s="3">
        <v>-0.3</v>
      </c>
      <c r="F87" s="3">
        <v>0</v>
      </c>
      <c r="G87" s="3">
        <v>-0.04</v>
      </c>
      <c r="H87" s="3">
        <v>0.09</v>
      </c>
      <c r="I87" s="3">
        <v>0</v>
      </c>
      <c r="J87" s="3">
        <v>-0.08</v>
      </c>
      <c r="K87" s="3">
        <v>-0.02</v>
      </c>
      <c r="L87" s="3">
        <v>0.02</v>
      </c>
      <c r="M87" s="3">
        <v>0.02</v>
      </c>
      <c r="N87" s="3">
        <v>0.03</v>
      </c>
      <c r="O87" s="3">
        <v>0.16</v>
      </c>
      <c r="P87" s="3">
        <v>0</v>
      </c>
      <c r="Q87" s="3">
        <v>-0.05</v>
      </c>
      <c r="R87" s="3">
        <v>-0.21</v>
      </c>
      <c r="S87" s="3">
        <v>0.02</v>
      </c>
      <c r="T87" s="3">
        <v>-0.03</v>
      </c>
      <c r="U87" s="1">
        <v>0.03</v>
      </c>
      <c r="V87" s="3">
        <f>$AC$17+$AC$18*tempdata[[#This Row],[DecDate]]</f>
        <v>0.32456900726392135</v>
      </c>
      <c r="W87" s="3">
        <f>$AC$37+$AC$38*tempdata[[#This Row],[DecDate]]</f>
        <v>0.40486554621848825</v>
      </c>
      <c r="X87" s="3">
        <f>tempdata[[#This Row],[JJA]]-tempdata[[#This Row],[Trend Summer]]</f>
        <v>-0.35456900726392138</v>
      </c>
      <c r="Y87" s="3">
        <f>tempdata[[#This Row],[DJF]]-tempdata[[#This Row],[Trend Winter]]</f>
        <v>-0.61486554621848821</v>
      </c>
      <c r="Z87" s="3"/>
      <c r="AA87" s="3"/>
    </row>
    <row r="88" spans="1:27" x14ac:dyDescent="0.3">
      <c r="A88" s="1">
        <v>1986</v>
      </c>
      <c r="B88" s="2">
        <f>DATE(tempdata[[#This Row],[Year]],7,1)</f>
        <v>31594</v>
      </c>
      <c r="C88" s="4">
        <f>tempdata[[#This Row],[Year]]+0.5</f>
        <v>1986.5</v>
      </c>
      <c r="D88" s="3">
        <v>0.36</v>
      </c>
      <c r="E88" s="3">
        <v>0.31</v>
      </c>
      <c r="F88" s="3">
        <v>0.26</v>
      </c>
      <c r="G88" s="3">
        <v>0.15</v>
      </c>
      <c r="H88" s="3">
        <v>0.19</v>
      </c>
      <c r="I88" s="3">
        <v>0.14000000000000001</v>
      </c>
      <c r="J88" s="3">
        <v>-0.02</v>
      </c>
      <c r="K88" s="3">
        <v>0.04</v>
      </c>
      <c r="L88" s="3">
        <v>-0.02</v>
      </c>
      <c r="M88" s="3">
        <v>0.09</v>
      </c>
      <c r="N88" s="3">
        <v>0.04</v>
      </c>
      <c r="O88" s="3">
        <v>0.06</v>
      </c>
      <c r="P88" s="3">
        <v>0.13</v>
      </c>
      <c r="Q88" s="3">
        <v>0.14000000000000001</v>
      </c>
      <c r="R88" s="3">
        <v>0.28000000000000003</v>
      </c>
      <c r="S88" s="3">
        <v>0.2</v>
      </c>
      <c r="T88" s="3">
        <v>0.05</v>
      </c>
      <c r="U88" s="1">
        <v>0.03</v>
      </c>
      <c r="V88" s="3">
        <f>$AC$17+$AC$18*tempdata[[#This Row],[DecDate]]</f>
        <v>0.33373956701324303</v>
      </c>
      <c r="W88" s="3">
        <f>$AC$37+$AC$38*tempdata[[#This Row],[DecDate]]</f>
        <v>0.41588655462184931</v>
      </c>
      <c r="X88" s="3">
        <f>tempdata[[#This Row],[JJA]]-tempdata[[#This Row],[Trend Summer]]</f>
        <v>-0.28373956701324304</v>
      </c>
      <c r="Y88" s="3">
        <f>tempdata[[#This Row],[DJF]]-tempdata[[#This Row],[Trend Winter]]</f>
        <v>-0.13588655462184929</v>
      </c>
      <c r="Z88" s="3"/>
      <c r="AA88" s="3"/>
    </row>
    <row r="89" spans="1:27" x14ac:dyDescent="0.3">
      <c r="A89" s="1">
        <v>1987</v>
      </c>
      <c r="B89" s="2">
        <f>DATE(tempdata[[#This Row],[Year]],7,1)</f>
        <v>31959</v>
      </c>
      <c r="C89" s="4">
        <f>tempdata[[#This Row],[Year]]+0.5</f>
        <v>1987.5</v>
      </c>
      <c r="D89" s="3">
        <v>0.25</v>
      </c>
      <c r="E89" s="3">
        <v>0.5</v>
      </c>
      <c r="F89" s="3">
        <v>0.01</v>
      </c>
      <c r="G89" s="3">
        <v>7.0000000000000007E-2</v>
      </c>
      <c r="H89" s="3">
        <v>0.23</v>
      </c>
      <c r="I89" s="3">
        <v>0.17</v>
      </c>
      <c r="J89" s="3">
        <v>0.25</v>
      </c>
      <c r="K89" s="3">
        <v>0.27</v>
      </c>
      <c r="L89" s="3">
        <v>0.39</v>
      </c>
      <c r="M89" s="3">
        <v>0.22</v>
      </c>
      <c r="N89" s="3">
        <v>0.1</v>
      </c>
      <c r="O89" s="3">
        <v>0.51</v>
      </c>
      <c r="P89" s="3">
        <v>0.25</v>
      </c>
      <c r="Q89" s="3">
        <v>0.21</v>
      </c>
      <c r="R89" s="3">
        <v>0.27</v>
      </c>
      <c r="S89" s="3">
        <v>0.1</v>
      </c>
      <c r="T89" s="3">
        <v>0.23</v>
      </c>
      <c r="U89" s="1">
        <v>0.24</v>
      </c>
      <c r="V89" s="3">
        <f>$AC$17+$AC$18*tempdata[[#This Row],[DecDate]]</f>
        <v>0.34291012676256827</v>
      </c>
      <c r="W89" s="3">
        <f>$AC$37+$AC$38*tempdata[[#This Row],[DecDate]]</f>
        <v>0.42690756302521038</v>
      </c>
      <c r="X89" s="3">
        <f>tempdata[[#This Row],[JJA]]-tempdata[[#This Row],[Trend Summer]]</f>
        <v>-0.11291012676256826</v>
      </c>
      <c r="Y89" s="3">
        <f>tempdata[[#This Row],[DJF]]-tempdata[[#This Row],[Trend Winter]]</f>
        <v>-0.15690756302521036</v>
      </c>
      <c r="Z89" s="3"/>
      <c r="AA89" s="3"/>
    </row>
    <row r="90" spans="1:27" x14ac:dyDescent="0.3">
      <c r="A90" s="1">
        <v>1988</v>
      </c>
      <c r="B90" s="2">
        <f>DATE(tempdata[[#This Row],[Year]],7,1)</f>
        <v>32325</v>
      </c>
      <c r="C90" s="4">
        <f>tempdata[[#This Row],[Year]]+0.5</f>
        <v>1988.5</v>
      </c>
      <c r="D90" s="3">
        <v>0.59</v>
      </c>
      <c r="E90" s="3">
        <v>0.46</v>
      </c>
      <c r="F90" s="3">
        <v>0.47</v>
      </c>
      <c r="G90" s="3">
        <v>0.44</v>
      </c>
      <c r="H90" s="3">
        <v>0.43</v>
      </c>
      <c r="I90" s="3">
        <v>0.4</v>
      </c>
      <c r="J90" s="3">
        <v>0.42</v>
      </c>
      <c r="K90" s="3">
        <v>0.26</v>
      </c>
      <c r="L90" s="3">
        <v>0.26</v>
      </c>
      <c r="M90" s="3">
        <v>0.23</v>
      </c>
      <c r="N90" s="3">
        <v>0.05</v>
      </c>
      <c r="O90" s="3">
        <v>0.42</v>
      </c>
      <c r="P90" s="3">
        <v>0.37</v>
      </c>
      <c r="Q90" s="3">
        <v>0.38</v>
      </c>
      <c r="R90" s="3">
        <v>0.52</v>
      </c>
      <c r="S90" s="3">
        <v>0.45</v>
      </c>
      <c r="T90" s="3">
        <v>0.36</v>
      </c>
      <c r="U90" s="1">
        <v>0.18</v>
      </c>
      <c r="V90" s="3">
        <f>$AC$17+$AC$18*tempdata[[#This Row],[DecDate]]</f>
        <v>0.35208068651188995</v>
      </c>
      <c r="W90" s="3">
        <f>$AC$37+$AC$38*tempdata[[#This Row],[DecDate]]</f>
        <v>0.43792857142857144</v>
      </c>
      <c r="X90" s="3">
        <f>tempdata[[#This Row],[JJA]]-tempdata[[#This Row],[Trend Summer]]</f>
        <v>7.9193134881100358E-3</v>
      </c>
      <c r="Y90" s="3">
        <f>tempdata[[#This Row],[DJF]]-tempdata[[#This Row],[Trend Winter]]</f>
        <v>8.2071428571428573E-2</v>
      </c>
      <c r="Z90" s="3"/>
      <c r="AA90" s="3"/>
    </row>
    <row r="91" spans="1:27" x14ac:dyDescent="0.3">
      <c r="A91" s="1">
        <v>1989</v>
      </c>
      <c r="B91" s="2">
        <f>DATE(tempdata[[#This Row],[Year]],7,1)</f>
        <v>32690</v>
      </c>
      <c r="C91" s="4">
        <f>tempdata[[#This Row],[Year]]+0.5</f>
        <v>1989.5</v>
      </c>
      <c r="D91" s="3">
        <v>0.08</v>
      </c>
      <c r="E91" s="3">
        <v>0.39</v>
      </c>
      <c r="F91" s="3">
        <v>0.45</v>
      </c>
      <c r="G91" s="3">
        <v>0.32</v>
      </c>
      <c r="H91" s="3">
        <v>0.23</v>
      </c>
      <c r="I91" s="3">
        <v>0.24</v>
      </c>
      <c r="J91" s="3">
        <v>0.32</v>
      </c>
      <c r="K91" s="3">
        <v>0.25</v>
      </c>
      <c r="L91" s="3">
        <v>0.23</v>
      </c>
      <c r="M91" s="3">
        <v>0.25</v>
      </c>
      <c r="N91" s="3">
        <v>0.12</v>
      </c>
      <c r="O91" s="3">
        <v>0.33</v>
      </c>
      <c r="P91" s="3">
        <v>0.27</v>
      </c>
      <c r="Q91" s="3">
        <v>0.27</v>
      </c>
      <c r="R91" s="3">
        <v>0.3</v>
      </c>
      <c r="S91" s="3">
        <v>0.33</v>
      </c>
      <c r="T91" s="3">
        <v>0.27</v>
      </c>
      <c r="U91" s="1">
        <v>0.2</v>
      </c>
      <c r="V91" s="3">
        <f>$AC$17+$AC$18*tempdata[[#This Row],[DecDate]]</f>
        <v>0.36125124626121519</v>
      </c>
      <c r="W91" s="3">
        <f>$AC$37+$AC$38*tempdata[[#This Row],[DecDate]]</f>
        <v>0.44894957983193251</v>
      </c>
      <c r="X91" s="3">
        <f>tempdata[[#This Row],[JJA]]-tempdata[[#This Row],[Trend Summer]]</f>
        <v>-9.1251246261215169E-2</v>
      </c>
      <c r="Y91" s="3">
        <f>tempdata[[#This Row],[DJF]]-tempdata[[#This Row],[Trend Winter]]</f>
        <v>-0.14894957983193252</v>
      </c>
      <c r="Z91" s="3"/>
      <c r="AA91" s="3"/>
    </row>
    <row r="92" spans="1:27" x14ac:dyDescent="0.3">
      <c r="A92" s="1">
        <v>1990</v>
      </c>
      <c r="B92" s="2">
        <f>DATE(tempdata[[#This Row],[Year]],7,1)</f>
        <v>33055</v>
      </c>
      <c r="C92" s="4">
        <f>tempdata[[#This Row],[Year]]+0.5</f>
        <v>1990.5</v>
      </c>
      <c r="D92" s="3">
        <v>0.47</v>
      </c>
      <c r="E92" s="3">
        <v>0.54</v>
      </c>
      <c r="F92" s="3">
        <v>1.1599999999999999</v>
      </c>
      <c r="G92" s="3">
        <v>0.7</v>
      </c>
      <c r="H92" s="3">
        <v>0.5</v>
      </c>
      <c r="I92" s="3">
        <v>0.48</v>
      </c>
      <c r="J92" s="3">
        <v>0.32</v>
      </c>
      <c r="K92" s="3">
        <v>0.4</v>
      </c>
      <c r="L92" s="3">
        <v>0.42</v>
      </c>
      <c r="M92" s="3">
        <v>0.48</v>
      </c>
      <c r="N92" s="3">
        <v>0.46</v>
      </c>
      <c r="O92" s="3">
        <v>0.38</v>
      </c>
      <c r="P92" s="3">
        <v>0.53</v>
      </c>
      <c r="Q92" s="3">
        <v>0.52</v>
      </c>
      <c r="R92" s="3">
        <v>0.45</v>
      </c>
      <c r="S92" s="3">
        <v>0.79</v>
      </c>
      <c r="T92" s="3">
        <v>0.4</v>
      </c>
      <c r="U92" s="1">
        <v>0.45</v>
      </c>
      <c r="V92" s="3">
        <f>$AC$17+$AC$18*tempdata[[#This Row],[DecDate]]</f>
        <v>0.37042180601053687</v>
      </c>
      <c r="W92" s="3">
        <f>$AC$37+$AC$38*tempdata[[#This Row],[DecDate]]</f>
        <v>0.45997058823529358</v>
      </c>
      <c r="X92" s="3">
        <f>tempdata[[#This Row],[JJA]]-tempdata[[#This Row],[Trend Summer]]</f>
        <v>2.9578193989463153E-2</v>
      </c>
      <c r="Y92" s="3">
        <f>tempdata[[#This Row],[DJF]]-tempdata[[#This Row],[Trend Winter]]</f>
        <v>-9.9705882352935649E-3</v>
      </c>
      <c r="Z92" s="3"/>
      <c r="AA92" s="3"/>
    </row>
    <row r="93" spans="1:27" x14ac:dyDescent="0.3">
      <c r="A93" s="1">
        <v>1991</v>
      </c>
      <c r="B93" s="2">
        <f>DATE(tempdata[[#This Row],[Year]],7,1)</f>
        <v>33420</v>
      </c>
      <c r="C93" s="4">
        <f>tempdata[[#This Row],[Year]]+0.5</f>
        <v>1991.5</v>
      </c>
      <c r="D93" s="3">
        <v>0.59</v>
      </c>
      <c r="E93" s="3">
        <v>0.56999999999999995</v>
      </c>
      <c r="F93" s="3">
        <v>0.46</v>
      </c>
      <c r="G93" s="3">
        <v>0.56000000000000005</v>
      </c>
      <c r="H93" s="3">
        <v>0.33</v>
      </c>
      <c r="I93" s="3">
        <v>0.47</v>
      </c>
      <c r="J93" s="3">
        <v>0.43</v>
      </c>
      <c r="K93" s="3">
        <v>0.35</v>
      </c>
      <c r="L93" s="3">
        <v>0.36</v>
      </c>
      <c r="M93" s="3">
        <v>0.3</v>
      </c>
      <c r="N93" s="3">
        <v>0.33</v>
      </c>
      <c r="O93" s="3">
        <v>0.21</v>
      </c>
      <c r="P93" s="3">
        <v>0.41</v>
      </c>
      <c r="Q93" s="3">
        <v>0.43</v>
      </c>
      <c r="R93" s="3">
        <v>0.51</v>
      </c>
      <c r="S93" s="3">
        <v>0.45</v>
      </c>
      <c r="T93" s="3">
        <v>0.42</v>
      </c>
      <c r="U93" s="1">
        <v>0.33</v>
      </c>
      <c r="V93" s="3">
        <f>$AC$17+$AC$18*tempdata[[#This Row],[DecDate]]</f>
        <v>0.3795923657598621</v>
      </c>
      <c r="W93" s="3">
        <f>$AC$37+$AC$38*tempdata[[#This Row],[DecDate]]</f>
        <v>0.47099159663865819</v>
      </c>
      <c r="X93" s="3">
        <f>tempdata[[#This Row],[JJA]]-tempdata[[#This Row],[Trend Summer]]</f>
        <v>4.040763424013788E-2</v>
      </c>
      <c r="Y93" s="3">
        <f>tempdata[[#This Row],[DJF]]-tempdata[[#This Row],[Trend Winter]]</f>
        <v>3.9008403361341815E-2</v>
      </c>
      <c r="Z93" s="3"/>
      <c r="AA93" s="3"/>
    </row>
    <row r="94" spans="1:27" x14ac:dyDescent="0.3">
      <c r="A94" s="1">
        <v>1992</v>
      </c>
      <c r="B94" s="2">
        <f>DATE(tempdata[[#This Row],[Year]],7,1)</f>
        <v>33786</v>
      </c>
      <c r="C94" s="4">
        <f>tempdata[[#This Row],[Year]]+0.5</f>
        <v>1992.5</v>
      </c>
      <c r="D94" s="3">
        <v>0.6</v>
      </c>
      <c r="E94" s="3">
        <v>0.5</v>
      </c>
      <c r="F94" s="3">
        <v>0.55000000000000004</v>
      </c>
      <c r="G94" s="3">
        <v>0.16</v>
      </c>
      <c r="H94" s="3">
        <v>0.18</v>
      </c>
      <c r="I94" s="3">
        <v>0.04</v>
      </c>
      <c r="J94" s="3">
        <v>-0.1</v>
      </c>
      <c r="K94" s="3">
        <v>-7.0000000000000007E-2</v>
      </c>
      <c r="L94" s="3">
        <v>-0.18</v>
      </c>
      <c r="M94" s="3">
        <v>-0.17</v>
      </c>
      <c r="N94" s="3">
        <v>-0.09</v>
      </c>
      <c r="O94" s="3">
        <v>0.23</v>
      </c>
      <c r="P94" s="3">
        <v>0.14000000000000001</v>
      </c>
      <c r="Q94" s="3">
        <v>0.14000000000000001</v>
      </c>
      <c r="R94" s="3">
        <v>0.44</v>
      </c>
      <c r="S94" s="3">
        <v>0.3</v>
      </c>
      <c r="T94" s="3">
        <v>-0.04</v>
      </c>
      <c r="U94" s="1">
        <v>-0.15</v>
      </c>
      <c r="V94" s="3">
        <f>$AC$17+$AC$18*tempdata[[#This Row],[DecDate]]</f>
        <v>0.38876292550918379</v>
      </c>
      <c r="W94" s="3">
        <f>$AC$37+$AC$38*tempdata[[#This Row],[DecDate]]</f>
        <v>0.48201260504201926</v>
      </c>
      <c r="X94" s="3">
        <f>tempdata[[#This Row],[JJA]]-tempdata[[#This Row],[Trend Summer]]</f>
        <v>-0.42876292550918377</v>
      </c>
      <c r="Y94" s="3">
        <f>tempdata[[#This Row],[DJF]]-tempdata[[#This Row],[Trend Winter]]</f>
        <v>-4.2012605042019258E-2</v>
      </c>
      <c r="Z94" s="3"/>
      <c r="AA94" s="3"/>
    </row>
    <row r="95" spans="1:27" x14ac:dyDescent="0.3">
      <c r="A95" s="1">
        <v>1993</v>
      </c>
      <c r="B95" s="2">
        <f>DATE(tempdata[[#This Row],[Year]],7,1)</f>
        <v>34151</v>
      </c>
      <c r="C95" s="4">
        <f>tempdata[[#This Row],[Year]]+0.5</f>
        <v>1993.5</v>
      </c>
      <c r="D95" s="3">
        <v>0.38</v>
      </c>
      <c r="E95" s="3">
        <v>0.52</v>
      </c>
      <c r="F95" s="3">
        <v>0.38</v>
      </c>
      <c r="G95" s="3">
        <v>0.23</v>
      </c>
      <c r="H95" s="3">
        <v>0.32</v>
      </c>
      <c r="I95" s="3">
        <v>0.22</v>
      </c>
      <c r="J95" s="3">
        <v>0.12</v>
      </c>
      <c r="K95" s="3">
        <v>0.03</v>
      </c>
      <c r="L95" s="3">
        <v>-0.06</v>
      </c>
      <c r="M95" s="3">
        <v>0.13</v>
      </c>
      <c r="N95" s="3">
        <v>-0.21</v>
      </c>
      <c r="O95" s="3">
        <v>0.22</v>
      </c>
      <c r="P95" s="3">
        <v>0.19</v>
      </c>
      <c r="Q95" s="3">
        <v>0.19</v>
      </c>
      <c r="R95" s="3">
        <v>0.38</v>
      </c>
      <c r="S95" s="3">
        <v>0.31</v>
      </c>
      <c r="T95" s="3">
        <v>0.12</v>
      </c>
      <c r="U95" s="1">
        <v>-0.05</v>
      </c>
      <c r="V95" s="3">
        <f>$AC$17+$AC$18*tempdata[[#This Row],[DecDate]]</f>
        <v>0.39793348525850902</v>
      </c>
      <c r="W95" s="3">
        <f>$AC$37+$AC$38*tempdata[[#This Row],[DecDate]]</f>
        <v>0.49303361344538033</v>
      </c>
      <c r="X95" s="3">
        <f>tempdata[[#This Row],[JJA]]-tempdata[[#This Row],[Trend Summer]]</f>
        <v>-0.27793348525850903</v>
      </c>
      <c r="Y95" s="3">
        <f>tempdata[[#This Row],[DJF]]-tempdata[[#This Row],[Trend Winter]]</f>
        <v>-0.11303361344538032</v>
      </c>
      <c r="Z95" s="3"/>
      <c r="AA95" s="3"/>
    </row>
    <row r="96" spans="1:27" x14ac:dyDescent="0.3">
      <c r="A96" s="1">
        <v>1994</v>
      </c>
      <c r="B96" s="2">
        <f>DATE(tempdata[[#This Row],[Year]],7,1)</f>
        <v>34516</v>
      </c>
      <c r="C96" s="4">
        <f>tempdata[[#This Row],[Year]]+0.5</f>
        <v>1994.5</v>
      </c>
      <c r="D96" s="3">
        <v>0.34</v>
      </c>
      <c r="E96" s="3">
        <v>-0.04</v>
      </c>
      <c r="F96" s="3">
        <v>0.49</v>
      </c>
      <c r="G96" s="3">
        <v>0.48</v>
      </c>
      <c r="H96" s="3">
        <v>0.39</v>
      </c>
      <c r="I96" s="3">
        <v>0.41</v>
      </c>
      <c r="J96" s="3">
        <v>0.35</v>
      </c>
      <c r="K96" s="3">
        <v>0.33</v>
      </c>
      <c r="L96" s="3">
        <v>0.33</v>
      </c>
      <c r="M96" s="3">
        <v>0.55000000000000004</v>
      </c>
      <c r="N96" s="3">
        <v>0.5</v>
      </c>
      <c r="O96" s="3">
        <v>0.37</v>
      </c>
      <c r="P96" s="3">
        <v>0.38</v>
      </c>
      <c r="Q96" s="3">
        <v>0.36</v>
      </c>
      <c r="R96" s="3">
        <v>0.18</v>
      </c>
      <c r="S96" s="3">
        <v>0.45</v>
      </c>
      <c r="T96" s="3">
        <v>0.36</v>
      </c>
      <c r="U96" s="1">
        <v>0.46</v>
      </c>
      <c r="V96" s="3">
        <f>$AC$17+$AC$18*tempdata[[#This Row],[DecDate]]</f>
        <v>0.40710404500783071</v>
      </c>
      <c r="W96" s="3">
        <f>$AC$37+$AC$38*tempdata[[#This Row],[DecDate]]</f>
        <v>0.50405462184874139</v>
      </c>
      <c r="X96" s="3">
        <f>tempdata[[#This Row],[JJA]]-tempdata[[#This Row],[Trend Summer]]</f>
        <v>-4.7104045007830719E-2</v>
      </c>
      <c r="Y96" s="3">
        <f>tempdata[[#This Row],[DJF]]-tempdata[[#This Row],[Trend Winter]]</f>
        <v>-0.3240546218487414</v>
      </c>
      <c r="Z96" s="3"/>
      <c r="AA96" s="3"/>
    </row>
    <row r="97" spans="1:27" x14ac:dyDescent="0.3">
      <c r="A97" s="1">
        <v>1995</v>
      </c>
      <c r="B97" s="2">
        <f>DATE(tempdata[[#This Row],[Year]],7,1)</f>
        <v>34881</v>
      </c>
      <c r="C97" s="4">
        <f>tempdata[[#This Row],[Year]]+0.5</f>
        <v>1995.5</v>
      </c>
      <c r="D97" s="3">
        <v>0.75</v>
      </c>
      <c r="E97" s="3">
        <v>1.19</v>
      </c>
      <c r="F97" s="3">
        <v>0.6</v>
      </c>
      <c r="G97" s="3">
        <v>0.72</v>
      </c>
      <c r="H97" s="3">
        <v>0.41</v>
      </c>
      <c r="I97" s="3">
        <v>0.51</v>
      </c>
      <c r="J97" s="3">
        <v>0.37</v>
      </c>
      <c r="K97" s="3">
        <v>0.55000000000000004</v>
      </c>
      <c r="L97" s="3">
        <v>0.44</v>
      </c>
      <c r="M97" s="3">
        <v>0.6</v>
      </c>
      <c r="N97" s="3">
        <v>0.57999999999999996</v>
      </c>
      <c r="O97" s="3">
        <v>0.27</v>
      </c>
      <c r="P97" s="3">
        <v>0.57999999999999996</v>
      </c>
      <c r="Q97" s="3">
        <v>0.59</v>
      </c>
      <c r="R97" s="3">
        <v>0.77</v>
      </c>
      <c r="S97" s="3">
        <v>0.57999999999999996</v>
      </c>
      <c r="T97" s="3">
        <v>0.47</v>
      </c>
      <c r="U97" s="1">
        <v>0.54</v>
      </c>
      <c r="V97" s="3">
        <f>$AC$17+$AC$18*tempdata[[#This Row],[DecDate]]</f>
        <v>0.41627460475715594</v>
      </c>
      <c r="W97" s="3">
        <f>$AC$37+$AC$38*tempdata[[#This Row],[DecDate]]</f>
        <v>0.51507563025210246</v>
      </c>
      <c r="X97" s="3">
        <f>tempdata[[#This Row],[JJA]]-tempdata[[#This Row],[Trend Summer]]</f>
        <v>5.3725395242844032E-2</v>
      </c>
      <c r="Y97" s="3">
        <f>tempdata[[#This Row],[DJF]]-tempdata[[#This Row],[Trend Winter]]</f>
        <v>0.25492436974789756</v>
      </c>
      <c r="Z97" s="3"/>
      <c r="AA97" s="3"/>
    </row>
    <row r="98" spans="1:27" x14ac:dyDescent="0.3">
      <c r="A98" s="1">
        <v>1996</v>
      </c>
      <c r="B98" s="2">
        <f>DATE(tempdata[[#This Row],[Year]],7,1)</f>
        <v>35247</v>
      </c>
      <c r="C98" s="4">
        <f>tempdata[[#This Row],[Year]]+0.5</f>
        <v>1996.5</v>
      </c>
      <c r="D98" s="3">
        <v>0.27</v>
      </c>
      <c r="E98" s="3">
        <v>0.56000000000000005</v>
      </c>
      <c r="F98" s="3">
        <v>0.33</v>
      </c>
      <c r="G98" s="3">
        <v>0.18</v>
      </c>
      <c r="H98" s="3">
        <v>0.36</v>
      </c>
      <c r="I98" s="3">
        <v>0.25</v>
      </c>
      <c r="J98" s="3">
        <v>0.3</v>
      </c>
      <c r="K98" s="3">
        <v>0.19</v>
      </c>
      <c r="L98" s="3">
        <v>0.04</v>
      </c>
      <c r="M98" s="3">
        <v>0.05</v>
      </c>
      <c r="N98" s="3">
        <v>0.35</v>
      </c>
      <c r="O98" s="3">
        <v>0.36</v>
      </c>
      <c r="P98" s="3">
        <v>0.27</v>
      </c>
      <c r="Q98" s="3">
        <v>0.26</v>
      </c>
      <c r="R98" s="3">
        <v>0.36</v>
      </c>
      <c r="S98" s="3">
        <v>0.28999999999999998</v>
      </c>
      <c r="T98" s="3">
        <v>0.25</v>
      </c>
      <c r="U98" s="1">
        <v>0.15</v>
      </c>
      <c r="V98" s="3">
        <f>$AC$17+$AC$18*tempdata[[#This Row],[DecDate]]</f>
        <v>0.42544516450647762</v>
      </c>
      <c r="W98" s="3">
        <f>$AC$37+$AC$38*tempdata[[#This Row],[DecDate]]</f>
        <v>0.52609663865546352</v>
      </c>
      <c r="X98" s="3">
        <f>tempdata[[#This Row],[JJA]]-tempdata[[#This Row],[Trend Summer]]</f>
        <v>-0.17544516450647762</v>
      </c>
      <c r="Y98" s="3">
        <f>tempdata[[#This Row],[DJF]]-tempdata[[#This Row],[Trend Winter]]</f>
        <v>-0.16609663865546354</v>
      </c>
      <c r="Z98" s="3"/>
      <c r="AA98" s="3"/>
    </row>
    <row r="99" spans="1:27" x14ac:dyDescent="0.3">
      <c r="A99" s="1">
        <v>1997</v>
      </c>
      <c r="B99" s="2">
        <f>DATE(tempdata[[#This Row],[Year]],7,1)</f>
        <v>35612</v>
      </c>
      <c r="C99" s="4">
        <f>tempdata[[#This Row],[Year]]+0.5</f>
        <v>1997.5</v>
      </c>
      <c r="D99" s="3">
        <v>0.37</v>
      </c>
      <c r="E99" s="3">
        <v>0.6</v>
      </c>
      <c r="F99" s="3">
        <v>0.74</v>
      </c>
      <c r="G99" s="3">
        <v>0.49</v>
      </c>
      <c r="H99" s="3">
        <v>0.43</v>
      </c>
      <c r="I99" s="3">
        <v>0.49</v>
      </c>
      <c r="J99" s="3">
        <v>0.41</v>
      </c>
      <c r="K99" s="3">
        <v>0.49</v>
      </c>
      <c r="L99" s="3">
        <v>0.52</v>
      </c>
      <c r="M99" s="3">
        <v>0.63</v>
      </c>
      <c r="N99" s="3">
        <v>0.6</v>
      </c>
      <c r="O99" s="3">
        <v>0.51</v>
      </c>
      <c r="P99" s="3">
        <v>0.52</v>
      </c>
      <c r="Q99" s="3">
        <v>0.51</v>
      </c>
      <c r="R99" s="3">
        <v>0.44</v>
      </c>
      <c r="S99" s="3">
        <v>0.55000000000000004</v>
      </c>
      <c r="T99" s="3">
        <v>0.47</v>
      </c>
      <c r="U99" s="1">
        <v>0.57999999999999996</v>
      </c>
      <c r="V99" s="3">
        <f>$AC$17+$AC$18*tempdata[[#This Row],[DecDate]]</f>
        <v>0.43461572425580286</v>
      </c>
      <c r="W99" s="3">
        <f>$AC$37+$AC$38*tempdata[[#This Row],[DecDate]]</f>
        <v>0.53711764705882459</v>
      </c>
      <c r="X99" s="3">
        <f>tempdata[[#This Row],[JJA]]-tempdata[[#This Row],[Trend Summer]]</f>
        <v>3.5384275744197113E-2</v>
      </c>
      <c r="Y99" s="3">
        <f>tempdata[[#This Row],[DJF]]-tempdata[[#This Row],[Trend Winter]]</f>
        <v>-9.7117647058824585E-2</v>
      </c>
      <c r="Z99" s="3"/>
      <c r="AA99" s="3"/>
    </row>
    <row r="100" spans="1:27" x14ac:dyDescent="0.3">
      <c r="A100" s="1">
        <v>1998</v>
      </c>
      <c r="B100" s="2">
        <f>DATE(tempdata[[#This Row],[Year]],7,1)</f>
        <v>35977</v>
      </c>
      <c r="C100" s="4">
        <f>tempdata[[#This Row],[Year]]+0.5</f>
        <v>1998.5</v>
      </c>
      <c r="D100" s="3">
        <v>0.62</v>
      </c>
      <c r="E100" s="3">
        <v>1.04</v>
      </c>
      <c r="F100" s="3">
        <v>0.71</v>
      </c>
      <c r="G100" s="3">
        <v>0.87</v>
      </c>
      <c r="H100" s="3">
        <v>0.66</v>
      </c>
      <c r="I100" s="3">
        <v>0.74</v>
      </c>
      <c r="J100" s="3">
        <v>0.75</v>
      </c>
      <c r="K100" s="3">
        <v>0.73</v>
      </c>
      <c r="L100" s="3">
        <v>0.61</v>
      </c>
      <c r="M100" s="3">
        <v>0.53</v>
      </c>
      <c r="N100" s="3">
        <v>0.5</v>
      </c>
      <c r="O100" s="3">
        <v>0.75</v>
      </c>
      <c r="P100" s="3">
        <v>0.71</v>
      </c>
      <c r="Q100" s="3">
        <v>0.69</v>
      </c>
      <c r="R100" s="3">
        <v>0.72</v>
      </c>
      <c r="S100" s="3">
        <v>0.75</v>
      </c>
      <c r="T100" s="3">
        <v>0.74</v>
      </c>
      <c r="U100" s="1">
        <v>0.55000000000000004</v>
      </c>
      <c r="V100" s="3">
        <f>$AC$17+$AC$18*tempdata[[#This Row],[DecDate]]</f>
        <v>0.44378628400512454</v>
      </c>
      <c r="W100" s="3">
        <f>$AC$37+$AC$38*tempdata[[#This Row],[DecDate]]</f>
        <v>0.54813865546218565</v>
      </c>
      <c r="X100" s="3">
        <f>tempdata[[#This Row],[JJA]]-tempdata[[#This Row],[Trend Summer]]</f>
        <v>0.29621371599487545</v>
      </c>
      <c r="Y100" s="3">
        <f>tempdata[[#This Row],[DJF]]-tempdata[[#This Row],[Trend Winter]]</f>
        <v>0.17186134453781432</v>
      </c>
      <c r="Z100" s="3"/>
      <c r="AA100" s="3"/>
    </row>
    <row r="101" spans="1:27" x14ac:dyDescent="0.3">
      <c r="A101" s="1">
        <v>1999</v>
      </c>
      <c r="B101" s="2">
        <f>DATE(tempdata[[#This Row],[Year]],7,1)</f>
        <v>36342</v>
      </c>
      <c r="C101" s="4">
        <f>tempdata[[#This Row],[Year]]+0.5</f>
        <v>1999.5</v>
      </c>
      <c r="D101" s="3">
        <v>0.59</v>
      </c>
      <c r="E101" s="3">
        <v>1</v>
      </c>
      <c r="F101" s="3">
        <v>0.28999999999999998</v>
      </c>
      <c r="G101" s="3">
        <v>0.53</v>
      </c>
      <c r="H101" s="3">
        <v>0.36</v>
      </c>
      <c r="I101" s="3">
        <v>0.35</v>
      </c>
      <c r="J101" s="3">
        <v>0.37</v>
      </c>
      <c r="K101" s="3">
        <v>0.31</v>
      </c>
      <c r="L101" s="3">
        <v>0.4</v>
      </c>
      <c r="M101" s="3">
        <v>0.4</v>
      </c>
      <c r="N101" s="3">
        <v>0.54</v>
      </c>
      <c r="O101" s="3">
        <v>0.66</v>
      </c>
      <c r="P101" s="3">
        <v>0.48</v>
      </c>
      <c r="Q101" s="3">
        <v>0.49</v>
      </c>
      <c r="R101" s="3">
        <v>0.78</v>
      </c>
      <c r="S101" s="3">
        <v>0.4</v>
      </c>
      <c r="T101" s="3">
        <v>0.34</v>
      </c>
      <c r="U101" s="1">
        <v>0.45</v>
      </c>
      <c r="V101" s="3">
        <f>$AC$17+$AC$18*tempdata[[#This Row],[DecDate]]</f>
        <v>0.45295684375444978</v>
      </c>
      <c r="W101" s="3">
        <f>$AC$37+$AC$38*tempdata[[#This Row],[DecDate]]</f>
        <v>0.55915966386554672</v>
      </c>
      <c r="X101" s="3">
        <f>tempdata[[#This Row],[JJA]]-tempdata[[#This Row],[Trend Summer]]</f>
        <v>-0.11295684375444975</v>
      </c>
      <c r="Y101" s="3">
        <f>tempdata[[#This Row],[DJF]]-tempdata[[#This Row],[Trend Winter]]</f>
        <v>0.22084033613445331</v>
      </c>
      <c r="Z101" s="3"/>
      <c r="AA101" s="3"/>
    </row>
    <row r="102" spans="1:27" x14ac:dyDescent="0.3">
      <c r="A102" s="1">
        <v>2000</v>
      </c>
      <c r="B102" s="2">
        <f>DATE(tempdata[[#This Row],[Year]],7,1)</f>
        <v>36708</v>
      </c>
      <c r="C102" s="4">
        <f>tempdata[[#This Row],[Year]]+0.5</f>
        <v>2000.5</v>
      </c>
      <c r="D102" s="3">
        <v>0.38</v>
      </c>
      <c r="E102" s="3">
        <v>0.89</v>
      </c>
      <c r="F102" s="3">
        <v>0.83</v>
      </c>
      <c r="G102" s="3">
        <v>0.88</v>
      </c>
      <c r="H102" s="3">
        <v>0.55000000000000004</v>
      </c>
      <c r="I102" s="3">
        <v>0.44</v>
      </c>
      <c r="J102" s="3">
        <v>0.42</v>
      </c>
      <c r="K102" s="3">
        <v>0.47</v>
      </c>
      <c r="L102" s="3">
        <v>0.37</v>
      </c>
      <c r="M102" s="3">
        <v>0.28999999999999998</v>
      </c>
      <c r="N102" s="3">
        <v>0.2</v>
      </c>
      <c r="O102" s="3">
        <v>0.27</v>
      </c>
      <c r="P102" s="3">
        <v>0.5</v>
      </c>
      <c r="Q102" s="3">
        <v>0.53</v>
      </c>
      <c r="R102" s="3">
        <v>0.64</v>
      </c>
      <c r="S102" s="3">
        <v>0.75</v>
      </c>
      <c r="T102" s="3">
        <v>0.44</v>
      </c>
      <c r="U102" s="1">
        <v>0.28000000000000003</v>
      </c>
      <c r="V102" s="3">
        <f>$AC$17+$AC$18*tempdata[[#This Row],[DecDate]]</f>
        <v>0.46212740350377146</v>
      </c>
      <c r="W102" s="3">
        <f>$AC$37+$AC$38*tempdata[[#This Row],[DecDate]]</f>
        <v>0.57018067226890778</v>
      </c>
      <c r="X102" s="3">
        <f>tempdata[[#This Row],[JJA]]-tempdata[[#This Row],[Trend Summer]]</f>
        <v>-2.2127403503771459E-2</v>
      </c>
      <c r="Y102" s="3">
        <f>tempdata[[#This Row],[DJF]]-tempdata[[#This Row],[Trend Winter]]</f>
        <v>6.9819327731092229E-2</v>
      </c>
      <c r="Z102" s="3"/>
      <c r="AA102" s="3"/>
    </row>
    <row r="103" spans="1:27" x14ac:dyDescent="0.3">
      <c r="A103" s="1">
        <v>2001</v>
      </c>
      <c r="B103" s="2">
        <f>DATE(tempdata[[#This Row],[Year]],7,1)</f>
        <v>37073</v>
      </c>
      <c r="C103" s="4">
        <f>tempdata[[#This Row],[Year]]+0.5</f>
        <v>2001.5</v>
      </c>
      <c r="D103" s="3">
        <v>0.56000000000000005</v>
      </c>
      <c r="E103" s="3">
        <v>0.46</v>
      </c>
      <c r="F103" s="3">
        <v>0.76</v>
      </c>
      <c r="G103" s="3">
        <v>0.6</v>
      </c>
      <c r="H103" s="3">
        <v>0.69</v>
      </c>
      <c r="I103" s="3">
        <v>0.51</v>
      </c>
      <c r="J103" s="3">
        <v>0.63</v>
      </c>
      <c r="K103" s="3">
        <v>0.68</v>
      </c>
      <c r="L103" s="3">
        <v>0.56000000000000005</v>
      </c>
      <c r="M103" s="3">
        <v>0.61</v>
      </c>
      <c r="N103" s="3">
        <v>0.98</v>
      </c>
      <c r="O103" s="3">
        <v>0.65</v>
      </c>
      <c r="P103" s="3">
        <v>0.64</v>
      </c>
      <c r="Q103" s="3">
        <v>0.61</v>
      </c>
      <c r="R103" s="3">
        <v>0.43</v>
      </c>
      <c r="S103" s="3">
        <v>0.68</v>
      </c>
      <c r="T103" s="3">
        <v>0.61</v>
      </c>
      <c r="U103" s="1">
        <v>0.71</v>
      </c>
      <c r="V103" s="3">
        <f>$AC$17+$AC$18*tempdata[[#This Row],[DecDate]]</f>
        <v>0.4712979632530967</v>
      </c>
      <c r="W103" s="3">
        <f>$AC$37+$AC$38*tempdata[[#This Row],[DecDate]]</f>
        <v>0.58120168067226885</v>
      </c>
      <c r="X103" s="3">
        <f>tempdata[[#This Row],[JJA]]-tempdata[[#This Row],[Trend Summer]]</f>
        <v>0.13870203674690329</v>
      </c>
      <c r="Y103" s="3">
        <f>tempdata[[#This Row],[DJF]]-tempdata[[#This Row],[Trend Winter]]</f>
        <v>-0.15120168067226886</v>
      </c>
      <c r="Z103" s="3"/>
      <c r="AA103" s="3"/>
    </row>
    <row r="104" spans="1:27" x14ac:dyDescent="0.3">
      <c r="A104" s="1">
        <v>2002</v>
      </c>
      <c r="B104" s="2">
        <f>DATE(tempdata[[#This Row],[Year]],7,1)</f>
        <v>37438</v>
      </c>
      <c r="C104" s="4">
        <f>tempdata[[#This Row],[Year]]+0.5</f>
        <v>2002.5</v>
      </c>
      <c r="D104" s="3">
        <v>1.01</v>
      </c>
      <c r="E104" s="3">
        <v>1.1399999999999999</v>
      </c>
      <c r="F104" s="3">
        <v>1.1100000000000001</v>
      </c>
      <c r="G104" s="3">
        <v>0.5</v>
      </c>
      <c r="H104" s="3">
        <v>0.51</v>
      </c>
      <c r="I104" s="3">
        <v>0.68</v>
      </c>
      <c r="J104" s="3">
        <v>0.66</v>
      </c>
      <c r="K104" s="3">
        <v>0.55000000000000004</v>
      </c>
      <c r="L104" s="3">
        <v>0.62</v>
      </c>
      <c r="M104" s="3">
        <v>0.54</v>
      </c>
      <c r="N104" s="3">
        <v>0.79</v>
      </c>
      <c r="O104" s="3">
        <v>0.42</v>
      </c>
      <c r="P104" s="3">
        <v>0.71</v>
      </c>
      <c r="Q104" s="3">
        <v>0.73</v>
      </c>
      <c r="R104" s="3">
        <v>0.94</v>
      </c>
      <c r="S104" s="3">
        <v>0.71</v>
      </c>
      <c r="T104" s="3">
        <v>0.63</v>
      </c>
      <c r="U104" s="1">
        <v>0.65</v>
      </c>
      <c r="V104" s="3">
        <f>$AC$17+$AC$18*tempdata[[#This Row],[DecDate]]</f>
        <v>0.48046852300241838</v>
      </c>
      <c r="W104" s="3">
        <f>$AC$37+$AC$38*tempdata[[#This Row],[DecDate]]</f>
        <v>0.59222268907562992</v>
      </c>
      <c r="X104" s="3">
        <f>tempdata[[#This Row],[JJA]]-tempdata[[#This Row],[Trend Summer]]</f>
        <v>0.14953147699758162</v>
      </c>
      <c r="Y104" s="3">
        <f>tempdata[[#This Row],[DJF]]-tempdata[[#This Row],[Trend Winter]]</f>
        <v>0.34777731092437003</v>
      </c>
      <c r="Z104" s="3"/>
      <c r="AA104" s="3"/>
    </row>
    <row r="105" spans="1:27" x14ac:dyDescent="0.3">
      <c r="A105" s="1">
        <v>2003</v>
      </c>
      <c r="B105" s="2">
        <f>DATE(tempdata[[#This Row],[Year]],7,1)</f>
        <v>37803</v>
      </c>
      <c r="C105" s="4">
        <f>tempdata[[#This Row],[Year]]+0.5</f>
        <v>2003.5</v>
      </c>
      <c r="D105" s="3">
        <v>0.93</v>
      </c>
      <c r="E105" s="3">
        <v>0.56000000000000005</v>
      </c>
      <c r="F105" s="3">
        <v>0.66</v>
      </c>
      <c r="G105" s="3">
        <v>0.61</v>
      </c>
      <c r="H105" s="3">
        <v>0.71</v>
      </c>
      <c r="I105" s="3">
        <v>0.54</v>
      </c>
      <c r="J105" s="3">
        <v>0.68</v>
      </c>
      <c r="K105" s="3">
        <v>0.86</v>
      </c>
      <c r="L105" s="3">
        <v>0.78</v>
      </c>
      <c r="M105" s="3">
        <v>0.98</v>
      </c>
      <c r="N105" s="3">
        <v>0.66</v>
      </c>
      <c r="O105" s="3">
        <v>0.98</v>
      </c>
      <c r="P105" s="3">
        <v>0.75</v>
      </c>
      <c r="Q105" s="3">
        <v>0.7</v>
      </c>
      <c r="R105" s="3">
        <v>0.64</v>
      </c>
      <c r="S105" s="3">
        <v>0.66</v>
      </c>
      <c r="T105" s="3">
        <v>0.69</v>
      </c>
      <c r="U105" s="1">
        <v>0.81</v>
      </c>
      <c r="V105" s="3">
        <f>$AC$17+$AC$18*tempdata[[#This Row],[DecDate]]</f>
        <v>0.48963908275174362</v>
      </c>
      <c r="W105" s="3">
        <f>$AC$37+$AC$38*tempdata[[#This Row],[DecDate]]</f>
        <v>0.60324369747899453</v>
      </c>
      <c r="X105" s="3">
        <f>tempdata[[#This Row],[JJA]]-tempdata[[#This Row],[Trend Summer]]</f>
        <v>0.20036091724825633</v>
      </c>
      <c r="Y105" s="3">
        <f>tempdata[[#This Row],[DJF]]-tempdata[[#This Row],[Trend Winter]]</f>
        <v>3.6756302521005479E-2</v>
      </c>
      <c r="Z105" s="3"/>
      <c r="AA105" s="3"/>
    </row>
    <row r="106" spans="1:27" x14ac:dyDescent="0.3">
      <c r="A106" s="1">
        <v>2004</v>
      </c>
      <c r="B106" s="2">
        <f>DATE(tempdata[[#This Row],[Year]],7,1)</f>
        <v>38169</v>
      </c>
      <c r="C106" s="4">
        <f>tempdata[[#This Row],[Year]]+0.5</f>
        <v>2004.5</v>
      </c>
      <c r="D106" s="3">
        <v>0.67</v>
      </c>
      <c r="E106" s="3">
        <v>0.91</v>
      </c>
      <c r="F106" s="3">
        <v>0.86</v>
      </c>
      <c r="G106" s="3">
        <v>0.69</v>
      </c>
      <c r="H106" s="3">
        <v>0.52</v>
      </c>
      <c r="I106" s="3">
        <v>0.47</v>
      </c>
      <c r="J106" s="3">
        <v>0.5</v>
      </c>
      <c r="K106" s="3">
        <v>0.55000000000000004</v>
      </c>
      <c r="L106" s="3">
        <v>0.6</v>
      </c>
      <c r="M106" s="3">
        <v>0.7</v>
      </c>
      <c r="N106" s="3">
        <v>0.99</v>
      </c>
      <c r="O106" s="3">
        <v>0.45</v>
      </c>
      <c r="P106" s="3">
        <v>0.66</v>
      </c>
      <c r="Q106" s="3">
        <v>0.7</v>
      </c>
      <c r="R106" s="3">
        <v>0.85</v>
      </c>
      <c r="S106" s="3">
        <v>0.69</v>
      </c>
      <c r="T106" s="3">
        <v>0.5</v>
      </c>
      <c r="U106" s="1">
        <v>0.76</v>
      </c>
      <c r="V106" s="3">
        <f>$AC$17+$AC$18*tempdata[[#This Row],[DecDate]]</f>
        <v>0.4988096425010653</v>
      </c>
      <c r="W106" s="3">
        <f>$AC$37+$AC$38*tempdata[[#This Row],[DecDate]]</f>
        <v>0.6142647058823556</v>
      </c>
      <c r="X106" s="3">
        <f>tempdata[[#This Row],[JJA]]-tempdata[[#This Row],[Trend Summer]]</f>
        <v>1.1903574989347021E-3</v>
      </c>
      <c r="Y106" s="3">
        <f>tempdata[[#This Row],[DJF]]-tempdata[[#This Row],[Trend Winter]]</f>
        <v>0.23573529411764438</v>
      </c>
      <c r="Z106" s="3"/>
      <c r="AA106" s="3"/>
    </row>
    <row r="107" spans="1:27" x14ac:dyDescent="0.3">
      <c r="A107" s="1">
        <v>2005</v>
      </c>
      <c r="B107" s="2">
        <f>DATE(tempdata[[#This Row],[Year]],7,1)</f>
        <v>38534</v>
      </c>
      <c r="C107" s="4">
        <f>tempdata[[#This Row],[Year]]+0.5</f>
        <v>2005.5</v>
      </c>
      <c r="D107" s="3">
        <v>0.93</v>
      </c>
      <c r="E107" s="3">
        <v>0.72</v>
      </c>
      <c r="F107" s="3">
        <v>0.94</v>
      </c>
      <c r="G107" s="3">
        <v>0.93</v>
      </c>
      <c r="H107" s="3">
        <v>0.78</v>
      </c>
      <c r="I107" s="3">
        <v>0.79</v>
      </c>
      <c r="J107" s="3">
        <v>0.75</v>
      </c>
      <c r="K107" s="3">
        <v>0.7</v>
      </c>
      <c r="L107" s="3">
        <v>0.9</v>
      </c>
      <c r="M107" s="3">
        <v>0.95</v>
      </c>
      <c r="N107" s="3">
        <v>1.06</v>
      </c>
      <c r="O107" s="3">
        <v>0.83</v>
      </c>
      <c r="P107" s="3">
        <v>0.86</v>
      </c>
      <c r="Q107" s="3">
        <v>0.82</v>
      </c>
      <c r="R107" s="3">
        <v>0.7</v>
      </c>
      <c r="S107" s="3">
        <v>0.88</v>
      </c>
      <c r="T107" s="3">
        <v>0.75</v>
      </c>
      <c r="U107" s="1">
        <v>0.97</v>
      </c>
      <c r="V107" s="3">
        <f>$AC$17+$AC$18*tempdata[[#This Row],[DecDate]]</f>
        <v>0.50798020225039053</v>
      </c>
      <c r="W107" s="3">
        <f>$AC$37+$AC$38*tempdata[[#This Row],[DecDate]]</f>
        <v>0.62528571428571667</v>
      </c>
      <c r="X107" s="3">
        <f>tempdata[[#This Row],[JJA]]-tempdata[[#This Row],[Trend Summer]]</f>
        <v>0.24201979774960947</v>
      </c>
      <c r="Y107" s="3">
        <f>tempdata[[#This Row],[DJF]]-tempdata[[#This Row],[Trend Winter]]</f>
        <v>7.4714285714283291E-2</v>
      </c>
      <c r="Z107" s="3"/>
      <c r="AA107" s="3"/>
    </row>
    <row r="108" spans="1:27" x14ac:dyDescent="0.3">
      <c r="A108" s="1">
        <v>2006</v>
      </c>
      <c r="B108" s="2">
        <f>DATE(tempdata[[#This Row],[Year]],7,1)</f>
        <v>38899</v>
      </c>
      <c r="C108" s="4">
        <f>tempdata[[#This Row],[Year]]+0.5</f>
        <v>2006.5</v>
      </c>
      <c r="D108" s="3">
        <v>0.66</v>
      </c>
      <c r="E108" s="3">
        <v>0.95</v>
      </c>
      <c r="F108" s="3">
        <v>0.78</v>
      </c>
      <c r="G108" s="3">
        <v>0.6</v>
      </c>
      <c r="H108" s="3">
        <v>0.76</v>
      </c>
      <c r="I108" s="3">
        <v>0.81</v>
      </c>
      <c r="J108" s="3">
        <v>0.69</v>
      </c>
      <c r="K108" s="3">
        <v>0.69</v>
      </c>
      <c r="L108" s="3">
        <v>0.82</v>
      </c>
      <c r="M108" s="3">
        <v>0.95</v>
      </c>
      <c r="N108" s="3">
        <v>0.95</v>
      </c>
      <c r="O108" s="3">
        <v>1.1499999999999999</v>
      </c>
      <c r="P108" s="3">
        <v>0.82</v>
      </c>
      <c r="Q108" s="3">
        <v>0.79</v>
      </c>
      <c r="R108" s="3">
        <v>0.81</v>
      </c>
      <c r="S108" s="3">
        <v>0.71</v>
      </c>
      <c r="T108" s="3">
        <v>0.73</v>
      </c>
      <c r="U108" s="1">
        <v>0.91</v>
      </c>
      <c r="V108" s="3">
        <f>$AC$17+$AC$18*tempdata[[#This Row],[DecDate]]</f>
        <v>0.51715076199971222</v>
      </c>
      <c r="W108" s="3">
        <f>$AC$37+$AC$38*tempdata[[#This Row],[DecDate]]</f>
        <v>0.63630672268907773</v>
      </c>
      <c r="X108" s="3">
        <f>tempdata[[#This Row],[JJA]]-tempdata[[#This Row],[Trend Summer]]</f>
        <v>0.21284923800028777</v>
      </c>
      <c r="Y108" s="3">
        <f>tempdata[[#This Row],[DJF]]-tempdata[[#This Row],[Trend Winter]]</f>
        <v>0.17369327731092232</v>
      </c>
      <c r="Z108" s="3"/>
      <c r="AA108" s="3"/>
    </row>
    <row r="109" spans="1:27" x14ac:dyDescent="0.3">
      <c r="A109" s="1">
        <v>2007</v>
      </c>
      <c r="B109" s="2">
        <f>DATE(tempdata[[#This Row],[Year]],7,1)</f>
        <v>39264</v>
      </c>
      <c r="C109" s="4">
        <f>tempdata[[#This Row],[Year]]+0.5</f>
        <v>2007.5</v>
      </c>
      <c r="D109" s="3">
        <v>1.45</v>
      </c>
      <c r="E109" s="3">
        <v>0.9</v>
      </c>
      <c r="F109" s="3">
        <v>0.96</v>
      </c>
      <c r="G109" s="3">
        <v>1.06</v>
      </c>
      <c r="H109" s="3">
        <v>0.72</v>
      </c>
      <c r="I109" s="3">
        <v>0.65</v>
      </c>
      <c r="J109" s="3">
        <v>0.66</v>
      </c>
      <c r="K109" s="3">
        <v>0.73</v>
      </c>
      <c r="L109" s="3">
        <v>0.67</v>
      </c>
      <c r="M109" s="3">
        <v>0.84</v>
      </c>
      <c r="N109" s="3">
        <v>0.82</v>
      </c>
      <c r="O109" s="3">
        <v>0.77</v>
      </c>
      <c r="P109" s="3">
        <v>0.85</v>
      </c>
      <c r="Q109" s="3">
        <v>0.88</v>
      </c>
      <c r="R109" s="3">
        <v>1.17</v>
      </c>
      <c r="S109" s="3">
        <v>0.91</v>
      </c>
      <c r="T109" s="3">
        <v>0.68</v>
      </c>
      <c r="U109" s="1">
        <v>0.78</v>
      </c>
      <c r="V109" s="3">
        <f>$AC$17+$AC$18*tempdata[[#This Row],[DecDate]]</f>
        <v>0.52632132174903745</v>
      </c>
      <c r="W109" s="3">
        <f>$AC$37+$AC$38*tempdata[[#This Row],[DecDate]]</f>
        <v>0.6473277310924388</v>
      </c>
      <c r="X109" s="3">
        <f>tempdata[[#This Row],[JJA]]-tempdata[[#This Row],[Trend Summer]]</f>
        <v>0.1536786782509626</v>
      </c>
      <c r="Y109" s="3">
        <f>tempdata[[#This Row],[DJF]]-tempdata[[#This Row],[Trend Winter]]</f>
        <v>0.52267226890756113</v>
      </c>
      <c r="Z109" s="3"/>
      <c r="AA109" s="3"/>
    </row>
    <row r="110" spans="1:27" x14ac:dyDescent="0.3">
      <c r="A110" s="1">
        <v>2008</v>
      </c>
      <c r="B110" s="2">
        <f>DATE(tempdata[[#This Row],[Year]],7,1)</f>
        <v>39630</v>
      </c>
      <c r="C110" s="4">
        <f>tempdata[[#This Row],[Year]]+0.5</f>
        <v>2008.5</v>
      </c>
      <c r="D110" s="3">
        <v>0.33</v>
      </c>
      <c r="E110" s="3">
        <v>0.59</v>
      </c>
      <c r="F110" s="3">
        <v>1.1399999999999999</v>
      </c>
      <c r="G110" s="3">
        <v>0.65</v>
      </c>
      <c r="H110" s="3">
        <v>0.6</v>
      </c>
      <c r="I110" s="3">
        <v>0.61</v>
      </c>
      <c r="J110" s="3">
        <v>0.6</v>
      </c>
      <c r="K110" s="3">
        <v>0.59</v>
      </c>
      <c r="L110" s="3">
        <v>0.57999999999999996</v>
      </c>
      <c r="M110" s="3">
        <v>0.85</v>
      </c>
      <c r="N110" s="3">
        <v>0.96</v>
      </c>
      <c r="O110" s="3">
        <v>0.65</v>
      </c>
      <c r="P110" s="3">
        <v>0.68</v>
      </c>
      <c r="Q110" s="3">
        <v>0.69</v>
      </c>
      <c r="R110" s="3">
        <v>0.56000000000000005</v>
      </c>
      <c r="S110" s="3">
        <v>0.8</v>
      </c>
      <c r="T110" s="3">
        <v>0.6</v>
      </c>
      <c r="U110" s="1">
        <v>0.8</v>
      </c>
      <c r="V110" s="3">
        <f>$AC$17+$AC$18*tempdata[[#This Row],[DecDate]]</f>
        <v>0.53549188149835913</v>
      </c>
      <c r="W110" s="3">
        <f>$AC$37+$AC$38*tempdata[[#This Row],[DecDate]]</f>
        <v>0.65834873949579986</v>
      </c>
      <c r="X110" s="3">
        <f>tempdata[[#This Row],[JJA]]-tempdata[[#This Row],[Trend Summer]]</f>
        <v>6.4508118501640843E-2</v>
      </c>
      <c r="Y110" s="3">
        <f>tempdata[[#This Row],[DJF]]-tempdata[[#This Row],[Trend Winter]]</f>
        <v>-9.8348739495799808E-2</v>
      </c>
      <c r="Z110" s="3"/>
      <c r="AA110" s="3"/>
    </row>
    <row r="111" spans="1:27" x14ac:dyDescent="0.3">
      <c r="A111" s="1">
        <v>2009</v>
      </c>
      <c r="B111" s="2">
        <f>DATE(tempdata[[#This Row],[Year]],7,1)</f>
        <v>39995</v>
      </c>
      <c r="C111" s="4">
        <f>tempdata[[#This Row],[Year]]+0.5</f>
        <v>2009.5</v>
      </c>
      <c r="D111" s="3">
        <v>0.82</v>
      </c>
      <c r="E111" s="3">
        <v>0.7</v>
      </c>
      <c r="F111" s="3">
        <v>0.59</v>
      </c>
      <c r="G111" s="3">
        <v>0.69</v>
      </c>
      <c r="H111" s="3">
        <v>0.66</v>
      </c>
      <c r="I111" s="3">
        <v>0.68</v>
      </c>
      <c r="J111" s="3">
        <v>0.68</v>
      </c>
      <c r="K111" s="3">
        <v>0.72</v>
      </c>
      <c r="L111" s="3">
        <v>0.85</v>
      </c>
      <c r="M111" s="3">
        <v>0.79</v>
      </c>
      <c r="N111" s="3">
        <v>0.85</v>
      </c>
      <c r="O111" s="3">
        <v>0.67</v>
      </c>
      <c r="P111" s="3">
        <v>0.72</v>
      </c>
      <c r="Q111" s="3">
        <v>0.72</v>
      </c>
      <c r="R111" s="3">
        <v>0.72</v>
      </c>
      <c r="S111" s="3">
        <v>0.65</v>
      </c>
      <c r="T111" s="3">
        <v>0.69</v>
      </c>
      <c r="U111" s="1">
        <v>0.83</v>
      </c>
      <c r="V111" s="3">
        <f>$AC$17+$AC$18*tempdata[[#This Row],[DecDate]]</f>
        <v>0.54466244124768437</v>
      </c>
      <c r="W111" s="3">
        <f>$AC$37+$AC$38*tempdata[[#This Row],[DecDate]]</f>
        <v>0.66936974789916093</v>
      </c>
      <c r="X111" s="3">
        <f>tempdata[[#This Row],[JJA]]-tempdata[[#This Row],[Trend Summer]]</f>
        <v>0.14533755875231558</v>
      </c>
      <c r="Y111" s="3">
        <f>tempdata[[#This Row],[DJF]]-tempdata[[#This Row],[Trend Winter]]</f>
        <v>5.0630252100839046E-2</v>
      </c>
      <c r="Z111" s="3"/>
      <c r="AA111" s="3"/>
    </row>
    <row r="112" spans="1:27" x14ac:dyDescent="0.3">
      <c r="A112" s="1">
        <v>2010</v>
      </c>
      <c r="B112" s="2">
        <f>DATE(tempdata[[#This Row],[Year]],7,1)</f>
        <v>40360</v>
      </c>
      <c r="C112" s="4">
        <f>tempdata[[#This Row],[Year]]+0.5</f>
        <v>2010.5</v>
      </c>
      <c r="D112" s="3">
        <v>0.81</v>
      </c>
      <c r="E112" s="3">
        <v>0.94</v>
      </c>
      <c r="F112" s="3">
        <v>1.1000000000000001</v>
      </c>
      <c r="G112" s="3">
        <v>1.1299999999999999</v>
      </c>
      <c r="H112" s="3">
        <v>0.94</v>
      </c>
      <c r="I112" s="3">
        <v>0.85</v>
      </c>
      <c r="J112" s="3">
        <v>0.89</v>
      </c>
      <c r="K112" s="3">
        <v>0.86</v>
      </c>
      <c r="L112" s="3">
        <v>0.71</v>
      </c>
      <c r="M112" s="3">
        <v>0.89</v>
      </c>
      <c r="N112" s="3">
        <v>1.2</v>
      </c>
      <c r="O112" s="3">
        <v>0.5</v>
      </c>
      <c r="P112" s="3">
        <v>0.9</v>
      </c>
      <c r="Q112" s="3">
        <v>0.91</v>
      </c>
      <c r="R112" s="3">
        <v>0.8</v>
      </c>
      <c r="S112" s="3">
        <v>1.05</v>
      </c>
      <c r="T112" s="3">
        <v>0.87</v>
      </c>
      <c r="U112" s="1">
        <v>0.93</v>
      </c>
      <c r="V112" s="3">
        <f>$AC$17+$AC$18*tempdata[[#This Row],[DecDate]]</f>
        <v>0.55383300099700605</v>
      </c>
      <c r="W112" s="3">
        <f>$AC$37+$AC$38*tempdata[[#This Row],[DecDate]]</f>
        <v>0.68039075630252199</v>
      </c>
      <c r="X112" s="3">
        <f>tempdata[[#This Row],[JJA]]-tempdata[[#This Row],[Trend Summer]]</f>
        <v>0.31616699900299394</v>
      </c>
      <c r="Y112" s="3">
        <f>tempdata[[#This Row],[DJF]]-tempdata[[#This Row],[Trend Winter]]</f>
        <v>0.11960924369747805</v>
      </c>
      <c r="Z112" s="3"/>
      <c r="AA112" s="3"/>
    </row>
    <row r="113" spans="1:27" x14ac:dyDescent="0.3">
      <c r="A113" s="1">
        <v>2011</v>
      </c>
      <c r="B113" s="2">
        <f>DATE(tempdata[[#This Row],[Year]],7,1)</f>
        <v>40725</v>
      </c>
      <c r="C113" s="4">
        <f>tempdata[[#This Row],[Year]]+0.5</f>
        <v>2011.5</v>
      </c>
      <c r="D113" s="3">
        <v>0.61</v>
      </c>
      <c r="E113" s="3">
        <v>0.56000000000000005</v>
      </c>
      <c r="F113" s="3">
        <v>0.88</v>
      </c>
      <c r="G113" s="3">
        <v>0.84</v>
      </c>
      <c r="H113" s="3">
        <v>0.65</v>
      </c>
      <c r="I113" s="3">
        <v>0.76</v>
      </c>
      <c r="J113" s="3">
        <v>0.72</v>
      </c>
      <c r="K113" s="3">
        <v>0.7</v>
      </c>
      <c r="L113" s="3">
        <v>0.73</v>
      </c>
      <c r="M113" s="3">
        <v>0.9</v>
      </c>
      <c r="N113" s="3">
        <v>0.66</v>
      </c>
      <c r="O113" s="3">
        <v>0.88</v>
      </c>
      <c r="P113" s="3">
        <v>0.74</v>
      </c>
      <c r="Q113" s="3">
        <v>0.71</v>
      </c>
      <c r="R113" s="3">
        <v>0.56000000000000005</v>
      </c>
      <c r="S113" s="3">
        <v>0.79</v>
      </c>
      <c r="T113" s="3">
        <v>0.73</v>
      </c>
      <c r="U113" s="1">
        <v>0.77</v>
      </c>
      <c r="V113" s="3">
        <f>$AC$17+$AC$18*tempdata[[#This Row],[DecDate]]</f>
        <v>0.56300356074633129</v>
      </c>
      <c r="W113" s="3">
        <f>$AC$37+$AC$38*tempdata[[#This Row],[DecDate]]</f>
        <v>0.69141176470588306</v>
      </c>
      <c r="X113" s="3">
        <f>tempdata[[#This Row],[JJA]]-tempdata[[#This Row],[Trend Summer]]</f>
        <v>0.16699643925366869</v>
      </c>
      <c r="Y113" s="3">
        <f>tempdata[[#This Row],[DJF]]-tempdata[[#This Row],[Trend Winter]]</f>
        <v>-0.13141176470588301</v>
      </c>
      <c r="Z113" s="3"/>
      <c r="AA113" s="3"/>
    </row>
    <row r="114" spans="1:27" x14ac:dyDescent="0.3">
      <c r="A114" s="1">
        <v>2012</v>
      </c>
      <c r="B114" s="2">
        <f>DATE(tempdata[[#This Row],[Year]],7,1)</f>
        <v>41091</v>
      </c>
      <c r="C114" s="4">
        <f>tempdata[[#This Row],[Year]]+0.5</f>
        <v>2012.5</v>
      </c>
      <c r="D114" s="3">
        <v>0.67</v>
      </c>
      <c r="E114" s="3">
        <v>0.59</v>
      </c>
      <c r="F114" s="3">
        <v>0.71</v>
      </c>
      <c r="G114" s="3">
        <v>1.06</v>
      </c>
      <c r="H114" s="3">
        <v>0.97</v>
      </c>
      <c r="I114" s="3">
        <v>0.94</v>
      </c>
      <c r="J114" s="3">
        <v>0.85</v>
      </c>
      <c r="K114" s="3">
        <v>0.75</v>
      </c>
      <c r="L114" s="3">
        <v>0.86</v>
      </c>
      <c r="M114" s="3">
        <v>0.91</v>
      </c>
      <c r="N114" s="3">
        <v>0.97</v>
      </c>
      <c r="O114" s="3">
        <v>0.46</v>
      </c>
      <c r="P114" s="3">
        <v>0.81</v>
      </c>
      <c r="Q114" s="3">
        <v>0.85</v>
      </c>
      <c r="R114" s="3">
        <v>0.71</v>
      </c>
      <c r="S114" s="3">
        <v>0.91</v>
      </c>
      <c r="T114" s="3">
        <v>0.85</v>
      </c>
      <c r="U114" s="1">
        <v>0.91</v>
      </c>
      <c r="V114" s="3">
        <f>$AC$17+$AC$18*tempdata[[#This Row],[DecDate]]</f>
        <v>0.57217412049565297</v>
      </c>
      <c r="W114" s="3">
        <f>$AC$37+$AC$38*tempdata[[#This Row],[DecDate]]</f>
        <v>0.70243277310924412</v>
      </c>
      <c r="X114" s="3">
        <f>tempdata[[#This Row],[JJA]]-tempdata[[#This Row],[Trend Summer]]</f>
        <v>0.27782587950434701</v>
      </c>
      <c r="Y114" s="3">
        <f>tempdata[[#This Row],[DJF]]-tempdata[[#This Row],[Trend Winter]]</f>
        <v>7.5672268907558404E-3</v>
      </c>
      <c r="Z114" s="3"/>
      <c r="AA114" s="3"/>
    </row>
    <row r="115" spans="1:27" x14ac:dyDescent="0.3">
      <c r="A115" s="1">
        <v>2013</v>
      </c>
      <c r="B115" s="2">
        <f>DATE(tempdata[[#This Row],[Year]],7,1)</f>
        <v>41456</v>
      </c>
      <c r="C115" s="4">
        <f>tempdata[[#This Row],[Year]]+0.5</f>
        <v>2013.5</v>
      </c>
      <c r="D115" s="3">
        <v>0.86</v>
      </c>
      <c r="E115" s="3">
        <v>0.79</v>
      </c>
      <c r="F115" s="3">
        <v>0.81</v>
      </c>
      <c r="G115" s="3">
        <v>0.68</v>
      </c>
      <c r="H115" s="3">
        <v>0.78</v>
      </c>
      <c r="I115" s="3">
        <v>0.77</v>
      </c>
      <c r="J115" s="3">
        <v>0.69</v>
      </c>
      <c r="K115" s="3">
        <v>0.73</v>
      </c>
      <c r="L115" s="3">
        <v>0.7</v>
      </c>
      <c r="M115" s="3">
        <v>0.83</v>
      </c>
      <c r="N115" s="3">
        <v>1.1299999999999999</v>
      </c>
      <c r="O115" s="3">
        <v>0.83</v>
      </c>
      <c r="P115" s="3">
        <v>0.8</v>
      </c>
      <c r="Q115" s="3">
        <v>0.77</v>
      </c>
      <c r="R115" s="3">
        <v>0.7</v>
      </c>
      <c r="S115" s="3">
        <v>0.76</v>
      </c>
      <c r="T115" s="3">
        <v>0.73</v>
      </c>
      <c r="U115" s="1">
        <v>0.89</v>
      </c>
      <c r="V115" s="3">
        <f>$AC$17+$AC$18*tempdata[[#This Row],[DecDate]]</f>
        <v>0.58134468024497821</v>
      </c>
      <c r="W115" s="3">
        <f>$AC$37+$AC$38*tempdata[[#This Row],[DecDate]]</f>
        <v>0.71345378151260519</v>
      </c>
      <c r="X115" s="3">
        <f>tempdata[[#This Row],[JJA]]-tempdata[[#This Row],[Trend Summer]]</f>
        <v>0.14865531975502178</v>
      </c>
      <c r="Y115" s="3">
        <f>tempdata[[#This Row],[DJF]]-tempdata[[#This Row],[Trend Winter]]</f>
        <v>-1.3453781512605234E-2</v>
      </c>
      <c r="Z115" s="3"/>
      <c r="AA115" s="3"/>
    </row>
    <row r="116" spans="1:27" x14ac:dyDescent="0.3">
      <c r="A116" s="1">
        <v>2014</v>
      </c>
      <c r="B116" s="2">
        <f>DATE(tempdata[[#This Row],[Year]],7,1)</f>
        <v>41821</v>
      </c>
      <c r="C116" s="4">
        <f>tempdata[[#This Row],[Year]]+0.5</f>
        <v>2014.5</v>
      </c>
      <c r="D116" s="3">
        <v>0.97</v>
      </c>
      <c r="E116" s="3">
        <v>0.71</v>
      </c>
      <c r="F116" s="3">
        <v>1.2</v>
      </c>
      <c r="G116" s="3">
        <v>1.08</v>
      </c>
      <c r="H116" s="3">
        <v>0.9</v>
      </c>
      <c r="I116" s="3">
        <v>0.81</v>
      </c>
      <c r="J116" s="3">
        <v>0.76</v>
      </c>
      <c r="K116" s="3">
        <v>0.9</v>
      </c>
      <c r="L116" s="3">
        <v>0.83</v>
      </c>
      <c r="M116" s="3">
        <v>0.93</v>
      </c>
      <c r="N116" s="3">
        <v>0.79</v>
      </c>
      <c r="O116" s="3">
        <v>1.1000000000000001</v>
      </c>
      <c r="P116" s="3">
        <v>0.92</v>
      </c>
      <c r="Q116" s="3">
        <v>0.89</v>
      </c>
      <c r="R116" s="3">
        <v>0.84</v>
      </c>
      <c r="S116" s="3">
        <v>1.06</v>
      </c>
      <c r="T116" s="3">
        <v>0.82</v>
      </c>
      <c r="U116" s="1">
        <v>0.85</v>
      </c>
      <c r="V116" s="3">
        <f>$AC$17+$AC$18*tempdata[[#This Row],[DecDate]]</f>
        <v>0.59051523999429989</v>
      </c>
      <c r="W116" s="3">
        <f>$AC$37+$AC$38*tempdata[[#This Row],[DecDate]]</f>
        <v>0.72447478991596626</v>
      </c>
      <c r="X116" s="3">
        <f>tempdata[[#This Row],[JJA]]-tempdata[[#This Row],[Trend Summer]]</f>
        <v>0.22948476000570006</v>
      </c>
      <c r="Y116" s="3">
        <f>tempdata[[#This Row],[DJF]]-tempdata[[#This Row],[Trend Winter]]</f>
        <v>0.11552521008403371</v>
      </c>
      <c r="Z116" s="3"/>
      <c r="AA116" s="3"/>
    </row>
    <row r="117" spans="1:27" x14ac:dyDescent="0.3">
      <c r="A117" s="1">
        <v>2015</v>
      </c>
      <c r="B117" s="2">
        <f>DATE(tempdata[[#This Row],[Year]],7,1)</f>
        <v>42186</v>
      </c>
      <c r="C117" s="4">
        <f>tempdata[[#This Row],[Year]]+0.5</f>
        <v>2015.5</v>
      </c>
      <c r="D117" s="3">
        <v>1.19</v>
      </c>
      <c r="E117" s="3">
        <v>1.18</v>
      </c>
      <c r="F117" s="3">
        <v>1.32</v>
      </c>
      <c r="G117" s="3">
        <v>1.03</v>
      </c>
      <c r="H117" s="3">
        <v>1.04</v>
      </c>
      <c r="I117" s="3">
        <v>1.05</v>
      </c>
      <c r="J117" s="3">
        <v>0.92</v>
      </c>
      <c r="K117" s="3">
        <v>1.01</v>
      </c>
      <c r="L117" s="3">
        <v>1.17</v>
      </c>
      <c r="M117" s="3">
        <v>1.3</v>
      </c>
      <c r="N117" s="3">
        <v>1.37</v>
      </c>
      <c r="O117" s="3">
        <v>1.53</v>
      </c>
      <c r="P117" s="3">
        <v>1.17</v>
      </c>
      <c r="Q117" s="3">
        <v>1.1399999999999999</v>
      </c>
      <c r="R117" s="3">
        <v>1.1599999999999999</v>
      </c>
      <c r="S117" s="3">
        <v>1.1299999999999999</v>
      </c>
      <c r="T117" s="3">
        <v>0.99</v>
      </c>
      <c r="U117" s="1">
        <v>1.28</v>
      </c>
      <c r="V117" s="3">
        <f>$AC$17+$AC$18*tempdata[[#This Row],[DecDate]]</f>
        <v>0.59968579974362513</v>
      </c>
      <c r="W117" s="3">
        <f>$AC$37+$AC$38*tempdata[[#This Row],[DecDate]]</f>
        <v>0.73549579831932732</v>
      </c>
      <c r="X117" s="3">
        <f>tempdata[[#This Row],[JJA]]-tempdata[[#This Row],[Trend Summer]]</f>
        <v>0.39031420025637487</v>
      </c>
      <c r="Y117" s="3">
        <f>tempdata[[#This Row],[DJF]]-tempdata[[#This Row],[Trend Winter]]</f>
        <v>0.4245042016806726</v>
      </c>
      <c r="Z117" s="3"/>
      <c r="AA117" s="3"/>
    </row>
    <row r="118" spans="1:27" x14ac:dyDescent="0.3">
      <c r="A118" s="1">
        <v>2016</v>
      </c>
      <c r="B118" s="2">
        <f>DATE(tempdata[[#This Row],[Year]],7,1)</f>
        <v>42552</v>
      </c>
      <c r="C118" s="4">
        <f>tempdata[[#This Row],[Year]]+0.5</f>
        <v>2016.5</v>
      </c>
      <c r="D118" s="3">
        <v>1.55</v>
      </c>
      <c r="E118" s="3">
        <v>1.93</v>
      </c>
      <c r="F118" s="3">
        <v>1.9</v>
      </c>
      <c r="G118" s="3">
        <v>1.49</v>
      </c>
      <c r="H118" s="3">
        <v>1.1100000000000001</v>
      </c>
      <c r="I118" s="3">
        <v>1.1200000000000001</v>
      </c>
      <c r="J118" s="3">
        <v>1.04</v>
      </c>
      <c r="K118" s="3">
        <v>1.1100000000000001</v>
      </c>
      <c r="L118" s="3">
        <v>1.22</v>
      </c>
      <c r="M118" s="3">
        <v>1.03</v>
      </c>
      <c r="N118" s="3">
        <v>1.1100000000000001</v>
      </c>
      <c r="O118" s="3">
        <v>1.03</v>
      </c>
      <c r="P118" s="3">
        <v>1.3</v>
      </c>
      <c r="Q118" s="3">
        <v>1.35</v>
      </c>
      <c r="R118" s="3">
        <v>1.67</v>
      </c>
      <c r="S118" s="3">
        <v>1.5</v>
      </c>
      <c r="T118" s="3">
        <v>1.0900000000000001</v>
      </c>
      <c r="U118" s="1">
        <v>1.1200000000000001</v>
      </c>
      <c r="V118" s="3">
        <f>$AC$17+$AC$18*tempdata[[#This Row],[DecDate]]</f>
        <v>0.60885635949294681</v>
      </c>
      <c r="W118" s="3">
        <f>$AC$37+$AC$38*tempdata[[#This Row],[DecDate]]</f>
        <v>0.74651680672269194</v>
      </c>
      <c r="X118" s="3">
        <f>tempdata[[#This Row],[JJA]]-tempdata[[#This Row],[Trend Summer]]</f>
        <v>0.48114364050705327</v>
      </c>
      <c r="Y118" s="3">
        <f>tempdata[[#This Row],[DJF]]-tempdata[[#This Row],[Trend Winter]]</f>
        <v>0.92348319327730799</v>
      </c>
      <c r="Z118" s="3"/>
      <c r="AA118" s="3"/>
    </row>
    <row r="119" spans="1:27" x14ac:dyDescent="0.3">
      <c r="A119" s="1">
        <v>2017</v>
      </c>
      <c r="B119" s="2">
        <f>DATE(tempdata[[#This Row],[Year]],7,1)</f>
        <v>42917</v>
      </c>
      <c r="C119" s="4">
        <f>tempdata[[#This Row],[Year]]+0.5</f>
        <v>2017.5</v>
      </c>
      <c r="D119" s="3">
        <v>1.39</v>
      </c>
      <c r="E119" s="3">
        <v>1.5</v>
      </c>
      <c r="F119" s="3">
        <v>1.52</v>
      </c>
      <c r="G119" s="3">
        <v>1.2</v>
      </c>
      <c r="H119" s="3">
        <v>0.92</v>
      </c>
      <c r="I119" s="3">
        <v>0.93</v>
      </c>
      <c r="J119" s="3">
        <v>0.97</v>
      </c>
      <c r="K119" s="3">
        <v>1</v>
      </c>
      <c r="L119" s="3">
        <v>1</v>
      </c>
      <c r="M119" s="3">
        <v>1.05</v>
      </c>
      <c r="N119" s="3">
        <v>1.22</v>
      </c>
      <c r="O119" s="3">
        <v>1.4</v>
      </c>
      <c r="P119" s="3">
        <v>1.17</v>
      </c>
      <c r="Q119" s="3">
        <v>1.1399999999999999</v>
      </c>
      <c r="R119" s="3">
        <v>1.31</v>
      </c>
      <c r="S119" s="3">
        <v>1.21</v>
      </c>
      <c r="T119" s="3">
        <v>0.97</v>
      </c>
      <c r="U119" s="1">
        <v>1.0900000000000001</v>
      </c>
      <c r="V119" s="3">
        <f>$AC$17+$AC$18*tempdata[[#This Row],[DecDate]]</f>
        <v>0.61802691924227204</v>
      </c>
      <c r="W119" s="3">
        <f>$AC$37+$AC$38*tempdata[[#This Row],[DecDate]]</f>
        <v>0.757537815126053</v>
      </c>
      <c r="X119" s="3">
        <f>tempdata[[#This Row],[JJA]]-tempdata[[#This Row],[Trend Summer]]</f>
        <v>0.35197308075772793</v>
      </c>
      <c r="Y119" s="3">
        <f>tempdata[[#This Row],[DJF]]-tempdata[[#This Row],[Trend Winter]]</f>
        <v>0.55246218487394705</v>
      </c>
      <c r="Z119" s="3"/>
      <c r="AA119" s="3"/>
    </row>
    <row r="120" spans="1:27" x14ac:dyDescent="0.3">
      <c r="A120" s="1">
        <v>2018</v>
      </c>
      <c r="B120" s="2">
        <f>DATE(tempdata[[#This Row],[Year]],7,1)</f>
        <v>43282</v>
      </c>
      <c r="C120" s="4">
        <f>tempdata[[#This Row],[Year]]+0.5</f>
        <v>2018.5</v>
      </c>
      <c r="D120" s="3">
        <v>1.1399999999999999</v>
      </c>
      <c r="E120" s="3">
        <v>1.25</v>
      </c>
      <c r="F120" s="3">
        <v>1.17</v>
      </c>
      <c r="G120" s="3">
        <v>0.97</v>
      </c>
      <c r="H120" s="3">
        <v>1</v>
      </c>
      <c r="I120" s="3">
        <v>0.86</v>
      </c>
      <c r="J120" s="3">
        <v>0.9</v>
      </c>
      <c r="K120" s="3">
        <v>0.86</v>
      </c>
      <c r="L120" s="3">
        <v>0.96</v>
      </c>
      <c r="M120" s="3">
        <v>1.23</v>
      </c>
      <c r="N120" s="3">
        <v>0.98</v>
      </c>
      <c r="O120" s="3">
        <v>1.0900000000000001</v>
      </c>
      <c r="P120" s="3">
        <v>1.04</v>
      </c>
      <c r="Q120" s="3">
        <v>1.06</v>
      </c>
      <c r="R120" s="3">
        <v>1.26</v>
      </c>
      <c r="S120" s="3">
        <v>1.05</v>
      </c>
      <c r="T120" s="3">
        <v>0.87</v>
      </c>
      <c r="U120" s="1">
        <v>1.06</v>
      </c>
      <c r="V120" s="3">
        <f>$AC$17+$AC$18*tempdata[[#This Row],[DecDate]]</f>
        <v>0.62719747899159373</v>
      </c>
      <c r="W120" s="3">
        <f>$AC$37+$AC$38*tempdata[[#This Row],[DecDate]]</f>
        <v>0.76855882352941407</v>
      </c>
      <c r="X120" s="3">
        <f>tempdata[[#This Row],[JJA]]-tempdata[[#This Row],[Trend Summer]]</f>
        <v>0.24280252100840627</v>
      </c>
      <c r="Y120" s="3">
        <f>tempdata[[#This Row],[DJF]]-tempdata[[#This Row],[Trend Winter]]</f>
        <v>0.49144117647058594</v>
      </c>
      <c r="Z120" s="3"/>
      <c r="AA120" s="3"/>
    </row>
    <row r="121" spans="1:27" x14ac:dyDescent="0.3">
      <c r="A121" s="1">
        <v>2019</v>
      </c>
      <c r="B121" s="2">
        <f>DATE(tempdata[[#This Row],[Year]],7,1)</f>
        <v>43647</v>
      </c>
      <c r="C121" s="4">
        <f>tempdata[[#This Row],[Year]]+0.5</f>
        <v>2019.5</v>
      </c>
      <c r="D121" s="3">
        <v>1.2</v>
      </c>
      <c r="E121" s="3">
        <v>1.1200000000000001</v>
      </c>
      <c r="F121" s="3">
        <v>1.54</v>
      </c>
      <c r="G121" s="3">
        <v>1.24</v>
      </c>
      <c r="H121" s="3">
        <v>1.01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22</v>
      </c>
      <c r="N121" s="3" t="s">
        <v>22</v>
      </c>
      <c r="O121" s="3" t="s">
        <v>22</v>
      </c>
      <c r="P121" s="3" t="s">
        <v>22</v>
      </c>
      <c r="Q121" s="3" t="s">
        <v>22</v>
      </c>
      <c r="R121" s="3">
        <v>1.1399999999999999</v>
      </c>
      <c r="S121" s="3">
        <v>1.26</v>
      </c>
      <c r="T121" s="3" t="s">
        <v>22</v>
      </c>
      <c r="U121" s="1" t="s">
        <v>22</v>
      </c>
      <c r="V121" s="3">
        <f>$AC$17+$AC$18*tempdata[[#This Row],[DecDate]]</f>
        <v>0.63636803874091896</v>
      </c>
      <c r="W121" s="3">
        <f>$AC$37+$AC$38*tempdata[[#This Row],[DecDate]]</f>
        <v>0.77957983193277514</v>
      </c>
      <c r="X121" s="3"/>
      <c r="Y121" s="3">
        <f>tempdata[[#This Row],[DJF]]-tempdata[[#This Row],[Trend Winter]]</f>
        <v>0.36042016806722477</v>
      </c>
      <c r="Z121" s="3"/>
      <c r="AA121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CF62-824D-4C8A-9D75-8EDB3A6DBE59}">
  <dimension ref="A1"/>
  <sheetViews>
    <sheetView tabSelected="1" topLeftCell="A37" workbookViewId="0">
      <selection activeCell="N48" sqref="N4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45AD-65E0-4B83-9759-0EFBBE473F37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Co2</vt:lpstr>
      <vt:lpstr>tempM</vt:lpstr>
      <vt:lpstr>Co2 vs Temp</vt:lpstr>
      <vt:lpstr>Co2 Decomposition</vt:lpstr>
      <vt:lpstr>Log Co2</vt:lpstr>
      <vt:lpstr>Log Co2 Decomposition</vt:lpstr>
      <vt:lpstr>Co2Y</vt:lpstr>
      <vt:lpstr>Co2Q</vt:lpstr>
      <vt:lpstr>Co2Q Decomposition</vt:lpstr>
      <vt:lpstr>tempdata</vt:lpstr>
      <vt:lpstr>Summer vs Winter</vt:lpstr>
      <vt:lpstr>tempM Decomposition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crossover</dc:creator>
  <cp:lastModifiedBy>Pierre Chausse</cp:lastModifiedBy>
  <dcterms:created xsi:type="dcterms:W3CDTF">2020-02-12T15:23:08Z</dcterms:created>
  <dcterms:modified xsi:type="dcterms:W3CDTF">2020-03-16T04:25:55Z</dcterms:modified>
</cp:coreProperties>
</file>