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2CC0D4DD-AA17-4A69-886D-78143D29F3D0}" xr6:coauthVersionLast="47" xr6:coauthVersionMax="47" xr10:uidLastSave="{00000000-0000-0000-0000-000000000000}"/>
  <bookViews>
    <workbookView xWindow="-108" yWindow="-108" windowWidth="23256" windowHeight="12576" xr2:uid="{2ED74A26-4AD1-4C32-8B7A-DF39499F0A90}"/>
  </bookViews>
  <sheets>
    <sheet name="Chap15 #1 a,b" sheetId="1" r:id="rId1"/>
    <sheet name="Chap15 #1 c" sheetId="2" r:id="rId2"/>
    <sheet name="#1.c Sim Analysis Rep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5" i="1" l="1"/>
  <c r="G19" i="1"/>
  <c r="E17" i="1"/>
  <c r="D17" i="1"/>
  <c r="C17" i="1"/>
  <c r="E12" i="1" a="1"/>
  <c r="E12" i="1" s="1"/>
  <c r="D12" i="1" a="1"/>
  <c r="D12" i="1" s="1"/>
  <c r="C12" i="1" a="1"/>
  <c r="C12" i="1" s="1"/>
  <c r="E9" i="1"/>
  <c r="D9" i="1"/>
  <c r="C9" i="1"/>
  <c r="E6" i="1" a="1"/>
  <c r="E6" i="1" s="1"/>
  <c r="D6" i="1" a="1"/>
  <c r="D6" i="1" s="1"/>
  <c r="C6" i="1" a="1"/>
  <c r="C6" i="1" s="1"/>
  <c r="G19" i="2" a="1"/>
  <c r="G19" i="2" s="1"/>
  <c r="E15" i="2" s="1"/>
  <c r="C26" i="2"/>
  <c r="E12" i="2" a="1"/>
  <c r="E12" i="2" s="1"/>
  <c r="D12" i="2" a="1"/>
  <c r="D12" i="2" s="1"/>
  <c r="C12" i="2" a="1"/>
  <c r="C12" i="2" s="1"/>
  <c r="C10" i="2"/>
  <c r="E9" i="2"/>
  <c r="D9" i="2"/>
  <c r="C9" i="2"/>
  <c r="E6" i="2" a="1"/>
  <c r="E6" i="2" s="1"/>
  <c r="D6" i="2" a="1"/>
  <c r="D6" i="2" s="1"/>
  <c r="C6" i="2" a="1"/>
  <c r="C6" i="2" s="1"/>
  <c r="E13" i="1" l="1"/>
  <c r="E19" i="1" s="1"/>
  <c r="E22" i="1" s="1"/>
  <c r="D13" i="1"/>
  <c r="D19" i="1" s="1"/>
  <c r="D22" i="1" s="1"/>
  <c r="C13" i="1"/>
  <c r="C19" i="1" s="1"/>
  <c r="C22" i="1" s="1"/>
  <c r="C13" i="2"/>
  <c r="C14" i="2" s="1"/>
  <c r="E13" i="2"/>
  <c r="E14" i="2" s="1"/>
  <c r="D13" i="2"/>
  <c r="D14" i="2" s="1"/>
  <c r="D15" i="2"/>
  <c r="D16" i="2" s="1"/>
  <c r="D20" i="2" s="1"/>
  <c r="D23" i="2" s="1"/>
  <c r="E18" i="2"/>
  <c r="E16" i="2"/>
  <c r="E20" i="2" s="1"/>
  <c r="E23" i="2" s="1"/>
  <c r="C15" i="2"/>
  <c r="E14" i="1" l="1"/>
  <c r="E20" i="1" s="1"/>
  <c r="E21" i="1" s="1"/>
  <c r="D14" i="1"/>
  <c r="D20" i="1" s="1"/>
  <c r="D21" i="1" s="1"/>
  <c r="C14" i="1"/>
  <c r="C20" i="1" s="1"/>
  <c r="C21" i="1" s="1"/>
  <c r="E21" i="2"/>
  <c r="E22" i="2" s="1"/>
  <c r="D18" i="2"/>
  <c r="D21" i="2" s="1"/>
  <c r="D22" i="2" s="1"/>
  <c r="C16" i="2"/>
  <c r="C20" i="2" s="1"/>
  <c r="C23" i="2" s="1"/>
  <c r="C18" i="2"/>
  <c r="C21" i="2" s="1"/>
  <c r="C22" i="2" s="1"/>
  <c r="C24" i="1" l="1"/>
  <c r="C26" i="1" s="1" a="1"/>
  <c r="C26" i="1" s="1"/>
  <c r="E26" i="1" s="1" a="1"/>
  <c r="E26" i="1" s="1"/>
  <c r="C25" i="2"/>
  <c r="C27" i="2" s="1" a="1"/>
  <c r="C27" i="2" s="1"/>
  <c r="E27" i="2" s="1" a="1"/>
  <c r="E2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<sst xmlns="http://schemas.openxmlformats.org/spreadsheetml/2006/main" count="56" uniqueCount="30">
  <si>
    <t>Boston-Atlanta</t>
  </si>
  <si>
    <t>Atlanta-Chicago</t>
  </si>
  <si>
    <t>Chicago-Boston</t>
  </si>
  <si>
    <t>First-class</t>
  </si>
  <si>
    <t>Tourist</t>
  </si>
  <si>
    <t>Total Demand</t>
  </si>
  <si>
    <t>Fraction</t>
  </si>
  <si>
    <t>Probability</t>
  </si>
  <si>
    <t>First Class Fraction</t>
  </si>
  <si>
    <t>Fixed Cost</t>
  </si>
  <si>
    <t>First Class Demand</t>
  </si>
  <si>
    <t>Tourist Demand</t>
  </si>
  <si>
    <t>First Class Seats Available</t>
  </si>
  <si>
    <t>Tourist Seats Available</t>
  </si>
  <si>
    <t>First Class Seats</t>
  </si>
  <si>
    <t>Tourist Seats Sales</t>
  </si>
  <si>
    <t>Tourist Sales</t>
  </si>
  <si>
    <t>First Class Sales</t>
  </si>
  <si>
    <t>Total Profit</t>
  </si>
  <si>
    <t>Cost</t>
  </si>
  <si>
    <t>Mean</t>
  </si>
  <si>
    <t>Expected Profit</t>
  </si>
  <si>
    <t>First Class Rows</t>
  </si>
  <si>
    <t xml:space="preserve">Tourist Seats </t>
  </si>
  <si>
    <t>Simulation Report</t>
  </si>
  <si>
    <t>Parameter Analysis</t>
  </si>
  <si>
    <t>Sheet1'!$G$19</t>
  </si>
  <si>
    <t>Chap 15 #1 Airline Revenue Management.</t>
  </si>
  <si>
    <t>For calculations</t>
  </si>
  <si>
    <t>For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</si>
</sst>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-[$$-409]* #,##0_ ;_-[$$-409]* \-#,##0\ ;_-[$$-409]* &quot;-&quot;??_ ;_-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rgb="FF4169E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0" xfId="0" applyFont="1"/>
    <xf numFmtId="0" fontId="3" fillId="0" borderId="2" xfId="0" applyFont="1" applyBorder="1"/>
    <xf numFmtId="0" fontId="3" fillId="0" borderId="3" xfId="0" applyFont="1" applyBorder="1"/>
    <xf numFmtId="1" fontId="3" fillId="0" borderId="2" xfId="0" applyNumberFormat="1" applyFont="1" applyBorder="1"/>
    <xf numFmtId="1" fontId="3" fillId="0" borderId="3" xfId="0" applyNumberFormat="1" applyFont="1" applyBorder="1"/>
    <xf numFmtId="9" fontId="3" fillId="0" borderId="2" xfId="2" applyFont="1" applyBorder="1"/>
    <xf numFmtId="9" fontId="3" fillId="0" borderId="3" xfId="2" applyFont="1" applyBorder="1"/>
    <xf numFmtId="165" fontId="3" fillId="0" borderId="2" xfId="1" applyNumberFormat="1" applyFont="1" applyBorder="1"/>
    <xf numFmtId="0" fontId="4" fillId="0" borderId="4" xfId="0" applyFont="1" applyBorder="1"/>
    <xf numFmtId="1" fontId="3" fillId="0" borderId="5" xfId="0" applyNumberFormat="1" applyFont="1" applyBorder="1"/>
    <xf numFmtId="1" fontId="3" fillId="0" borderId="6" xfId="0" applyNumberFormat="1" applyFont="1" applyBorder="1"/>
    <xf numFmtId="0" fontId="4" fillId="0" borderId="7" xfId="0" applyFont="1" applyBorder="1"/>
    <xf numFmtId="1" fontId="3" fillId="0" borderId="8" xfId="0" applyNumberFormat="1" applyFont="1" applyBorder="1"/>
    <xf numFmtId="0" fontId="4" fillId="0" borderId="9" xfId="0" applyFont="1" applyBorder="1"/>
    <xf numFmtId="1" fontId="3" fillId="0" borderId="10" xfId="0" applyNumberFormat="1" applyFont="1" applyBorder="1"/>
    <xf numFmtId="1" fontId="3" fillId="0" borderId="11" xfId="0" applyNumberFormat="1" applyFont="1" applyBorder="1"/>
    <xf numFmtId="0" fontId="3" fillId="0" borderId="5" xfId="0" applyFont="1" applyBorder="1"/>
    <xf numFmtId="0" fontId="3" fillId="0" borderId="6" xfId="0" applyFont="1" applyBorder="1"/>
    <xf numFmtId="1" fontId="3" fillId="0" borderId="0" xfId="0" applyNumberFormat="1" applyFont="1"/>
    <xf numFmtId="0" fontId="4" fillId="0" borderId="12" xfId="0" applyFont="1" applyBorder="1"/>
    <xf numFmtId="1" fontId="3" fillId="0" borderId="13" xfId="0" applyNumberFormat="1" applyFont="1" applyBorder="1"/>
    <xf numFmtId="1" fontId="3" fillId="0" borderId="14" xfId="0" applyNumberFormat="1" applyFont="1" applyBorder="1"/>
    <xf numFmtId="0" fontId="5" fillId="0" borderId="0" xfId="0" applyFont="1"/>
    <xf numFmtId="0" fontId="6" fillId="0" borderId="0" xfId="0" applyFont="1"/>
    <xf numFmtId="0" fontId="7" fillId="0" borderId="0" xfId="0" quotePrefix="1" applyFont="1"/>
    <xf numFmtId="0" fontId="7" fillId="0" borderId="0" xfId="0" applyFont="1"/>
    <xf numFmtId="0" fontId="7" fillId="2" borderId="0" xfId="0" applyFont="1" applyFill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2" fillId="3" borderId="20" xfId="0" applyFont="1" applyFill="1" applyBorder="1"/>
    <xf numFmtId="0" fontId="4" fillId="3" borderId="21" xfId="0" applyFont="1" applyFill="1" applyBorder="1"/>
    <xf numFmtId="0" fontId="4" fillId="3" borderId="3" xfId="0" applyFont="1" applyFill="1" applyBorder="1"/>
    <xf numFmtId="0" fontId="3" fillId="2" borderId="2" xfId="0" applyFont="1" applyFill="1" applyBorder="1"/>
    <xf numFmtId="0" fontId="3" fillId="3" borderId="16" xfId="0" applyFont="1" applyFill="1" applyBorder="1"/>
    <xf numFmtId="1" fontId="3" fillId="3" borderId="11" xfId="0" applyNumberFormat="1" applyFont="1" applyFill="1" applyBorder="1"/>
    <xf numFmtId="1" fontId="3" fillId="3" borderId="10" xfId="0" applyNumberFormat="1" applyFont="1" applyFill="1" applyBorder="1"/>
    <xf numFmtId="1" fontId="4" fillId="0" borderId="15" xfId="0" applyNumberFormat="1" applyFont="1" applyBorder="1"/>
    <xf numFmtId="1" fontId="4" fillId="0" borderId="2" xfId="0" applyNumberFormat="1" applyFont="1" applyBorder="1"/>
  </cellXfs>
  <cellStyles count="3">
    <cellStyle name="Currency" xfId="1" builtinId="4"/>
    <cellStyle name="Normal" xfId="0" builtinId="0"/>
    <cellStyle name="Percent" xfId="2" builtinId="5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6</xdr:row>
      <xdr:rowOff>30480</xdr:rowOff>
    </xdr:from>
    <xdr:to>
      <xdr:col>15</xdr:col>
      <xdr:colOff>13253</xdr:colOff>
      <xdr:row>21</xdr:row>
      <xdr:rowOff>198120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504AD76-BFB5-4F25-BA9E-1810D2323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4820" y="1219200"/>
          <a:ext cx="4882433" cy="317754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7620</xdr:rowOff>
    </xdr:from>
    <xdr:to>
      <xdr:col>5</xdr:col>
      <xdr:colOff>594360</xdr:colOff>
      <xdr:row>30</xdr:row>
      <xdr:rowOff>175260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26119A0-9DB7-4458-A724-58EBE56E18AA}"/>
            </a:ext>
          </a:extLst>
        </xdr:cNvPr>
        <xdr:cNvSpPr/>
      </xdr:nvSpPr>
      <xdr:spPr>
        <a:xfrm>
          <a:off x="0" y="5417820"/>
          <a:ext cx="3764280" cy="71628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#1.a F</a:t>
          </a:r>
          <a:r>
            <a:rPr lang="en-US"/>
            <a:t>or a configuration of three first-class rows and thirty-four tourist rows the expected profit is about $2822</a:t>
          </a:r>
          <a:r>
            <a:rPr lang="en-US" baseline="0"/>
            <a:t> as the mean is $2822.</a:t>
          </a:r>
          <a:endParaRPr lang="en-US" sz="1100"/>
        </a:p>
      </xdr:txBody>
    </xdr:sp>
    <xdr:clientData/>
  </xdr:twoCellAnchor>
  <xdr:twoCellAnchor>
    <xdr:from>
      <xdr:col>7</xdr:col>
      <xdr:colOff>0</xdr:colOff>
      <xdr:row>26</xdr:row>
      <xdr:rowOff>190500</xdr:rowOff>
    </xdr:from>
    <xdr:to>
      <xdr:col>13</xdr:col>
      <xdr:colOff>7620</xdr:colOff>
      <xdr:row>31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2BA67FD-C855-4ADE-974F-E3317246A3CE}"/>
            </a:ext>
          </a:extLst>
        </xdr:cNvPr>
        <xdr:cNvSpPr/>
      </xdr:nvSpPr>
      <xdr:spPr>
        <a:xfrm>
          <a:off x="4389120" y="5402580"/>
          <a:ext cx="3665220" cy="739140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/>
            <a:t>#1.b</a:t>
          </a:r>
          <a:r>
            <a:rPr lang="en-US" baseline="0"/>
            <a:t> The</a:t>
          </a:r>
          <a:r>
            <a:rPr lang="en-US"/>
            <a:t> proportion of the days will Alpha at least break even on the Boston–Atlanta– Chicago–Boston circuit is 0.699</a:t>
          </a:r>
          <a:r>
            <a:rPr lang="en-US" baseline="0"/>
            <a:t> or 69.9%.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23</xdr:row>
      <xdr:rowOff>7620</xdr:rowOff>
    </xdr:from>
    <xdr:to>
      <xdr:col>11</xdr:col>
      <xdr:colOff>525780</xdr:colOff>
      <xdr:row>27</xdr:row>
      <xdr:rowOff>106680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45EE47E-8F64-4082-AB29-BFDD899032EE}"/>
            </a:ext>
          </a:extLst>
        </xdr:cNvPr>
        <xdr:cNvSpPr/>
      </xdr:nvSpPr>
      <xdr:spPr>
        <a:xfrm>
          <a:off x="3657600" y="4610100"/>
          <a:ext cx="3573780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#1.c</a:t>
          </a:r>
          <a:r>
            <a:rPr lang="en-US" sz="1100" baseline="0"/>
            <a:t> From the sim analysis report we can see that the maximum profit is $15613.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229E1-CE12-46A9-BA40-DA1B8C93D283}" name="Table2" displayName="Table2" ref="B5:C20" totalsRowShown="0" headerRowDxfId="3" dataDxfId="2">
  <autoFilter ref="B5:C20" xr:uid="{E767CF0F-AA58-4515-8F38-B6C08A687BFB}"/>
  <tableColumns count="2">
    <tableColumn id="1" xr3:uid="{64E94040-2614-487F-8AE3-6ED077DED339}" name="Sheet1'!$G$19" dataDxfId="1"/>
    <tableColumn id="2" xr3:uid="{A9471DD0-293A-466B-82BA-93B82E30ACF0}" name="Mea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52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DF7876A-95C9-457C-B703-75B556A47DCE}">
  <we:reference id="0986d9dd-94f1-4b67-978d-c4cf6e6142a8" version="21.5.1.1" store="EXCatalog" storeType="EXCatalog"/>
  <we:alternateReferences>
    <we:reference id="WA200000018" version="21.5.1.1" store="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C21FA-0CCE-44FA-BA81-F35595666CAE}">
  <dimension ref="A1:G27"/>
  <sheetViews>
    <sheetView tabSelected="1" workbookViewId="0">
      <selection activeCell="E26" sqref="E26"/>
    </sheetView>
  </sheetViews>
  <sheetFormatPr defaultRowHeight="14.4" x14ac:dyDescent="0.3"/>
  <cols>
    <col min="2" max="2" width="26.33203125" bestFit="1" customWidth="1"/>
    <col min="3" max="3" width="15.33203125" bestFit="1" customWidth="1"/>
    <col min="4" max="4" width="16.44140625" bestFit="1" customWidth="1"/>
    <col min="5" max="5" width="15.88671875" bestFit="1" customWidth="1"/>
  </cols>
  <sheetData>
    <row r="1" spans="1:7" ht="15.6" x14ac:dyDescent="0.3">
      <c r="A1" s="34" t="s">
        <v>27</v>
      </c>
      <c r="B1" s="35"/>
      <c r="C1" s="35"/>
      <c r="D1" s="36"/>
      <c r="E1" s="1"/>
      <c r="F1" s="1"/>
      <c r="G1" s="1"/>
    </row>
    <row r="2" spans="1:7" ht="15.6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1"/>
      <c r="B3" s="31"/>
      <c r="C3" s="2" t="s">
        <v>0</v>
      </c>
      <c r="D3" s="3" t="s">
        <v>1</v>
      </c>
      <c r="E3" s="3" t="s">
        <v>2</v>
      </c>
      <c r="F3" s="1"/>
      <c r="G3" s="1"/>
    </row>
    <row r="4" spans="1:7" ht="15.6" x14ac:dyDescent="0.3">
      <c r="A4" s="4"/>
      <c r="B4" s="3" t="s">
        <v>3</v>
      </c>
      <c r="C4" s="5">
        <v>400</v>
      </c>
      <c r="D4" s="6">
        <v>400</v>
      </c>
      <c r="E4" s="5">
        <v>450</v>
      </c>
      <c r="F4" s="1"/>
      <c r="G4" s="1"/>
    </row>
    <row r="5" spans="1:7" ht="15.6" x14ac:dyDescent="0.3">
      <c r="A5" s="4"/>
      <c r="B5" s="3" t="s">
        <v>4</v>
      </c>
      <c r="C5" s="5">
        <v>175</v>
      </c>
      <c r="D5" s="6">
        <v>150</v>
      </c>
      <c r="E5" s="5">
        <v>200</v>
      </c>
      <c r="F5" s="1"/>
      <c r="G5" s="1"/>
    </row>
    <row r="6" spans="1:7" ht="15.6" x14ac:dyDescent="0.3">
      <c r="A6" s="4"/>
      <c r="B6" s="3" t="s">
        <v>5</v>
      </c>
      <c r="C6" s="7" cm="1">
        <f t="array" aca="1" ref="C6" ca="1">_xll.PsiTriangular(160,180,220)</f>
        <v>182.24091041088539</v>
      </c>
      <c r="D6" s="8" cm="1">
        <f t="array" aca="1" ref="D6" ca="1">_xll.PsiTriangular(140,200,240)</f>
        <v>209.7488265157769</v>
      </c>
      <c r="E6" s="7" cm="1">
        <f t="array" aca="1" ref="E6" ca="1">_xll.PsiTriangular(150,200,225)</f>
        <v>212.25857664010837</v>
      </c>
      <c r="F6" s="1"/>
      <c r="G6" s="1"/>
    </row>
    <row r="7" spans="1:7" ht="15.6" x14ac:dyDescent="0.3">
      <c r="A7" s="4"/>
      <c r="B7" s="3" t="s">
        <v>6</v>
      </c>
      <c r="C7" s="9">
        <v>0.05</v>
      </c>
      <c r="D7" s="10">
        <v>0.12</v>
      </c>
      <c r="E7" s="9">
        <v>0.15</v>
      </c>
      <c r="F7" s="1"/>
      <c r="G7" s="1"/>
    </row>
    <row r="8" spans="1:7" ht="15.6" x14ac:dyDescent="0.3">
      <c r="A8" s="4"/>
      <c r="B8" s="3" t="s">
        <v>7</v>
      </c>
      <c r="C8" s="5">
        <v>0.2</v>
      </c>
      <c r="D8" s="6">
        <v>0.5</v>
      </c>
      <c r="E8" s="5">
        <v>0.3</v>
      </c>
      <c r="F8" s="1"/>
      <c r="G8" s="1"/>
    </row>
    <row r="9" spans="1:7" ht="15.6" x14ac:dyDescent="0.3">
      <c r="A9" s="4"/>
      <c r="B9" s="3" t="s">
        <v>8</v>
      </c>
      <c r="C9" s="5">
        <f ca="1">_xll.PsiDiscrete({0.05,0.12,0.15},{0.2,0.5,0.3})</f>
        <v>0.12</v>
      </c>
      <c r="D9" s="6">
        <f ca="1">_xll.PsiDiscrete({0.05,0.12,0.15},{0.2,0.5,0.3})</f>
        <v>0.15</v>
      </c>
      <c r="E9" s="5">
        <f ca="1">_xll.PsiDiscrete({0.05,0.12,0.15},{0.2,0.5,0.3})</f>
        <v>0.12</v>
      </c>
      <c r="F9" s="1"/>
      <c r="G9" s="1"/>
    </row>
    <row r="10" spans="1:7" ht="15.6" x14ac:dyDescent="0.3">
      <c r="A10" s="4"/>
      <c r="B10" s="3" t="s">
        <v>9</v>
      </c>
      <c r="C10" s="11">
        <v>100000</v>
      </c>
      <c r="D10" s="32"/>
      <c r="E10" s="33"/>
      <c r="F10" s="1"/>
      <c r="G10" s="1"/>
    </row>
    <row r="11" spans="1:7" ht="16.2" thickBot="1" x14ac:dyDescent="0.35">
      <c r="A11" s="1" t="s">
        <v>28</v>
      </c>
      <c r="B11" s="1"/>
      <c r="C11" s="1"/>
      <c r="D11" s="1"/>
      <c r="E11" s="1"/>
      <c r="F11" s="1"/>
      <c r="G11" s="1"/>
    </row>
    <row r="12" spans="1:7" ht="15.6" x14ac:dyDescent="0.3">
      <c r="A12" s="4"/>
      <c r="B12" s="12" t="s">
        <v>5</v>
      </c>
      <c r="C12" s="13" cm="1">
        <f t="array" aca="1" ref="C12" ca="1">_xll.PsiTriangular(160,180,220)</f>
        <v>173.53366241096614</v>
      </c>
      <c r="D12" s="13" cm="1">
        <f t="array" aca="1" ref="D12" ca="1">_xll.PsiTriangular(140,200,240)</f>
        <v>195.88985318137529</v>
      </c>
      <c r="E12" s="14" cm="1">
        <f t="array" aca="1" ref="E12" ca="1">_xll.PsiTriangular(150,200,225)</f>
        <v>192.03685873443757</v>
      </c>
      <c r="F12" s="1"/>
      <c r="G12" s="1"/>
    </row>
    <row r="13" spans="1:7" ht="15.6" x14ac:dyDescent="0.3">
      <c r="A13" s="4"/>
      <c r="B13" s="15" t="s">
        <v>10</v>
      </c>
      <c r="C13" s="7">
        <f ca="1">C9*C12</f>
        <v>20.824039489315936</v>
      </c>
      <c r="D13" s="7">
        <f ca="1">D9*D12</f>
        <v>29.38347797720629</v>
      </c>
      <c r="E13" s="16">
        <f t="shared" ref="E13" ca="1" si="0">E9*E12</f>
        <v>23.044423048132508</v>
      </c>
      <c r="F13" s="1"/>
      <c r="G13" s="1"/>
    </row>
    <row r="14" spans="1:7" ht="16.2" thickBot="1" x14ac:dyDescent="0.35">
      <c r="A14" s="4"/>
      <c r="B14" s="17" t="s">
        <v>11</v>
      </c>
      <c r="C14" s="18">
        <f ca="1">C12-C13</f>
        <v>152.70962292165021</v>
      </c>
      <c r="D14" s="18">
        <f t="shared" ref="D14:E14" ca="1" si="1">D12-D13</f>
        <v>166.50637520416899</v>
      </c>
      <c r="E14" s="19">
        <f t="shared" ca="1" si="1"/>
        <v>168.99243568630507</v>
      </c>
      <c r="F14" s="1"/>
      <c r="G14" s="1"/>
    </row>
    <row r="15" spans="1:7" ht="16.2" thickBot="1" x14ac:dyDescent="0.35">
      <c r="A15" s="4"/>
      <c r="B15" s="4"/>
      <c r="C15" s="1"/>
      <c r="D15" s="1"/>
      <c r="E15" s="1"/>
      <c r="F15" s="1"/>
      <c r="G15" s="1"/>
    </row>
    <row r="16" spans="1:7" ht="15.6" x14ac:dyDescent="0.3">
      <c r="A16" s="4"/>
      <c r="B16" s="12" t="s">
        <v>12</v>
      </c>
      <c r="C16" s="20">
        <v>12</v>
      </c>
      <c r="D16" s="20">
        <v>12</v>
      </c>
      <c r="E16" s="21">
        <v>12</v>
      </c>
      <c r="F16" s="1"/>
      <c r="G16" s="1"/>
    </row>
    <row r="17" spans="1:7" ht="16.2" thickBot="1" x14ac:dyDescent="0.35">
      <c r="A17" s="4"/>
      <c r="B17" s="17" t="s">
        <v>13</v>
      </c>
      <c r="C17" s="18">
        <f>216-C16</f>
        <v>204</v>
      </c>
      <c r="D17" s="18">
        <f t="shared" ref="D17:E17" si="2">216-D16</f>
        <v>204</v>
      </c>
      <c r="E17" s="19">
        <f t="shared" si="2"/>
        <v>204</v>
      </c>
      <c r="F17" s="1"/>
      <c r="G17" s="1"/>
    </row>
    <row r="18" spans="1:7" ht="16.2" thickBot="1" x14ac:dyDescent="0.35">
      <c r="A18" s="1" t="s">
        <v>29</v>
      </c>
      <c r="B18" s="1"/>
      <c r="C18" s="1"/>
      <c r="D18" s="1"/>
      <c r="E18" s="1"/>
      <c r="F18" s="1"/>
      <c r="G18" s="1"/>
    </row>
    <row r="19" spans="1:7" ht="15.6" x14ac:dyDescent="0.3">
      <c r="A19" s="4"/>
      <c r="B19" s="12" t="s">
        <v>14</v>
      </c>
      <c r="C19" s="13">
        <f ca="1">MIN(C13,C16)</f>
        <v>12</v>
      </c>
      <c r="D19" s="13">
        <f t="shared" ref="D19:E20" ca="1" si="3">MIN(D13,D16)</f>
        <v>12</v>
      </c>
      <c r="E19" s="14">
        <f t="shared" ca="1" si="3"/>
        <v>12</v>
      </c>
      <c r="F19" s="1"/>
      <c r="G19" s="1">
        <f ca="1">_xll.PsiSimParam(1,35)</f>
        <v>1</v>
      </c>
    </row>
    <row r="20" spans="1:7" ht="15.6" x14ac:dyDescent="0.3">
      <c r="A20" s="4"/>
      <c r="B20" s="15" t="s">
        <v>15</v>
      </c>
      <c r="C20" s="7">
        <f ca="1">MIN(C14,C17)</f>
        <v>152.70962292165021</v>
      </c>
      <c r="D20" s="7">
        <f t="shared" ca="1" si="3"/>
        <v>166.50637520416899</v>
      </c>
      <c r="E20" s="16">
        <f t="shared" ca="1" si="3"/>
        <v>168.99243568630507</v>
      </c>
      <c r="F20" s="1"/>
      <c r="G20" s="1"/>
    </row>
    <row r="21" spans="1:7" ht="15.6" x14ac:dyDescent="0.3">
      <c r="A21" s="4"/>
      <c r="B21" s="15" t="s">
        <v>16</v>
      </c>
      <c r="C21" s="7">
        <f ca="1">C20*C5</f>
        <v>26724.184011288788</v>
      </c>
      <c r="D21" s="7">
        <f t="shared" ref="D21:E21" ca="1" si="4">D20*D5</f>
        <v>24975.956280625349</v>
      </c>
      <c r="E21" s="16">
        <f t="shared" ca="1" si="4"/>
        <v>33798.487137261014</v>
      </c>
      <c r="F21" s="1"/>
      <c r="G21" s="1"/>
    </row>
    <row r="22" spans="1:7" ht="16.2" thickBot="1" x14ac:dyDescent="0.35">
      <c r="A22" s="4"/>
      <c r="B22" s="17" t="s">
        <v>17</v>
      </c>
      <c r="C22" s="40">
        <f ca="1">C19*C4</f>
        <v>4800</v>
      </c>
      <c r="D22" s="40">
        <f t="shared" ref="D22:E22" ca="1" si="5">D19*D4</f>
        <v>4800</v>
      </c>
      <c r="E22" s="39">
        <f t="shared" ca="1" si="5"/>
        <v>5400</v>
      </c>
      <c r="F22" s="1"/>
      <c r="G22" s="1"/>
    </row>
    <row r="23" spans="1:7" ht="16.2" thickBot="1" x14ac:dyDescent="0.35">
      <c r="A23" s="4"/>
      <c r="B23" s="4"/>
      <c r="C23" s="1"/>
      <c r="D23" s="1"/>
      <c r="E23" s="1"/>
      <c r="F23" s="1"/>
      <c r="G23" s="1"/>
    </row>
    <row r="24" spans="1:7" ht="15.6" x14ac:dyDescent="0.3">
      <c r="A24" s="4"/>
      <c r="B24" s="12" t="s">
        <v>18</v>
      </c>
      <c r="C24" s="14">
        <f ca="1">SUM(C21:E22)</f>
        <v>100498.62742917516</v>
      </c>
      <c r="D24" s="22"/>
      <c r="E24" s="22"/>
      <c r="F24" s="1"/>
      <c r="G24" s="1"/>
    </row>
    <row r="25" spans="1:7" ht="15.6" x14ac:dyDescent="0.3">
      <c r="A25" s="4"/>
      <c r="B25" s="15" t="s">
        <v>19</v>
      </c>
      <c r="C25" s="16">
        <f>100000</f>
        <v>100000</v>
      </c>
      <c r="D25" s="22"/>
      <c r="E25" s="42" t="s">
        <v>20</v>
      </c>
      <c r="F25" s="1"/>
      <c r="G25" s="1"/>
    </row>
    <row r="26" spans="1:7" ht="16.2" thickBot="1" x14ac:dyDescent="0.35">
      <c r="A26" s="4"/>
      <c r="B26" s="17" t="s">
        <v>21</v>
      </c>
      <c r="C26" s="39" cm="1">
        <f t="array" aca="1" ref="C26" ca="1">C24-C25 + _xll.PsiOutput()</f>
        <v>498.62742917516152</v>
      </c>
      <c r="D26" s="1"/>
      <c r="E26" s="37" cm="1">
        <f t="array" aca="1" ref="E26" ca="1">_xll.PsiMean(C26)</f>
        <v>2839.6667507173611</v>
      </c>
      <c r="F26" s="1"/>
      <c r="G26" s="1"/>
    </row>
    <row r="27" spans="1:7" ht="15.6" x14ac:dyDescent="0.3">
      <c r="A27" s="1"/>
      <c r="B27" s="1"/>
      <c r="C27" s="1"/>
      <c r="D27" s="1"/>
      <c r="E27" s="1"/>
      <c r="F27" s="1"/>
      <c r="G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6D9C-A3B6-4EFC-91B9-068A329BCAD4}">
  <dimension ref="A1:G27"/>
  <sheetViews>
    <sheetView topLeftCell="A4" workbookViewId="0">
      <selection activeCell="E26" sqref="E26"/>
    </sheetView>
  </sheetViews>
  <sheetFormatPr defaultRowHeight="14.4" x14ac:dyDescent="0.3"/>
  <cols>
    <col min="2" max="2" width="26.33203125" bestFit="1" customWidth="1"/>
    <col min="3" max="3" width="15.33203125" bestFit="1" customWidth="1"/>
    <col min="4" max="4" width="16.44140625" bestFit="1" customWidth="1"/>
    <col min="5" max="5" width="15.88671875" bestFit="1" customWidth="1"/>
  </cols>
  <sheetData>
    <row r="1" spans="1:7" ht="15.6" x14ac:dyDescent="0.3">
      <c r="A1" s="1"/>
      <c r="B1" s="1"/>
      <c r="C1" s="1"/>
      <c r="D1" s="1"/>
      <c r="E1" s="1"/>
      <c r="F1" s="1"/>
      <c r="G1" s="1"/>
    </row>
    <row r="2" spans="1:7" ht="15.6" x14ac:dyDescent="0.3">
      <c r="A2" s="1"/>
      <c r="B2" s="1"/>
      <c r="C2" s="1"/>
      <c r="D2" s="1"/>
      <c r="E2" s="1"/>
      <c r="F2" s="1"/>
      <c r="G2" s="1"/>
    </row>
    <row r="3" spans="1:7" ht="15.6" x14ac:dyDescent="0.3">
      <c r="A3" s="1"/>
      <c r="B3" s="31"/>
      <c r="C3" s="2" t="s">
        <v>0</v>
      </c>
      <c r="D3" s="3" t="s">
        <v>1</v>
      </c>
      <c r="E3" s="3" t="s">
        <v>2</v>
      </c>
      <c r="F3" s="1"/>
      <c r="G3" s="1"/>
    </row>
    <row r="4" spans="1:7" ht="15.6" x14ac:dyDescent="0.3">
      <c r="A4" s="4"/>
      <c r="B4" s="3" t="s">
        <v>3</v>
      </c>
      <c r="C4" s="5">
        <v>400</v>
      </c>
      <c r="D4" s="6">
        <v>400</v>
      </c>
      <c r="E4" s="5">
        <v>450</v>
      </c>
      <c r="F4" s="1"/>
      <c r="G4" s="1"/>
    </row>
    <row r="5" spans="1:7" ht="15.6" x14ac:dyDescent="0.3">
      <c r="A5" s="4"/>
      <c r="B5" s="3" t="s">
        <v>4</v>
      </c>
      <c r="C5" s="5">
        <v>175</v>
      </c>
      <c r="D5" s="6">
        <v>150</v>
      </c>
      <c r="E5" s="5">
        <v>200</v>
      </c>
      <c r="F5" s="1"/>
      <c r="G5" s="1"/>
    </row>
    <row r="6" spans="1:7" ht="15.6" x14ac:dyDescent="0.3">
      <c r="A6" s="4"/>
      <c r="B6" s="3" t="s">
        <v>5</v>
      </c>
      <c r="C6" s="7" cm="1">
        <f t="array" aca="1" ref="C6" ca="1">_xll.PsiTriangular(160,180,220)</f>
        <v>189.38629671867221</v>
      </c>
      <c r="D6" s="8" cm="1">
        <f t="array" aca="1" ref="D6" ca="1">_xll.PsiTriangular(140,200,240)</f>
        <v>190.68452788545449</v>
      </c>
      <c r="E6" s="7" cm="1">
        <f t="array" aca="1" ref="E6" ca="1">_xll.PsiTriangular(150,200,225)</f>
        <v>204.69176089191177</v>
      </c>
      <c r="F6" s="1"/>
      <c r="G6" s="1"/>
    </row>
    <row r="7" spans="1:7" ht="15.6" x14ac:dyDescent="0.3">
      <c r="A7" s="4"/>
      <c r="B7" s="3" t="s">
        <v>6</v>
      </c>
      <c r="C7" s="9">
        <v>0.05</v>
      </c>
      <c r="D7" s="10">
        <v>0.12</v>
      </c>
      <c r="E7" s="9">
        <v>0.15</v>
      </c>
      <c r="F7" s="1"/>
      <c r="G7" s="1"/>
    </row>
    <row r="8" spans="1:7" ht="15.6" x14ac:dyDescent="0.3">
      <c r="A8" s="4"/>
      <c r="B8" s="3" t="s">
        <v>7</v>
      </c>
      <c r="C8" s="5">
        <v>0.2</v>
      </c>
      <c r="D8" s="6">
        <v>0.5</v>
      </c>
      <c r="E8" s="5">
        <v>0.3</v>
      </c>
      <c r="F8" s="1"/>
      <c r="G8" s="1"/>
    </row>
    <row r="9" spans="1:7" ht="15.6" x14ac:dyDescent="0.3">
      <c r="A9" s="4"/>
      <c r="B9" s="3" t="s">
        <v>8</v>
      </c>
      <c r="C9" s="5">
        <f ca="1">_xll.PsiDiscrete({0.05,0.12,0.15},{0.2,0.5,0.3})</f>
        <v>0.12</v>
      </c>
      <c r="D9" s="6">
        <f ca="1">_xll.PsiDiscrete({0.05,0.12,0.15},{0.2,0.5,0.3})</f>
        <v>0.05</v>
      </c>
      <c r="E9" s="5">
        <f ca="1">_xll.PsiDiscrete({0.05,0.12,0.15},{0.2,0.5,0.3})</f>
        <v>0.05</v>
      </c>
      <c r="F9" s="1"/>
      <c r="G9" s="1"/>
    </row>
    <row r="10" spans="1:7" ht="15.6" x14ac:dyDescent="0.3">
      <c r="A10" s="4"/>
      <c r="B10" s="3" t="s">
        <v>9</v>
      </c>
      <c r="C10" s="11">
        <f>100000</f>
        <v>100000</v>
      </c>
      <c r="D10" s="32"/>
      <c r="E10" s="33"/>
      <c r="F10" s="1"/>
      <c r="G10" s="1"/>
    </row>
    <row r="11" spans="1:7" ht="16.2" thickBot="1" x14ac:dyDescent="0.35">
      <c r="A11" s="1" t="s">
        <v>28</v>
      </c>
      <c r="B11" s="4"/>
      <c r="C11" s="1"/>
      <c r="D11" s="1"/>
      <c r="E11" s="1"/>
      <c r="F11" s="1"/>
      <c r="G11" s="1"/>
    </row>
    <row r="12" spans="1:7" ht="15.6" x14ac:dyDescent="0.3">
      <c r="A12" s="4"/>
      <c r="B12" s="12" t="s">
        <v>5</v>
      </c>
      <c r="C12" s="13" cm="1">
        <f t="array" aca="1" ref="C12" ca="1">_xll.PsiTriangular(160,180,220)</f>
        <v>177.89057836663125</v>
      </c>
      <c r="D12" s="13" cm="1">
        <f t="array" aca="1" ref="D12" ca="1">_xll.PsiTriangular(140,200,240)</f>
        <v>174.69606813174929</v>
      </c>
      <c r="E12" s="14" cm="1">
        <f t="array" aca="1" ref="E12" ca="1">_xll.PsiTriangular(150,200,225)</f>
        <v>188.39969672937096</v>
      </c>
      <c r="F12" s="1"/>
      <c r="G12" s="1"/>
    </row>
    <row r="13" spans="1:7" ht="15.6" x14ac:dyDescent="0.3">
      <c r="A13" s="4"/>
      <c r="B13" s="15" t="s">
        <v>10</v>
      </c>
      <c r="C13" s="7">
        <f ca="1">C12*C9</f>
        <v>21.346869403995747</v>
      </c>
      <c r="D13" s="7">
        <f t="shared" ref="D13:E13" ca="1" si="0">D12*D9</f>
        <v>8.7348034065874653</v>
      </c>
      <c r="E13" s="16">
        <f t="shared" ca="1" si="0"/>
        <v>9.419984836468549</v>
      </c>
      <c r="F13" s="1"/>
      <c r="G13" s="1"/>
    </row>
    <row r="14" spans="1:7" ht="15.6" x14ac:dyDescent="0.3">
      <c r="A14" s="4"/>
      <c r="B14" s="15" t="s">
        <v>11</v>
      </c>
      <c r="C14" s="7">
        <f ca="1">C12-C13</f>
        <v>156.54370896263549</v>
      </c>
      <c r="D14" s="7">
        <f t="shared" ref="D14:E14" ca="1" si="1">D12-D13</f>
        <v>165.96126472516181</v>
      </c>
      <c r="E14" s="16">
        <f t="shared" ca="1" si="1"/>
        <v>178.9797118929024</v>
      </c>
      <c r="F14" s="1"/>
      <c r="G14" s="1"/>
    </row>
    <row r="15" spans="1:7" ht="15.6" x14ac:dyDescent="0.3">
      <c r="A15" s="4"/>
      <c r="B15" s="15" t="s">
        <v>22</v>
      </c>
      <c r="C15" s="7">
        <f ca="1">$G$19</f>
        <v>1</v>
      </c>
      <c r="D15" s="7">
        <f t="shared" ref="D15:E15" ca="1" si="2">$G$19</f>
        <v>1</v>
      </c>
      <c r="E15" s="16">
        <f t="shared" ca="1" si="2"/>
        <v>1</v>
      </c>
      <c r="F15" s="1"/>
      <c r="G15" s="1"/>
    </row>
    <row r="16" spans="1:7" ht="16.2" thickBot="1" x14ac:dyDescent="0.35">
      <c r="A16" s="4"/>
      <c r="B16" s="17" t="s">
        <v>12</v>
      </c>
      <c r="C16" s="18">
        <f ca="1">C15*4</f>
        <v>4</v>
      </c>
      <c r="D16" s="18">
        <f t="shared" ref="D16:E16" ca="1" si="3">D15*4</f>
        <v>4</v>
      </c>
      <c r="E16" s="19">
        <f t="shared" ca="1" si="3"/>
        <v>4</v>
      </c>
      <c r="F16" s="1"/>
      <c r="G16" s="1"/>
    </row>
    <row r="17" spans="1:7" ht="16.2" thickBot="1" x14ac:dyDescent="0.35">
      <c r="A17" s="4"/>
      <c r="B17" s="1"/>
      <c r="C17" s="1"/>
      <c r="D17" s="1"/>
      <c r="E17" s="1"/>
      <c r="F17" s="1"/>
      <c r="G17" s="1"/>
    </row>
    <row r="18" spans="1:7" ht="16.2" thickBot="1" x14ac:dyDescent="0.35">
      <c r="A18" s="1"/>
      <c r="B18" s="23" t="s">
        <v>23</v>
      </c>
      <c r="C18" s="24">
        <f ca="1">240-(C15*6*2)</f>
        <v>228</v>
      </c>
      <c r="D18" s="24">
        <f ca="1">240-(D15*6*2)</f>
        <v>228</v>
      </c>
      <c r="E18" s="25">
        <f ca="1">240-(E15*6*2)</f>
        <v>228</v>
      </c>
      <c r="F18" s="1"/>
      <c r="G18" s="1"/>
    </row>
    <row r="19" spans="1:7" ht="16.2" thickBot="1" x14ac:dyDescent="0.35">
      <c r="A19" s="1" t="s">
        <v>29</v>
      </c>
      <c r="B19" s="4"/>
      <c r="C19" s="1"/>
      <c r="D19" s="1"/>
      <c r="E19" s="1"/>
      <c r="F19" s="1"/>
      <c r="G19" s="1" cm="1">
        <f t="array" aca="1" ref="G19" ca="1">_xll.PsiSimParam(1,20)</f>
        <v>1</v>
      </c>
    </row>
    <row r="20" spans="1:7" ht="15.6" x14ac:dyDescent="0.3">
      <c r="A20" s="4"/>
      <c r="B20" s="12" t="s">
        <v>14</v>
      </c>
      <c r="C20" s="13">
        <f ca="1">C16</f>
        <v>4</v>
      </c>
      <c r="D20" s="13">
        <f t="shared" ref="D20:E20" ca="1" si="4">D16</f>
        <v>4</v>
      </c>
      <c r="E20" s="14">
        <f t="shared" ca="1" si="4"/>
        <v>4</v>
      </c>
      <c r="F20" s="1"/>
      <c r="G20" s="1"/>
    </row>
    <row r="21" spans="1:7" ht="15.6" x14ac:dyDescent="0.3">
      <c r="A21" s="4"/>
      <c r="B21" s="15" t="s">
        <v>15</v>
      </c>
      <c r="C21" s="7">
        <f ca="1">MIN(C14,C18)</f>
        <v>156.54370896263549</v>
      </c>
      <c r="D21" s="7">
        <f ca="1">MIN(D14,D18)</f>
        <v>165.96126472516181</v>
      </c>
      <c r="E21" s="16">
        <f ca="1">MIN(E14,E18)</f>
        <v>178.9797118929024</v>
      </c>
      <c r="F21" s="1"/>
      <c r="G21" s="1"/>
    </row>
    <row r="22" spans="1:7" ht="15.6" x14ac:dyDescent="0.3">
      <c r="A22" s="4"/>
      <c r="B22" s="15" t="s">
        <v>16</v>
      </c>
      <c r="C22" s="7">
        <f ca="1">C21*C5</f>
        <v>27395.149068461211</v>
      </c>
      <c r="D22" s="7">
        <f ca="1">D21*D5</f>
        <v>24894.189708774273</v>
      </c>
      <c r="E22" s="16">
        <f ca="1">E21*E5</f>
        <v>35795.942378580483</v>
      </c>
      <c r="F22" s="1"/>
      <c r="G22" s="1"/>
    </row>
    <row r="23" spans="1:7" ht="16.2" thickBot="1" x14ac:dyDescent="0.35">
      <c r="A23" s="4"/>
      <c r="B23" s="17" t="s">
        <v>17</v>
      </c>
      <c r="C23" s="40">
        <f ca="1">C20*C4</f>
        <v>1600</v>
      </c>
      <c r="D23" s="40">
        <f ca="1">D20*D4</f>
        <v>1600</v>
      </c>
      <c r="E23" s="39">
        <f ca="1">E20*E4</f>
        <v>1800</v>
      </c>
      <c r="F23" s="1"/>
      <c r="G23" s="1"/>
    </row>
    <row r="24" spans="1:7" ht="16.2" thickBot="1" x14ac:dyDescent="0.35">
      <c r="A24" s="4"/>
      <c r="B24" s="4"/>
      <c r="C24" s="1"/>
      <c r="D24" s="1"/>
      <c r="E24" s="1"/>
      <c r="F24" s="1"/>
      <c r="G24" s="1"/>
    </row>
    <row r="25" spans="1:7" ht="16.2" thickBot="1" x14ac:dyDescent="0.35">
      <c r="A25" s="4"/>
      <c r="B25" s="12" t="s">
        <v>18</v>
      </c>
      <c r="C25" s="14">
        <f ca="1">SUM(C22:E23)</f>
        <v>93085.281155815959</v>
      </c>
      <c r="D25" s="22"/>
      <c r="E25" s="22"/>
      <c r="F25" s="1"/>
      <c r="G25" s="1"/>
    </row>
    <row r="26" spans="1:7" ht="15.6" x14ac:dyDescent="0.3">
      <c r="A26" s="4"/>
      <c r="B26" s="15" t="s">
        <v>19</v>
      </c>
      <c r="C26" s="16">
        <f>100000</f>
        <v>100000</v>
      </c>
      <c r="D26" s="22"/>
      <c r="E26" s="41" t="s">
        <v>20</v>
      </c>
      <c r="F26" s="1"/>
      <c r="G26" s="1"/>
    </row>
    <row r="27" spans="1:7" ht="16.2" thickBot="1" x14ac:dyDescent="0.35">
      <c r="A27" s="4"/>
      <c r="B27" s="17" t="s">
        <v>21</v>
      </c>
      <c r="C27" s="39" cm="1">
        <f t="array" aca="1" ref="C27" ca="1">C25-C26 + _xll.PsiOutput()</f>
        <v>-6914.7188441840408</v>
      </c>
      <c r="D27" s="1"/>
      <c r="E27" s="38" cm="1">
        <f t="array" aca="1" ref="E27" ca="1">_xll.PsiMean(C27)</f>
        <v>-6493.9888434332934</v>
      </c>
      <c r="F27" s="1"/>
      <c r="G27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7873-E399-4D1B-AFBF-60BA84D5B04F}">
  <dimension ref="A1:C20"/>
  <sheetViews>
    <sheetView showGridLines="0" workbookViewId="0">
      <selection activeCell="C11" sqref="C11"/>
    </sheetView>
  </sheetViews>
  <sheetFormatPr defaultRowHeight="14.4" x14ac:dyDescent="0.3"/>
  <cols>
    <col min="2" max="2" width="14.77734375" customWidth="1"/>
  </cols>
  <sheetData>
    <row r="1" spans="1:3" ht="18" x14ac:dyDescent="0.35">
      <c r="A1" s="26" t="s">
        <v>24</v>
      </c>
    </row>
    <row r="3" spans="1:3" ht="15.6" x14ac:dyDescent="0.3">
      <c r="A3" s="27" t="s">
        <v>25</v>
      </c>
    </row>
    <row r="5" spans="1:3" x14ac:dyDescent="0.3">
      <c r="B5" s="28" t="s">
        <v>26</v>
      </c>
      <c r="C5" s="29" t="s">
        <v>20</v>
      </c>
    </row>
    <row r="6" spans="1:3" x14ac:dyDescent="0.3">
      <c r="B6" s="29">
        <v>1</v>
      </c>
      <c r="C6" s="29">
        <v>-6496.7008462225094</v>
      </c>
    </row>
    <row r="7" spans="1:3" x14ac:dyDescent="0.3">
      <c r="B7" s="29">
        <v>2.3571428571428572</v>
      </c>
      <c r="C7" s="29">
        <v>278.77049028009992</v>
      </c>
    </row>
    <row r="8" spans="1:3" x14ac:dyDescent="0.3">
      <c r="B8" s="29">
        <v>3.7142857142857144</v>
      </c>
      <c r="C8" s="29">
        <v>6875.1743923769718</v>
      </c>
    </row>
    <row r="9" spans="1:3" x14ac:dyDescent="0.3">
      <c r="B9" s="29">
        <v>5.0714285714285712</v>
      </c>
      <c r="C9" s="29">
        <v>12486.474665455991</v>
      </c>
    </row>
    <row r="10" spans="1:3" x14ac:dyDescent="0.3">
      <c r="B10" s="29">
        <v>6.4285714285714288</v>
      </c>
      <c r="C10" s="29">
        <v>15550.148529446204</v>
      </c>
    </row>
    <row r="11" spans="1:3" x14ac:dyDescent="0.3">
      <c r="B11" s="29">
        <v>7.7857142857142865</v>
      </c>
      <c r="C11" s="30">
        <v>15613.754621421962</v>
      </c>
    </row>
    <row r="12" spans="1:3" x14ac:dyDescent="0.3">
      <c r="B12" s="29">
        <v>9.1428571428571441</v>
      </c>
      <c r="C12" s="29">
        <v>14107.829506906501</v>
      </c>
    </row>
    <row r="13" spans="1:3" x14ac:dyDescent="0.3">
      <c r="B13" s="29">
        <v>10.500000000000002</v>
      </c>
      <c r="C13" s="29">
        <v>12350</v>
      </c>
    </row>
    <row r="14" spans="1:3" x14ac:dyDescent="0.3">
      <c r="B14" s="29">
        <v>11.857142857142859</v>
      </c>
      <c r="C14" s="29">
        <v>10585.714285714412</v>
      </c>
    </row>
    <row r="15" spans="1:3" x14ac:dyDescent="0.3">
      <c r="B15" s="29">
        <v>13.214285714285715</v>
      </c>
      <c r="C15" s="29">
        <v>8821.428571428436</v>
      </c>
    </row>
    <row r="16" spans="1:3" x14ac:dyDescent="0.3">
      <c r="B16" s="29">
        <v>14.571428571428577</v>
      </c>
      <c r="C16" s="29">
        <v>7057.1428571427414</v>
      </c>
    </row>
    <row r="17" spans="2:3" x14ac:dyDescent="0.3">
      <c r="B17" s="29">
        <v>15.928571428571432</v>
      </c>
      <c r="C17" s="29">
        <v>5292.8571428572523</v>
      </c>
    </row>
    <row r="18" spans="2:3" x14ac:dyDescent="0.3">
      <c r="B18" s="29">
        <v>17.285714285714288</v>
      </c>
      <c r="C18" s="29">
        <v>3528.5714285713707</v>
      </c>
    </row>
    <row r="19" spans="2:3" x14ac:dyDescent="0.3">
      <c r="B19" s="29">
        <v>18.642857142857142</v>
      </c>
      <c r="C19" s="29">
        <v>1764.2857142856822</v>
      </c>
    </row>
    <row r="20" spans="2:3" x14ac:dyDescent="0.3">
      <c r="B20" s="29">
        <v>20.000000000000004</v>
      </c>
      <c r="C20" s="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Chap15 #1 a,b</vt:lpstr>
      <vt:lpstr>Chap15 #1 c</vt:lpstr>
      <vt:lpstr>#1.c Sim Analysis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 Agrawal</dc:creator>
  <cp:lastModifiedBy>Darsh Agrawal</cp:lastModifiedBy>
  <dcterms:created xsi:type="dcterms:W3CDTF">2022-04-27T05:12:41Z</dcterms:created>
  <dcterms:modified xsi:type="dcterms:W3CDTF">2022-04-27T07:00:18Z</dcterms:modified>
</cp:coreProperties>
</file>