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13_ncr:1_{E7167F4F-6CA4-4C20-8C69-C1E5A609913A}" xr6:coauthVersionLast="47" xr6:coauthVersionMax="47" xr10:uidLastSave="{00000000-0000-0000-0000-000000000000}"/>
  <bookViews>
    <workbookView xWindow="-108" yWindow="-108" windowWidth="23256" windowHeight="12576" xr2:uid="{AFD9FA87-42A4-4BCB-99D0-A82C5532E6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E6" i="1"/>
  <c r="F6" i="1"/>
  <c r="G6" i="1"/>
  <c r="E7" i="1"/>
  <c r="G7" i="1" s="1"/>
  <c r="G17" i="1" s="1"/>
  <c r="F7" i="1"/>
  <c r="E8" i="1"/>
  <c r="F8" i="1"/>
  <c r="G8" i="1" s="1"/>
  <c r="E9" i="1"/>
  <c r="F9" i="1"/>
  <c r="G9" i="1"/>
  <c r="E10" i="1"/>
  <c r="G10" i="1" s="1"/>
  <c r="F10" i="1"/>
  <c r="E11" i="1"/>
  <c r="G11" i="1" s="1"/>
  <c r="F11" i="1"/>
  <c r="E12" i="1"/>
  <c r="G12" i="1" s="1"/>
  <c r="F12" i="1"/>
  <c r="E13" i="1"/>
  <c r="F13" i="1"/>
  <c r="G13" i="1"/>
  <c r="E14" i="1"/>
  <c r="F14" i="1"/>
  <c r="G14" i="1"/>
  <c r="XFD1048550" i="2" a="1"/>
  <c r="XFD1048550" i="2"/>
  <c r="XFD1048551" i="2" a="1"/>
  <c r="XFD1048551" i="2" s="1"/>
  <c r="XFD1048552" i="2" a="1"/>
  <c r="XFD1048552" i="2" s="1"/>
  <c r="XFD1048553" i="2" a="1"/>
  <c r="XFD1048553" i="2" s="1"/>
  <c r="XFD1048554" i="2" a="1"/>
  <c r="XFD1048554" i="2"/>
  <c r="XFD1048555" i="2" a="1"/>
  <c r="XFD1048555" i="2" s="1"/>
  <c r="XFD1048556" i="2" a="1"/>
  <c r="XFD1048556" i="2" s="1"/>
  <c r="XFD1048557" i="2" a="1"/>
  <c r="XFD1048557" i="2" s="1"/>
  <c r="XFD1048558" i="2" a="1"/>
  <c r="XFD1048558" i="2"/>
  <c r="XFD1048559" i="2" a="1"/>
  <c r="XFD1048559" i="2" s="1"/>
  <c r="XFD1048560" i="2" a="1"/>
  <c r="XFD1048560" i="2" s="1"/>
  <c r="XFD1048561" i="2" a="1"/>
  <c r="XFD1048561" i="2" s="1"/>
  <c r="XFD1048562" i="2" a="1"/>
  <c r="XFD1048562" i="2"/>
  <c r="XFD1048563" i="2" a="1"/>
  <c r="XFD1048563" i="2" s="1"/>
  <c r="XFD1048564" i="2" a="1"/>
  <c r="XFD1048564" i="2" s="1"/>
  <c r="XFD1048565" i="2" a="1"/>
  <c r="XFD1048565" i="2" s="1"/>
  <c r="XFD1048566" i="2" a="1"/>
  <c r="XFD1048566" i="2"/>
  <c r="XFD1048567" i="2" a="1"/>
  <c r="XFD1048567" i="2" s="1"/>
  <c r="XFD1048568" i="2" a="1"/>
  <c r="XFD1048568" i="2" s="1"/>
  <c r="XFD1048569" i="2" a="1"/>
  <c r="XFD1048569" i="2" s="1"/>
  <c r="XFD1048570" i="2" a="1"/>
  <c r="XFD1048570" i="2"/>
  <c r="XFD1048571" i="2" a="1"/>
  <c r="XFD1048571" i="2" s="1"/>
  <c r="XFD1048572" i="2" a="1"/>
  <c r="XFD1048572" i="2" s="1"/>
  <c r="XFD1048573" i="2" a="1"/>
  <c r="XFD1048573" i="2" s="1"/>
  <c r="XFD1048574" i="2" a="1"/>
  <c r="XFD1048574" i="2"/>
  <c r="XFD1048575" i="2" a="1"/>
  <c r="XFD1048575" i="2" s="1"/>
  <c r="H14" i="3"/>
  <c r="I9" i="3"/>
  <c r="I12" i="3" s="1"/>
  <c r="H9" i="3"/>
  <c r="H12" i="3" s="1"/>
  <c r="J12" i="3" s="1"/>
  <c r="H12" i="2"/>
  <c r="H13" i="2" s="1"/>
  <c r="H11" i="2"/>
  <c r="I7" i="2"/>
  <c r="I12" i="2" s="1"/>
  <c r="H7" i="2"/>
  <c r="H10" i="2" s="1"/>
  <c r="H13" i="3" l="1"/>
  <c r="H15" i="3"/>
  <c r="I13" i="3"/>
  <c r="I14" i="3"/>
  <c r="I10" i="2"/>
  <c r="J10" i="2" s="1"/>
  <c r="I11" i="2"/>
  <c r="I13" i="2" s="1"/>
  <c r="J13" i="2" s="1"/>
  <c r="I15" i="3" l="1"/>
  <c r="J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<sst xmlns="http://schemas.openxmlformats.org/spreadsheetml/2006/main" count="58" uniqueCount="39">
  <si>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labor hours</t>
  </si>
  <si>
    <t>Xk</t>
  </si>
  <si>
    <t>Yk</t>
  </si>
  <si>
    <t>n(k)</t>
  </si>
  <si>
    <t>X</t>
  </si>
  <si>
    <t>Y</t>
  </si>
  <si>
    <t>X-distance</t>
  </si>
  <si>
    <t>Y-distance</t>
  </si>
  <si>
    <t>Correct distance</t>
  </si>
  <si>
    <t>Site</t>
  </si>
  <si>
    <t>Sum of Distances</t>
  </si>
  <si>
    <t>Chap 8 Q#1</t>
  </si>
  <si>
    <t>Campbell Auto</t>
  </si>
  <si>
    <t>Demand of trucks</t>
  </si>
  <si>
    <t>Demand of wagons</t>
  </si>
  <si>
    <t>500-18(price of truck in thousands)</t>
  </si>
  <si>
    <t>400-11(price of wagon in thousands)</t>
  </si>
  <si>
    <t>Price of each vehicle</t>
  </si>
  <si>
    <t>Truck</t>
  </si>
  <si>
    <t>Wagon</t>
  </si>
  <si>
    <t>Wagons</t>
  </si>
  <si>
    <t>and the cost of truck is 25.1268 and that of wagon is 31.5071.</t>
  </si>
  <si>
    <t>ANSWER: When the labour hours is 250, the profit is 592.263.</t>
  </si>
  <si>
    <t>(Note that all prices are in thousands)</t>
  </si>
  <si>
    <t>The cost of Trucks and wagons remains the same</t>
  </si>
  <si>
    <t>ANSWER: When the number of hours increases to 251, i.e its marginal value, the profit maximizes to 593.0834.</t>
  </si>
  <si>
    <t>Chap 8 Q5.b</t>
  </si>
  <si>
    <t>Chap 8 Q5.a</t>
  </si>
  <si>
    <t>Demand</t>
  </si>
  <si>
    <t>Cost per unit</t>
  </si>
  <si>
    <t>Labor hour</t>
  </si>
  <si>
    <t>Total labor hours</t>
  </si>
  <si>
    <t>Cost price</t>
  </si>
  <si>
    <t>Selling price</t>
  </si>
  <si>
    <t>Profit</t>
  </si>
  <si>
    <t>ANSWER: The optimal location co-ordinates of Kilroy's distribution center is x:107.9847 and y:37.61508.</t>
  </si>
  <si>
    <t>The optimal value of objective function is 11389.95976.</t>
  </si>
  <si>
    <t>The total marginal value of current labour hours is $0.820 as by comparing the profits of 250 and 251 hours labours, the difference is $0.820.</t>
  </si>
  <si>
    <t>(Note: All prices are in thousands.) Therefore, the total difference amount is $820.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</si>
</sst>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0" xfId="0" applyFont="1" applyFill="1" applyAlignment="1"/>
    <xf numFmtId="0" fontId="0" fillId="0" borderId="3" xfId="0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4" xfId="0" applyFill="1" applyBorder="1"/>
    <xf numFmtId="0" fontId="0" fillId="0" borderId="0" xfId="0" applyFill="1"/>
    <xf numFmtId="0" fontId="1" fillId="0" borderId="0" xfId="0" applyFont="1"/>
    <xf numFmtId="0" fontId="0" fillId="4" borderId="0" xfId="0" applyFill="1"/>
    <xf numFmtId="0" fontId="1" fillId="4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5" xfId="0" applyFont="1" applyBorder="1"/>
    <xf numFmtId="0" fontId="1" fillId="0" borderId="16" xfId="0" applyFont="1" applyBorder="1"/>
    <xf numFmtId="0" fontId="1" fillId="5" borderId="12" xfId="0" applyFont="1" applyFill="1" applyBorder="1"/>
    <xf numFmtId="0" fontId="0" fillId="0" borderId="13" xfId="0" applyBorder="1"/>
    <xf numFmtId="0" fontId="1" fillId="0" borderId="17" xfId="0" applyFont="1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1" fillId="2" borderId="16" xfId="0" applyFont="1" applyFill="1" applyBorder="1"/>
    <xf numFmtId="0" fontId="1" fillId="3" borderId="20" xfId="0" applyFont="1" applyFill="1" applyBorder="1"/>
    <xf numFmtId="0" fontId="1" fillId="3" borderId="16" xfId="0" applyFont="1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B27AD2-46AD-44CD-B001-C97A9BF12549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21231645602374080&quot;"/>
    <we:property name="KxRc" value="&quot;&quot;"/>
    <we:property name="Nx5TCUVrVD8qJg==" value="&quot;QDwSXQI=&quot;"/>
    <we:property name="Nx5TCUVrVCYpPiwZOjUQCQ==" value="&quot;QDsSWQ==&quot;"/>
    <we:property name="Nx5TCUVrVCYpPiwZOjUQCVU=" value="&quot;QDgSWQ==&quot;"/>
    <we:property name="Nx5TCUVrVAMnIDMdKgYbDwk=" value="&quot;VQ==&quot;"/>
    <we:property name="Nx5TCUVrVAMnIDMdKgYZEhdH" value="&quot;QDwSXQE=&quot;"/>
    <we:property name="Nx5TCUVrVAMnIDMdKgYHHwhH" value="&quot;REoLTA==&quot;"/>
    <we:property name="Nx5TCUVrVAMnIDMdKgYHEhdH" value="&quot;QDQSWQ==&quot;"/>
    <we:property name="Nx5TCUVqVAMnIDMdKgYQFAM=" value="&quot;IyRx&quot;"/>
    <we:property name="Nx5TCUVqVD0pNAgRNg==" value="&quot;VQ==&quot;"/>
    <we:property name="Nx5TCUVqVD8qJg==" value="&quot;QDwSXQQ=&quot;"/>
    <we:property name="Nx5TCUVqVAMnIDMdKgYbHwM=" value="&quot;VQ==&quot;"/>
    <we:property name="Nx5TCUVqVAMnIDMdKgYFCAE=" value="&quot;VFgGXAFpRUE=&quot;"/>
    <we:property name="Nx5TCUVqVAMnIDMdKgYGGQg=" value="&quot;VQ==&quot;"/>
    <we:property name="Nx5TCUVqVAMnIDMdKgYHFhw=" value="&quot;VA==&quot;"/>
    <we:property name="Nx5TCUVqVAMnIDMdKgYBFQg=" value="&quot;VFgGXQ==&quot;"/>
    <we:property name="Nx5TCUVqVAMnIDMdKgYWDAM=" value="&quot;VFgGXAFo&quot;"/>
    <we:property name="Nx5TCUVqVAMnIDMdKgYYCQg=" value="&quot;VA==&quot;"/>
    <we:property name="Nx5TCUVqVAMnIDMdKgYGCR4=" value="&quot;VUYG&quot;"/>
    <we:property name="Nx5TCUVqVAMnIDMdKgYHCQA=" value="&quot;VA==&quot;"/>
    <we:property name="Nx5TCUVqVAMnIDMdKgYYCBA=" value="&quot;VFgGWwQ=&quot;"/>
    <we:property name="Nx5TCUVqVAMnIDMdKgYYFA0=" value="&quot;V0Y=&quot;"/>
    <we:property name="Nx5TCUVqVAMnIDMdKgYHGBI=" value="&quot;VQ==&quot;"/>
    <we:property name="Nx5TCUVqVAMnIDMdKgYbDhY=" value="&quot;Vg==&quot;"/>
    <we:property name="Nx5TCUVqVAMnIDMdKgYUGQc=" value="&quot;VFgGXAA=&quot;"/>
    <we:property name="Nx5TCUVqVAMnIDMdKgYHHxc=" value="&quot;UQ==&quot;"/>
    <we:property name="Nx5TCUVqVAMnIDMdKgYUCBc=" value="&quot;VQ==&quot;"/>
    <we:property name="Nx5TCUVqVAMnIDMdKgYGDgU=" value="&quot;VA==&quot;"/>
    <we:property name="Nx5TCUVqVAMnIDMdKgYYHxA=" value="&quot;Vg==&quot;"/>
    <we:property name="Nx5TCUVqVAMnIDMdKgYGFQc=" value="&quot;VA==&quot;"/>
    <we:property name="Nx5TCUVqVAMnIDMdKgYZChA=" value="&quot;VA==&quot;"/>
    <we:property name="Nx5TCUVqVAMnIDMdKgYZChQ=" value="&quot;VA==&quot;"/>
    <we:property name="Nx5TCUVqVAMnIDMdKgYSGxQ=" value="&quot;VFgGXAFpRUE=&quot;"/>
    <we:property name="Nx5TCUVqVAMnIDMdKgYcChc=" value="&quot;VFgPVQ==&quot;"/>
    <we:property name="Nx5TCUVqVAMnIDMdKgYTHwU=" value="&quot;VFgGXAFpRUE=&quot;"/>
    <we:property name="Nx5TCUVqVAMnIDMdKgYcCg0=" value="&quot;VQ==&quot;"/>
    <we:property name="Nx5TCUVqVAMnIDMdKgYcCgA=" value="&quot;Vw==&quot;"/>
    <we:property name="Nx5TCUVqVCYpPiwZOjUQCQ==" value="&quot;QDsSWw==&quot;"/>
    <we:property name="Nx5TCUVqVCYpPiwZOjUQCVU=" value="&quot;QDgSWw==&quot;"/>
    <we:property name="Nx5TCUVqVAMnIDMdKgYbDwk=" value="&quot;VQ==&quot;"/>
    <we:property name="Nx5TCUVqVAMnIDMdKgYZEhdH" value="&quot;QDwSXQM=&quot;"/>
    <we:property name="Nx5TCUVqVAMnIDMdKgYHHwhH" value="&quot;REoLTA==&quot;"/>
    <we:property name="Nx5TCUVqVAMnIDMdKgYHEhdH" value="&quot;QDQSWw==&quot;"/>
    <we:property name="Nx5TCUVoVAMnIDMdKgYQFAM=" value="&quot;IyRx&quot;"/>
    <we:property name="Nx5TCUVoVD0pNAgRNg==" value="&quot;Vg==&quot;"/>
    <we:property name="Nx5TCUVoVD8qJg==" value="&quot;QDESXQY=&quot;"/>
    <we:property name="Nx5TCUVoVAMnIDMdKgYbHwM=" value="&quot;VQ==&quot;"/>
    <we:property name="Nx5TCUVoVAMnIDMdKgYFCAE=" value="&quot;VFgGXAFpRUE=&quot;"/>
    <we:property name="Nx5TCUVoVAMnIDMdKgYGGQg=" value="&quot;VQ==&quot;"/>
    <we:property name="Nx5TCUVoVAMnIDMdKgYHFhw=" value="&quot;VA==&quot;"/>
    <we:property name="Nx5TCUVoVAMnIDMdKgYBFQg=" value="&quot;VFgGXQ==&quot;"/>
    <we:property name="Nx5TCUVoVAMnIDMdKgYWDAM=" value="&quot;VFgGXAFo&quot;"/>
    <we:property name="Nx5TCUVoVAMnIDMdKgYYCQg=" value="&quot;VA==&quot;"/>
    <we:property name="Nx5TCUVoVAMnIDMdKgYGCR4=" value="&quot;VUYG&quot;"/>
    <we:property name="Nx5TCUVoVAMnIDMdKgYHCQA=" value="&quot;VA==&quot;"/>
    <we:property name="Nx5TCUVoVAMnIDMdKgYYCBA=" value="&quot;VFgGWwQ=&quot;"/>
    <we:property name="Nx5TCUVoVAMnIDMdKgYYFA0=" value="&quot;V0Y=&quot;"/>
    <we:property name="Nx5TCUVoVAMnIDMdKgYHGBI=" value="&quot;VQ==&quot;"/>
    <we:property name="Nx5TCUVoVAMnIDMdKgYbDhY=" value="&quot;Vg==&quot;"/>
    <we:property name="Nx5TCUVoVAMnIDMdKgYUGQc=" value="&quot;VFgGXAA=&quot;"/>
    <we:property name="Nx5TCUVoVAMnIDMdKgYHHxc=" value="&quot;UQ==&quot;"/>
    <we:property name="Nx5TCUVoVAMnIDMdKgYUCBc=" value="&quot;VQ==&quot;"/>
    <we:property name="Nx5TCUVoVAMnIDMdKgYGDgU=" value="&quot;VA==&quot;"/>
    <we:property name="Nx5TCUVoVAMnIDMdKgYYHxA=" value="&quot;Vg==&quot;"/>
    <we:property name="Nx5TCUVoVAMnIDMdKgYGFQc=" value="&quot;VA==&quot;"/>
    <we:property name="Nx5TCUVoVAMnIDMdKgYZChA=" value="&quot;VA==&quot;"/>
    <we:property name="Nx5TCUVoVAMnIDMdKgYZChQ=" value="&quot;VA==&quot;"/>
    <we:property name="Nx5TCUVoVAMnIDMdKgYSGxQ=" value="&quot;VFgGXAFpRUE=&quot;"/>
    <we:property name="Nx5TCUVoVAMnIDMdKgYcChc=" value="&quot;VFgPVQ==&quot;"/>
    <we:property name="Nx5TCUVoVAMnIDMdKgYTHwU=" value="&quot;VFgGXAFpRUE=&quot;"/>
    <we:property name="Nx5TCUVoVAMnIDMdKgYcCg0=" value="&quot;VQ==&quot;"/>
    <we:property name="Nx5TCUVoVAMnIDMdKgYcCgA=" value="&quot;Vw==&quot;"/>
    <we:property name="Nx5TCUVoVCYpPiwZOjUQCQ==" value="&quot;QDQSXQg=&quot;"/>
    <we:property name="Nx5TCUVoVCYpPiwZOjUQCVU=" value="&quot;QDUSXQg=&quot;"/>
  </we:properties>
  <we:bindings>
    <we:binding id="refEdit" type="matrix" appref="{36399FD7-DD6C-4BF6-A55C-D54A7C9D07CF}"/>
    <we:binding id="Worker" type="matrix" appref="{FFB96000-CE88-4FB0-9B0A-C4C96C3F8108}"/>
    <we:binding id="Var$M$5" type="matrix" appref="{CAA3DDE4-8A76-4F12-ACEE-94E3AE61238F}"/>
    <we:binding id="Var$N$5" type="matrix" appref="{3DEBA520-4057-441A-A18D-0B3AFE5D1C14}"/>
    <we:binding id="Sheet3refEdit" type="matrix" appref="{79365829-9144-4A03-A0C9-E351111A9C42}"/>
    <we:binding id="Sheet3Worker" type="matrix" appref="{91149DB4-DD7D-4779-B6E0-69CCE0C9602B}"/>
    <we:binding id="Var$M$7" type="matrix" appref="{41B2AE84-DDD7-480B-9CEF-C1657E5271A7}"/>
    <we:binding id="Var$N$7" type="matrix" appref="{242692E6-19CF-4B7B-B22A-FC6AC3EF904B}"/>
    <we:binding id="Sheet1refEdit" type="matrix" appref="{88E1F694-5D29-46F3-B077-007D89FFCE0F}"/>
    <we:binding id="Sheet1Worker" type="matrix" appref="{83480228-EF96-465E-AB15-0D0297736275}"/>
    <we:binding id="Obj" type="matrix" appref="{F49C7BC5-FC65-4E9D-830E-71FD6AD20E16}"/>
    <we:binding id="Var$B$19" type="matrix" appref="{AA240765-3702-4A37-AF69-0EABC2117A2F}"/>
    <we:binding id="Var$C$19" type="matrix" appref="{9C11607B-BA4E-4F53-924B-B05A80A0CBA0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237-67B0-4D71-AE63-D03CEB7CC59B}">
  <dimension ref="A1:H22"/>
  <sheetViews>
    <sheetView tabSelected="1" workbookViewId="0">
      <selection activeCell="E28" sqref="E28"/>
    </sheetView>
  </sheetViews>
  <sheetFormatPr defaultRowHeight="14.4" x14ac:dyDescent="0.3"/>
  <cols>
    <col min="1" max="1" width="10.33203125" style="1" bestFit="1" customWidth="1"/>
    <col min="2" max="4" width="8.88671875" style="2"/>
    <col min="5" max="6" width="12.6640625" style="2" bestFit="1" customWidth="1"/>
    <col min="7" max="7" width="15" style="2" bestFit="1" customWidth="1"/>
    <col min="8" max="8" width="8.33203125" customWidth="1"/>
  </cols>
  <sheetData>
    <row r="1" spans="1:8" x14ac:dyDescent="0.3">
      <c r="A1" s="5" t="s">
        <v>11</v>
      </c>
    </row>
    <row r="3" spans="1:8" ht="15" thickBot="1" x14ac:dyDescent="0.35"/>
    <row r="4" spans="1:8" s="17" customFormat="1" x14ac:dyDescent="0.3">
      <c r="A4" s="24" t="s">
        <v>9</v>
      </c>
      <c r="B4" s="25" t="s">
        <v>1</v>
      </c>
      <c r="C4" s="25" t="s">
        <v>2</v>
      </c>
      <c r="D4" s="25" t="s">
        <v>3</v>
      </c>
      <c r="E4" s="25" t="s">
        <v>6</v>
      </c>
      <c r="F4" s="25" t="s">
        <v>7</v>
      </c>
      <c r="G4" s="26" t="s">
        <v>8</v>
      </c>
    </row>
    <row r="5" spans="1:8" x14ac:dyDescent="0.3">
      <c r="A5" s="27">
        <v>1</v>
      </c>
      <c r="B5" s="4">
        <v>5</v>
      </c>
      <c r="C5" s="4">
        <v>41</v>
      </c>
      <c r="D5" s="4">
        <v>12</v>
      </c>
      <c r="E5" s="4">
        <f>B5-$B$19</f>
        <v>-102.98470661481129</v>
      </c>
      <c r="F5" s="4">
        <f>C5-$C$19</f>
        <v>3.3849210717254934</v>
      </c>
      <c r="G5" s="28">
        <f>D5*SQRT(E5^2+F5^2)</f>
        <v>1236.4838365934597</v>
      </c>
      <c r="H5" s="16"/>
    </row>
    <row r="6" spans="1:8" x14ac:dyDescent="0.3">
      <c r="A6" s="27">
        <v>2</v>
      </c>
      <c r="B6" s="4">
        <v>20</v>
      </c>
      <c r="C6" s="4">
        <v>10</v>
      </c>
      <c r="D6" s="4">
        <v>20</v>
      </c>
      <c r="E6" s="4">
        <f t="shared" ref="E6:E14" si="0">B6-$B$19</f>
        <v>-87.984706614811287</v>
      </c>
      <c r="F6" s="4">
        <f t="shared" ref="F6:F14" si="1">C6-$C$19</f>
        <v>-27.615078928274507</v>
      </c>
      <c r="G6" s="28">
        <f t="shared" ref="G6:G14" si="2">D6*SQRT(E6^2+F6^2)</f>
        <v>1844.3319855502423</v>
      </c>
    </row>
    <row r="7" spans="1:8" x14ac:dyDescent="0.3">
      <c r="A7" s="27">
        <v>3</v>
      </c>
      <c r="B7" s="4">
        <v>44</v>
      </c>
      <c r="C7" s="4">
        <v>48</v>
      </c>
      <c r="D7" s="4">
        <v>15</v>
      </c>
      <c r="E7" s="4">
        <f t="shared" si="0"/>
        <v>-63.984706614811287</v>
      </c>
      <c r="F7" s="4">
        <f t="shared" si="1"/>
        <v>10.384921071725493</v>
      </c>
      <c r="G7" s="28">
        <f t="shared" si="2"/>
        <v>972.32972026269192</v>
      </c>
    </row>
    <row r="8" spans="1:8" x14ac:dyDescent="0.3">
      <c r="A8" s="27">
        <v>4</v>
      </c>
      <c r="B8" s="4">
        <v>60</v>
      </c>
      <c r="C8" s="4">
        <v>58</v>
      </c>
      <c r="D8" s="4">
        <v>27</v>
      </c>
      <c r="E8" s="4">
        <f t="shared" si="0"/>
        <v>-47.984706614811287</v>
      </c>
      <c r="F8" s="4">
        <f t="shared" si="1"/>
        <v>20.384921071725493</v>
      </c>
      <c r="G8" s="28">
        <f t="shared" si="2"/>
        <v>1407.6498813310377</v>
      </c>
    </row>
    <row r="9" spans="1:8" x14ac:dyDescent="0.3">
      <c r="A9" s="27">
        <v>5</v>
      </c>
      <c r="B9" s="4">
        <v>100</v>
      </c>
      <c r="C9" s="4">
        <v>4</v>
      </c>
      <c r="D9" s="4">
        <v>8</v>
      </c>
      <c r="E9" s="4">
        <f t="shared" si="0"/>
        <v>-7.9847066148112873</v>
      </c>
      <c r="F9" s="4">
        <f t="shared" si="1"/>
        <v>-33.615078928274507</v>
      </c>
      <c r="G9" s="28">
        <f t="shared" si="2"/>
        <v>276.40307622933415</v>
      </c>
    </row>
    <row r="10" spans="1:8" x14ac:dyDescent="0.3">
      <c r="A10" s="27">
        <v>6</v>
      </c>
      <c r="B10" s="4">
        <v>138</v>
      </c>
      <c r="C10" s="4">
        <v>80</v>
      </c>
      <c r="D10" s="4">
        <v>16</v>
      </c>
      <c r="E10" s="4">
        <f t="shared" si="0"/>
        <v>30.015293385188713</v>
      </c>
      <c r="F10" s="4">
        <f t="shared" si="1"/>
        <v>42.384921071725493</v>
      </c>
      <c r="G10" s="28">
        <f t="shared" si="2"/>
        <v>830.98389818417684</v>
      </c>
    </row>
    <row r="11" spans="1:8" x14ac:dyDescent="0.3">
      <c r="A11" s="27">
        <v>7</v>
      </c>
      <c r="B11" s="4">
        <v>150</v>
      </c>
      <c r="C11" s="4">
        <v>40</v>
      </c>
      <c r="D11" s="4">
        <v>10</v>
      </c>
      <c r="E11" s="4">
        <f t="shared" si="0"/>
        <v>42.015293385188713</v>
      </c>
      <c r="F11" s="4">
        <f t="shared" si="1"/>
        <v>2.3849210717254934</v>
      </c>
      <c r="G11" s="28">
        <f t="shared" si="2"/>
        <v>420.8292678464561</v>
      </c>
    </row>
    <row r="12" spans="1:8" x14ac:dyDescent="0.3">
      <c r="A12" s="27">
        <v>8</v>
      </c>
      <c r="B12" s="4">
        <v>170</v>
      </c>
      <c r="C12" s="4">
        <v>18</v>
      </c>
      <c r="D12" s="4">
        <v>18</v>
      </c>
      <c r="E12" s="4">
        <f t="shared" si="0"/>
        <v>62.015293385188713</v>
      </c>
      <c r="F12" s="4">
        <f t="shared" si="1"/>
        <v>-19.615078928274507</v>
      </c>
      <c r="G12" s="28">
        <f t="shared" si="2"/>
        <v>1170.7817605960404</v>
      </c>
    </row>
    <row r="13" spans="1:8" x14ac:dyDescent="0.3">
      <c r="A13" s="27">
        <v>9</v>
      </c>
      <c r="B13" s="4">
        <v>182</v>
      </c>
      <c r="C13" s="4">
        <v>2</v>
      </c>
      <c r="D13" s="4">
        <v>25</v>
      </c>
      <c r="E13" s="4">
        <f t="shared" si="0"/>
        <v>74.015293385188713</v>
      </c>
      <c r="F13" s="4">
        <f t="shared" si="1"/>
        <v>-35.615078928274507</v>
      </c>
      <c r="G13" s="28">
        <f t="shared" si="2"/>
        <v>2053.4570700958761</v>
      </c>
    </row>
    <row r="14" spans="1:8" ht="15" thickBot="1" x14ac:dyDescent="0.35">
      <c r="A14" s="29">
        <v>10</v>
      </c>
      <c r="B14" s="30">
        <v>190</v>
      </c>
      <c r="C14" s="30">
        <v>56</v>
      </c>
      <c r="D14" s="30">
        <v>14</v>
      </c>
      <c r="E14" s="30">
        <f t="shared" si="0"/>
        <v>82.015293385188713</v>
      </c>
      <c r="F14" s="30">
        <f t="shared" si="1"/>
        <v>18.384921071725493</v>
      </c>
      <c r="G14" s="31">
        <f t="shared" si="2"/>
        <v>1176.7092587750562</v>
      </c>
    </row>
    <row r="15" spans="1:8" ht="15" thickBot="1" x14ac:dyDescent="0.35"/>
    <row r="16" spans="1:8" x14ac:dyDescent="0.3">
      <c r="G16" s="3" t="s">
        <v>10</v>
      </c>
    </row>
    <row r="17" spans="1:8" ht="15" thickBot="1" x14ac:dyDescent="0.35">
      <c r="G17" s="19">
        <f>SUM(G5:G14)</f>
        <v>11389.95975546437</v>
      </c>
    </row>
    <row r="18" spans="1:8" x14ac:dyDescent="0.3">
      <c r="B18" s="20" t="s">
        <v>4</v>
      </c>
      <c r="C18" s="21" t="s">
        <v>5</v>
      </c>
    </row>
    <row r="19" spans="1:8" ht="15" thickBot="1" x14ac:dyDescent="0.35">
      <c r="B19" s="22">
        <v>107.98470661481129</v>
      </c>
      <c r="C19" s="23">
        <v>37.615078928274507</v>
      </c>
    </row>
    <row r="21" spans="1:8" x14ac:dyDescent="0.3">
      <c r="A21" s="11" t="s">
        <v>35</v>
      </c>
      <c r="B21" s="57"/>
      <c r="C21" s="57"/>
      <c r="D21" s="57"/>
      <c r="E21" s="57"/>
      <c r="F21" s="57"/>
      <c r="G21" s="57"/>
      <c r="H21" s="11"/>
    </row>
    <row r="22" spans="1:8" x14ac:dyDescent="0.3">
      <c r="A22" s="11" t="s">
        <v>36</v>
      </c>
      <c r="B22" s="57"/>
      <c r="C22" s="57"/>
      <c r="D22" s="57"/>
      <c r="E22" s="57"/>
      <c r="F22" s="57"/>
      <c r="G22" s="57"/>
      <c r="H22" s="11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8E1F694-5D29-46F3-B077-007D89FFCE0F}">
          <xm:f>Sheet1!1:1048576</xm:f>
        </x15:webExtension>
        <x15:webExtension appRef="{83480228-EF96-465E-AB15-0D0297736275}">
          <xm:f>Sheet1!XFD1048550:XFD1048575</xm:f>
        </x15:webExtension>
        <x15:webExtension appRef="{F49C7BC5-FC65-4E9D-830E-71FD6AD20E16}">
          <xm:f>Sheet1!$G$17</xm:f>
        </x15:webExtension>
        <x15:webExtension appRef="{AA240765-3702-4A37-AF69-0EABC2117A2F}">
          <xm:f>Sheet1!$B$19</xm:f>
        </x15:webExtension>
        <x15:webExtension appRef="{9C11607B-BA4E-4F53-924B-B05A80A0CBA0}">
          <xm:f>Sheet1!$C$19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5F4-C696-4287-8115-7EE18ED31E45}">
  <dimension ref="A1:XFD1048575"/>
  <sheetViews>
    <sheetView zoomScale="85" zoomScaleNormal="85" workbookViewId="0">
      <selection activeCell="L4" sqref="L4:N5"/>
    </sheetView>
  </sheetViews>
  <sheetFormatPr defaultRowHeight="14.4" x14ac:dyDescent="0.3"/>
  <cols>
    <col min="1" max="1" width="17.33203125" bestFit="1" customWidth="1"/>
    <col min="2" max="2" width="32.6640625" bestFit="1" customWidth="1"/>
    <col min="7" max="7" width="16.44140625" bestFit="1" customWidth="1"/>
    <col min="12" max="12" width="18.6640625" bestFit="1" customWidth="1"/>
  </cols>
  <sheetData>
    <row r="1" spans="1:14" x14ac:dyDescent="0.3">
      <c r="A1" s="32" t="s">
        <v>12</v>
      </c>
      <c r="B1" s="33" t="s">
        <v>27</v>
      </c>
    </row>
    <row r="2" spans="1:14" x14ac:dyDescent="0.3">
      <c r="A2" s="34" t="s">
        <v>13</v>
      </c>
      <c r="B2" s="35" t="s">
        <v>15</v>
      </c>
    </row>
    <row r="3" spans="1:14" ht="15" thickBot="1" x14ac:dyDescent="0.35">
      <c r="A3" s="34" t="s">
        <v>14</v>
      </c>
      <c r="B3" s="35" t="s">
        <v>16</v>
      </c>
      <c r="M3" s="17"/>
    </row>
    <row r="4" spans="1:14" x14ac:dyDescent="0.3">
      <c r="A4" s="36"/>
      <c r="B4" s="28"/>
      <c r="G4" s="2"/>
      <c r="H4" s="2"/>
      <c r="I4" s="2"/>
      <c r="J4" s="2"/>
      <c r="K4" s="2"/>
      <c r="L4" s="20"/>
      <c r="M4" s="25" t="s">
        <v>18</v>
      </c>
      <c r="N4" s="26" t="s">
        <v>19</v>
      </c>
    </row>
    <row r="5" spans="1:14" ht="15" thickBot="1" x14ac:dyDescent="0.35">
      <c r="A5" s="37" t="s">
        <v>0</v>
      </c>
      <c r="B5" s="38">
        <v>250</v>
      </c>
      <c r="G5" s="2"/>
      <c r="H5" s="2"/>
      <c r="I5" s="2"/>
      <c r="J5" s="2"/>
      <c r="K5" s="2"/>
      <c r="L5" s="37" t="s">
        <v>17</v>
      </c>
      <c r="M5" s="40">
        <v>25.126752966558794</v>
      </c>
      <c r="N5" s="41">
        <v>31.50706090026479</v>
      </c>
    </row>
    <row r="6" spans="1:14" x14ac:dyDescent="0.3">
      <c r="G6" s="20"/>
      <c r="H6" s="25" t="s">
        <v>18</v>
      </c>
      <c r="I6" s="25" t="s">
        <v>20</v>
      </c>
      <c r="J6" s="21"/>
      <c r="K6" s="2"/>
      <c r="L6" s="2"/>
      <c r="M6" s="2"/>
      <c r="N6" s="2"/>
    </row>
    <row r="7" spans="1:14" x14ac:dyDescent="0.3">
      <c r="G7" s="34" t="s">
        <v>28</v>
      </c>
      <c r="H7" s="4">
        <f>500-18*M5</f>
        <v>47.718446601941707</v>
      </c>
      <c r="I7" s="4">
        <f>400-11*N5</f>
        <v>53.422330097087297</v>
      </c>
      <c r="J7" s="28"/>
      <c r="K7" s="2"/>
      <c r="L7" s="2"/>
      <c r="M7" s="2"/>
      <c r="N7" s="2"/>
    </row>
    <row r="8" spans="1:14" x14ac:dyDescent="0.3">
      <c r="G8" s="34" t="s">
        <v>29</v>
      </c>
      <c r="H8" s="4">
        <v>20</v>
      </c>
      <c r="I8" s="4">
        <v>25</v>
      </c>
      <c r="J8" s="28"/>
      <c r="K8" s="2"/>
      <c r="L8" s="2"/>
      <c r="M8" s="2"/>
      <c r="N8" s="2"/>
    </row>
    <row r="9" spans="1:14" x14ac:dyDescent="0.3">
      <c r="G9" s="34" t="s">
        <v>30</v>
      </c>
      <c r="H9" s="4">
        <v>3</v>
      </c>
      <c r="I9" s="4">
        <v>2</v>
      </c>
      <c r="J9" s="28"/>
      <c r="K9" s="2"/>
      <c r="L9" s="2"/>
      <c r="M9" s="2"/>
      <c r="N9" s="2"/>
    </row>
    <row r="10" spans="1:14" x14ac:dyDescent="0.3">
      <c r="G10" s="34" t="s">
        <v>31</v>
      </c>
      <c r="H10" s="4">
        <f>H7*H9</f>
        <v>143.15533980582512</v>
      </c>
      <c r="I10" s="4">
        <f>I7*I9</f>
        <v>106.84466019417459</v>
      </c>
      <c r="J10" s="28">
        <f>SUM(H10,I10)</f>
        <v>249.99999999999972</v>
      </c>
      <c r="K10" s="2"/>
      <c r="L10" s="2"/>
      <c r="M10" s="2"/>
      <c r="N10" s="2"/>
    </row>
    <row r="11" spans="1:14" x14ac:dyDescent="0.3">
      <c r="G11" s="34" t="s">
        <v>32</v>
      </c>
      <c r="H11" s="4">
        <f>H7*H8</f>
        <v>954.36893203883415</v>
      </c>
      <c r="I11" s="4">
        <f>I7*I8</f>
        <v>1335.5582524271824</v>
      </c>
      <c r="J11" s="28"/>
      <c r="K11" s="2"/>
      <c r="L11" s="2"/>
      <c r="M11" s="2"/>
      <c r="N11" s="2"/>
    </row>
    <row r="12" spans="1:14" x14ac:dyDescent="0.3">
      <c r="G12" s="34" t="s">
        <v>33</v>
      </c>
      <c r="H12" s="4">
        <f>H7*M5</f>
        <v>1199.0096197149162</v>
      </c>
      <c r="I12" s="4">
        <f>I7*N5</f>
        <v>1683.1806078029781</v>
      </c>
      <c r="J12" s="28"/>
      <c r="K12" s="2"/>
      <c r="L12" s="2"/>
      <c r="M12" s="2"/>
      <c r="N12" s="2"/>
    </row>
    <row r="13" spans="1:14" ht="15" thickBot="1" x14ac:dyDescent="0.35">
      <c r="G13" s="37" t="s">
        <v>34</v>
      </c>
      <c r="H13" s="30">
        <f>H12-H11</f>
        <v>244.64068767608205</v>
      </c>
      <c r="I13" s="30">
        <f>I12-I11</f>
        <v>347.62235537579568</v>
      </c>
      <c r="J13" s="39">
        <f>SUM(H13,I13)</f>
        <v>592.26304305187773</v>
      </c>
      <c r="K13" s="2"/>
      <c r="L13" s="2"/>
      <c r="M13" s="2"/>
      <c r="N13" s="2"/>
    </row>
    <row r="14" spans="1:14" x14ac:dyDescent="0.3"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7" t="s">
        <v>22</v>
      </c>
      <c r="B15" s="8"/>
      <c r="C15" s="9"/>
    </row>
    <row r="16" spans="1:14" x14ac:dyDescent="0.3">
      <c r="A16" s="10" t="s">
        <v>21</v>
      </c>
      <c r="B16" s="11"/>
      <c r="C16" s="12"/>
    </row>
    <row r="17" spans="1:3" x14ac:dyDescent="0.3">
      <c r="A17" s="13" t="s">
        <v>23</v>
      </c>
      <c r="B17" s="14"/>
      <c r="C17" s="15"/>
    </row>
    <row r="1048550" spans="16384:16384" x14ac:dyDescent="0.3">
      <c r="XFD1048550" t="e" cm="1">
        <f t="array" ref="XFD1048550">solver_pre</f>
        <v>#NAME?</v>
      </c>
    </row>
    <row r="1048551" spans="16384:16384" x14ac:dyDescent="0.3">
      <c r="XFD1048551" t="e" cm="1">
        <f t="array" ref="XFD1048551">solver_scl</f>
        <v>#NAME?</v>
      </c>
    </row>
    <row r="1048552" spans="16384:16384" x14ac:dyDescent="0.3">
      <c r="XFD1048552" t="e" cm="1">
        <f t="array" ref="XFD1048552">solver_rlx</f>
        <v>#NAME?</v>
      </c>
    </row>
    <row r="1048553" spans="16384:16384" x14ac:dyDescent="0.3">
      <c r="XFD1048553" t="e" cm="1">
        <f t="array" ref="XFD1048553">solver_tol</f>
        <v>#NAME?</v>
      </c>
    </row>
    <row r="1048554" spans="16384:16384" x14ac:dyDescent="0.3">
      <c r="XFD1048554" t="e" cm="1">
        <f t="array" ref="XFD1048554">solver_cvg</f>
        <v>#NAME?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t="e" cm="1">
        <f t="array" ref="XFD1048556">solver_ssz</f>
        <v>#NAME?</v>
      </c>
    </row>
    <row r="1048557" spans="16384:16384" x14ac:dyDescent="0.3">
      <c r="XFD1048557" t="e" cm="1">
        <f t="array" ref="XFD1048557">solver_rsd</f>
        <v>#NAME?</v>
      </c>
    </row>
    <row r="1048558" spans="16384:16384" x14ac:dyDescent="0.3">
      <c r="XFD1048558" t="e" cm="1">
        <f t="array" ref="XFD1048558">solver_mrt</f>
        <v>#NAME?</v>
      </c>
    </row>
    <row r="1048559" spans="16384:16384" x14ac:dyDescent="0.3">
      <c r="XFD1048559" t="e" cm="1">
        <f t="array" ref="XFD1048559">solver_mni</f>
        <v>#NAME?</v>
      </c>
    </row>
    <row r="1048560" spans="16384:16384" x14ac:dyDescent="0.3">
      <c r="XFD1048560" t="e" cm="1">
        <f t="array" ref="XFD1048560">solver_rbv</f>
        <v>#NAME?</v>
      </c>
    </row>
    <row r="1048561" spans="16384:16384" x14ac:dyDescent="0.3">
      <c r="XFD1048561" t="e" cm="1">
        <f t="array" ref="XFD1048561">solver_neg</f>
        <v>#NAME?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6399FD7-DD6C-4BF6-A55C-D54A7C9D07CF}">
          <xm:f>Sheet2!1:1048576</xm:f>
        </x15:webExtension>
        <x15:webExtension appRef="{FFB96000-CE88-4FB0-9B0A-C4C96C3F8108}">
          <xm:f>Sheet2!XFD1048550:XFD1048575</xm:f>
        </x15:webExtension>
        <x15:webExtension appRef="{CAA3DDE4-8A76-4F12-ACEE-94E3AE61238F}">
          <xm:f>Sheet2!$M$5</xm:f>
        </x15:webExtension>
        <x15:webExtension appRef="{3DEBA520-4057-441A-A18D-0B3AFE5D1C14}">
          <xm:f>Sheet2!$N$5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01B6-AA1A-47A7-9656-5665534FA1F3}">
  <dimension ref="A1:N20"/>
  <sheetViews>
    <sheetView zoomScale="85" zoomScaleNormal="85" workbookViewId="0">
      <selection activeCell="L18" sqref="L18"/>
    </sheetView>
  </sheetViews>
  <sheetFormatPr defaultRowHeight="14.4" x14ac:dyDescent="0.3"/>
  <cols>
    <col min="1" max="1" width="16.77734375" bestFit="1" customWidth="1"/>
    <col min="2" max="2" width="32.6640625" bestFit="1" customWidth="1"/>
    <col min="3" max="3" width="11.6640625" bestFit="1" customWidth="1"/>
    <col min="7" max="7" width="14.6640625" bestFit="1" customWidth="1"/>
    <col min="12" max="12" width="18.6640625" bestFit="1" customWidth="1"/>
  </cols>
  <sheetData>
    <row r="1" spans="1:14" ht="15" thickBot="1" x14ac:dyDescent="0.35">
      <c r="A1" s="48" t="s">
        <v>12</v>
      </c>
      <c r="C1" s="48" t="s">
        <v>26</v>
      </c>
    </row>
    <row r="2" spans="1:14" x14ac:dyDescent="0.3">
      <c r="A2" s="42" t="s">
        <v>13</v>
      </c>
      <c r="B2" s="43" t="s">
        <v>15</v>
      </c>
    </row>
    <row r="3" spans="1:14" x14ac:dyDescent="0.3">
      <c r="A3" s="44" t="s">
        <v>14</v>
      </c>
      <c r="B3" s="45" t="s">
        <v>16</v>
      </c>
    </row>
    <row r="4" spans="1:14" x14ac:dyDescent="0.3">
      <c r="A4" s="44"/>
      <c r="B4" s="45"/>
    </row>
    <row r="5" spans="1:14" ht="15" thickBot="1" x14ac:dyDescent="0.35">
      <c r="A5" s="44"/>
      <c r="B5" s="45"/>
    </row>
    <row r="6" spans="1:14" x14ac:dyDescent="0.3">
      <c r="A6" s="44"/>
      <c r="B6" s="45"/>
      <c r="L6" s="49"/>
      <c r="M6" s="50" t="s">
        <v>18</v>
      </c>
      <c r="N6" s="43" t="s">
        <v>19</v>
      </c>
    </row>
    <row r="7" spans="1:14" ht="15" thickBot="1" x14ac:dyDescent="0.35">
      <c r="A7" s="46" t="s">
        <v>0</v>
      </c>
      <c r="B7" s="47">
        <v>251</v>
      </c>
      <c r="L7" s="46" t="s">
        <v>17</v>
      </c>
      <c r="M7" s="55">
        <v>25.112189859762676</v>
      </c>
      <c r="N7" s="56">
        <v>31.497352162400702</v>
      </c>
    </row>
    <row r="8" spans="1:14" x14ac:dyDescent="0.3">
      <c r="G8" s="49"/>
      <c r="H8" s="50" t="s">
        <v>18</v>
      </c>
      <c r="I8" s="50" t="s">
        <v>19</v>
      </c>
      <c r="J8" s="51"/>
    </row>
    <row r="9" spans="1:14" x14ac:dyDescent="0.3">
      <c r="G9" s="44" t="s">
        <v>28</v>
      </c>
      <c r="H9" s="6">
        <f>500-18*M7</f>
        <v>47.980582524271824</v>
      </c>
      <c r="I9" s="6">
        <f>400-11*N7</f>
        <v>53.529126213592292</v>
      </c>
      <c r="J9" s="52"/>
    </row>
    <row r="10" spans="1:14" x14ac:dyDescent="0.3">
      <c r="G10" s="44" t="s">
        <v>29</v>
      </c>
      <c r="H10" s="6">
        <v>20</v>
      </c>
      <c r="I10" s="6">
        <v>25</v>
      </c>
      <c r="J10" s="52"/>
    </row>
    <row r="11" spans="1:14" x14ac:dyDescent="0.3">
      <c r="G11" s="44" t="s">
        <v>30</v>
      </c>
      <c r="H11" s="6">
        <v>3</v>
      </c>
      <c r="I11" s="6">
        <v>2</v>
      </c>
      <c r="J11" s="52"/>
    </row>
    <row r="12" spans="1:14" x14ac:dyDescent="0.3">
      <c r="G12" s="44" t="s">
        <v>31</v>
      </c>
      <c r="H12" s="6">
        <f>H9*H11</f>
        <v>143.94174757281547</v>
      </c>
      <c r="I12" s="6">
        <f>I9*I11</f>
        <v>107.05825242718458</v>
      </c>
      <c r="J12" s="52">
        <f>SUM(H12,I12)</f>
        <v>251.00000000000006</v>
      </c>
    </row>
    <row r="13" spans="1:14" x14ac:dyDescent="0.3">
      <c r="G13" s="44" t="s">
        <v>32</v>
      </c>
      <c r="H13" s="6">
        <f>H9*H10</f>
        <v>959.61165048543648</v>
      </c>
      <c r="I13" s="6">
        <f>I9*I10</f>
        <v>1338.2281553398072</v>
      </c>
      <c r="J13" s="52"/>
    </row>
    <row r="14" spans="1:14" x14ac:dyDescent="0.3">
      <c r="G14" s="44" t="s">
        <v>33</v>
      </c>
      <c r="H14" s="6">
        <f>H9*M7</f>
        <v>1204.8974979315251</v>
      </c>
      <c r="I14" s="6">
        <f>I9*N7</f>
        <v>1686.0257392951112</v>
      </c>
      <c r="J14" s="52"/>
    </row>
    <row r="15" spans="1:14" ht="15" thickBot="1" x14ac:dyDescent="0.35">
      <c r="G15" s="46" t="s">
        <v>34</v>
      </c>
      <c r="H15" s="53">
        <f>H14-H13</f>
        <v>245.28584744608861</v>
      </c>
      <c r="I15" s="53">
        <f>I14-I13</f>
        <v>347.79758395530393</v>
      </c>
      <c r="J15" s="54">
        <f>SUM(H15,I15)</f>
        <v>593.08343140139255</v>
      </c>
    </row>
    <row r="17" spans="1:9" x14ac:dyDescent="0.3">
      <c r="A17" s="11" t="s">
        <v>25</v>
      </c>
      <c r="B17" s="11"/>
      <c r="C17" s="11"/>
      <c r="D17" s="11"/>
      <c r="E17" s="11"/>
      <c r="F17" s="11"/>
      <c r="G17" s="11"/>
      <c r="H17" s="11"/>
      <c r="I17" s="11"/>
    </row>
    <row r="18" spans="1:9" x14ac:dyDescent="0.3">
      <c r="A18" s="11" t="s">
        <v>24</v>
      </c>
      <c r="B18" s="11"/>
      <c r="C18" s="11"/>
      <c r="D18" s="11"/>
      <c r="E18" s="11"/>
      <c r="F18" s="11"/>
      <c r="G18" s="11"/>
      <c r="H18" s="11"/>
      <c r="I18" s="11"/>
    </row>
    <row r="19" spans="1:9" x14ac:dyDescent="0.3">
      <c r="A19" s="11" t="s">
        <v>37</v>
      </c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11" t="s">
        <v>38</v>
      </c>
      <c r="B20" s="18"/>
      <c r="C20" s="18"/>
      <c r="D20" s="18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9365829-9144-4A03-A0C9-E351111A9C42}">
          <xm:f>Sheet3!1:1048576</xm:f>
        </x15:webExtension>
        <x15:webExtension appRef="{91149DB4-DD7D-4779-B6E0-69CCE0C9602B}">
          <xm:f>Sheet3!XFD1048550:XFD1048575</xm:f>
        </x15:webExtension>
        <x15:webExtension appRef="{41B2AE84-DDD7-480B-9CEF-C1657E5271A7}">
          <xm:f>Sheet3!$M$7</xm:f>
        </x15:webExtension>
        <x15:webExtension appRef="{242692E6-19CF-4B7B-B22A-FC6AC3EF904B}">
          <xm:f>Sheet3!$N$7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2029CBFC4054EAF33E2F0550608D8" ma:contentTypeVersion="2" ma:contentTypeDescription="Create a new document." ma:contentTypeScope="" ma:versionID="749512208134fce2a2132c3f76d3773b">
  <xsd:schema xmlns:xsd="http://www.w3.org/2001/XMLSchema" xmlns:xs="http://www.w3.org/2001/XMLSchema" xmlns:p="http://schemas.microsoft.com/office/2006/metadata/properties" xmlns:ns3="c1c1e630-1455-431d-b0e7-c10cf71740ca" targetNamespace="http://schemas.microsoft.com/office/2006/metadata/properties" ma:root="true" ma:fieldsID="67c0df33b33de238834d07c7d74b65f8" ns3:_="">
    <xsd:import namespace="c1c1e630-1455-431d-b0e7-c10cf71740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1e630-1455-431d-b0e7-c10cf7174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BF976-FE17-4D97-879C-7EFB31021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1e630-1455-431d-b0e7-c10cf7174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7637B5-4503-4A67-BB87-EC9978799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F0373-0FD5-4150-8981-5AE67208029F}">
  <ds:schemaRefs>
    <ds:schemaRef ds:uri="http://schemas.microsoft.com/office/2006/documentManagement/types"/>
    <ds:schemaRef ds:uri="c1c1e630-1455-431d-b0e7-c10cf71740ca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2022-02-23T07:38:09Z</dcterms:created>
  <dcterms:modified xsi:type="dcterms:W3CDTF">2022-02-23T17:42:54Z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0x0101009DF2029CBFC4054EAF33E2F0550608D8</vt:lpwstr>
  </property>
</Properties>
</file>