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13_ncr:1_{85C669A8-3F3B-4C75-A3AF-FB991F4FE79C}" xr6:coauthVersionLast="47" xr6:coauthVersionMax="47" xr10:uidLastSave="{00000000-0000-0000-0000-000000000000}"/>
  <bookViews>
    <workbookView xWindow="-108" yWindow="-108" windowWidth="23256" windowHeight="12576" activeTab="1" xr2:uid="{84F2A0D4-4700-450D-ABC3-0ACBF8A7053C}"/>
  </bookViews>
  <sheets>
    <sheet name="Sheet1" sheetId="1" r:id="rId1"/>
    <sheet name="Sheet2" sheetId="2" r:id="rId2"/>
  </sheets>
  <definedNames>
    <definedName name="solver_adj" localSheetId="0" hidden="1">Sheet1!$B$3:$G$3</definedName>
    <definedName name="solver_adj" localSheetId="1" hidden="1">Sheet2!$B$22:$D$22</definedName>
    <definedName name="solver_chc1" localSheetId="0" hidden="1">0</definedName>
    <definedName name="solver_chc1" localSheetId="1" hidden="1">0</definedName>
    <definedName name="solver_chc2" localSheetId="0" hidden="1">0</definedName>
    <definedName name="solver_chc2" localSheetId="1" hidden="1">0</definedName>
    <definedName name="solver_chp1" localSheetId="0" hidden="1">0</definedName>
    <definedName name="solver_chp1" localSheetId="1" hidden="1">0</definedName>
    <definedName name="solver_chp2" localSheetId="0" hidden="1">0</definedName>
    <definedName name="solver_chp2" localSheetId="1" hidden="1">0</definedName>
    <definedName name="solver_cir1" localSheetId="0" hidden="1">1</definedName>
    <definedName name="solver_cir1" localSheetId="1" hidden="1">1</definedName>
    <definedName name="solver_cir2" localSheetId="0" hidden="1">1</definedName>
    <definedName name="solver_cir2" localSheetId="1" hidden="1">1</definedName>
    <definedName name="solver_con" localSheetId="0" hidden="1">" "</definedName>
    <definedName name="solver_con" localSheetId="1" hidden="1">" "</definedName>
    <definedName name="solver_con1" localSheetId="0" hidden="1">" "</definedName>
    <definedName name="solver_con1" localSheetId="1" hidden="1">" "</definedName>
    <definedName name="solver_con2" localSheetId="0" hidden="1">" "</definedName>
    <definedName name="solver_con2" localSheetId="1" hidden="1">" "</definedName>
    <definedName name="solver_eng" localSheetId="0" hidden="1">1</definedName>
    <definedName name="solver_eng" localSheetId="1" hidden="1">1</definedName>
    <definedName name="solver_lhs1" localSheetId="0" hidden="1">Sheet1!$H$5:$H$8</definedName>
    <definedName name="solver_lhs1" localSheetId="1" hidden="1">Sheet2!$F$29:$F$31</definedName>
    <definedName name="solver_lhs2" localSheetId="0" hidden="1">Sheet1!$H$9:$H$10</definedName>
    <definedName name="solver_lhs2" localSheetId="1" hidden="1">Sheet2!$F$32:$F$36</definedName>
    <definedName name="solver_num" localSheetId="0" hidden="1">2</definedName>
    <definedName name="solver_num" localSheetId="1" hidden="1">2</definedName>
    <definedName name="solver_obc" localSheetId="0" hidden="1">0</definedName>
    <definedName name="solver_obc" localSheetId="1" hidden="1">0</definedName>
    <definedName name="solver_obp" localSheetId="0" hidden="1">0</definedName>
    <definedName name="solver_obp" localSheetId="1" hidden="1">0</definedName>
    <definedName name="solver_opt" localSheetId="0" hidden="1">Sheet1!$H$12</definedName>
    <definedName name="solver_opt" localSheetId="1" hidden="1">Sheet2!$F$25</definedName>
    <definedName name="solver_rel1" localSheetId="0" hidden="1">1</definedName>
    <definedName name="solver_rel1" localSheetId="1" hidden="1">3</definedName>
    <definedName name="solver_rel2" localSheetId="0" hidden="1">3</definedName>
    <definedName name="solver_rel2" localSheetId="1" hidden="1">1</definedName>
    <definedName name="solver_rhs1" localSheetId="0" hidden="1">Sheet1!$J$5:$J$8</definedName>
    <definedName name="solver_rhs1" localSheetId="1" hidden="1">Sheet2!$H$29:$H$31</definedName>
    <definedName name="solver_rhs2" localSheetId="0" hidden="1">Sheet1!$J$9:$J$10</definedName>
    <definedName name="solver_rhs2" localSheetId="1" hidden="1">Sheet2!$H$32:$H$36</definedName>
    <definedName name="solver_rxv" localSheetId="0" hidden="1">1</definedName>
    <definedName name="solver_rxv" localSheetId="1" hidden="1">1</definedName>
    <definedName name="solver_typ" localSheetId="0" hidden="1">1</definedName>
    <definedName name="solver_typ" localSheetId="1" hidden="1">1</definedName>
    <definedName name="solver_val" localSheetId="0" hidden="1">" "</definedName>
    <definedName name="solver_val" localSheetId="1" hidden="1">" "</definedName>
    <definedName name="solver_var" localSheetId="0" hidden="1">" "</definedName>
    <definedName name="solver_var" localSheetId="1" hidden="1">" "</definedName>
    <definedName name="solver_vir" localSheetId="0" hidden="1">1</definedName>
    <definedName name="solver_vir" localSheetId="1" hidden="1">1</definedName>
    <definedName name="solver_vst" localSheetId="0" hidden="1">0</definedName>
    <definedName name="solver_vst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/>
  <c r="H21" i="1"/>
  <c r="H22" i="1"/>
  <c r="H23" i="1"/>
  <c r="H24" i="1"/>
  <c r="H20" i="1"/>
  <c r="H27" i="1"/>
  <c r="H10" i="1"/>
  <c r="H5" i="1"/>
  <c r="H6" i="1"/>
  <c r="H7" i="1"/>
  <c r="H8" i="1"/>
  <c r="H9" i="1"/>
  <c r="H12" i="1"/>
  <c r="XFD1048550" i="2" a="1"/>
  <c r="XFD1048550" i="2"/>
  <c r="XFD1048551" i="2" a="1"/>
  <c r="XFD1048551" i="2" s="1"/>
  <c r="XFD1048552" i="2" a="1"/>
  <c r="XFD1048552" i="2"/>
  <c r="XFD1048553" i="2" a="1"/>
  <c r="XFD1048553" i="2" s="1"/>
  <c r="XFD1048554" i="2" a="1"/>
  <c r="XFD1048554" i="2"/>
  <c r="XFD1048555" i="2" a="1"/>
  <c r="XFD1048555" i="2" s="1"/>
  <c r="XFD1048556" i="2" a="1"/>
  <c r="XFD1048556" i="2"/>
  <c r="XFD1048557" i="2" a="1"/>
  <c r="XFD1048557" i="2" s="1"/>
  <c r="XFD1048558" i="2" a="1"/>
  <c r="XFD1048558" i="2"/>
  <c r="XFD1048559" i="2" a="1"/>
  <c r="XFD1048559" i="2" s="1"/>
  <c r="XFD1048560" i="2" a="1"/>
  <c r="XFD1048560" i="2"/>
  <c r="XFD1048561" i="2" a="1"/>
  <c r="XFD1048561" i="2" s="1"/>
  <c r="XFD1048562" i="2" a="1"/>
  <c r="XFD1048562" i="2"/>
  <c r="XFD1048563" i="2" a="1"/>
  <c r="XFD1048563" i="2" s="1"/>
  <c r="XFD1048564" i="2" a="1"/>
  <c r="XFD1048564" i="2"/>
  <c r="XFD1048565" i="2" a="1"/>
  <c r="XFD1048565" i="2" s="1"/>
  <c r="XFD1048566" i="2" a="1"/>
  <c r="XFD1048566" i="2"/>
  <c r="XFD1048567" i="2" a="1"/>
  <c r="XFD1048567" i="2" s="1"/>
  <c r="XFD1048568" i="2" a="1"/>
  <c r="XFD1048568" i="2"/>
  <c r="XFD1048569" i="2" a="1"/>
  <c r="XFD1048569" i="2" s="1"/>
  <c r="XFD1048570" i="2" a="1"/>
  <c r="XFD1048570" i="2"/>
  <c r="XFD1048571" i="2" a="1"/>
  <c r="XFD1048571" i="2" s="1"/>
  <c r="XFD1048572" i="2" a="1"/>
  <c r="XFD1048572" i="2"/>
  <c r="XFD1048573" i="2" a="1"/>
  <c r="XFD1048573" i="2" s="1"/>
  <c r="XFD1048574" i="2" a="1"/>
  <c r="XFD1048574" i="2"/>
  <c r="XFD1048575" i="2" a="1"/>
  <c r="XFD1048575" i="2" s="1"/>
  <c r="C24" i="2"/>
  <c r="F25" i="2"/>
  <c r="F30" i="2"/>
  <c r="F31" i="2"/>
  <c r="F32" i="2"/>
  <c r="F33" i="2"/>
  <c r="F34" i="2"/>
  <c r="F35" i="2"/>
  <c r="F36" i="2"/>
  <c r="F29" i="2"/>
  <c r="F10" i="2"/>
  <c r="D26" i="2"/>
  <c r="C26" i="2"/>
  <c r="D24" i="2"/>
  <c r="B24" i="2"/>
  <c r="B26" i="2" s="1"/>
  <c r="F11" i="2"/>
  <c r="F12" i="2"/>
  <c r="F17" i="2"/>
  <c r="F13" i="2"/>
  <c r="F14" i="2"/>
  <c r="F15" i="2"/>
  <c r="F16" i="2"/>
  <c r="F6" i="2"/>
  <c r="C7" i="2"/>
  <c r="D7" i="2"/>
  <c r="B7" i="2"/>
  <c r="D5" i="2"/>
  <c r="C5" i="2"/>
  <c r="B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 Agrawal</author>
  </authors>
  <commentList>
    <comment ref="F6" authorId="0" shapeId="0" xr:uid="{902CEAD5-4ED0-45BA-8DF0-49B1EE103F0E}">
      <text>
        <r>
          <rPr>
            <b/>
            <sz val="9"/>
            <color indexed="81"/>
            <rFont val="Tahoma"/>
            <family val="2"/>
          </rPr>
          <t>#10 a</t>
        </r>
      </text>
    </comment>
    <comment ref="F25" authorId="0" shapeId="0" xr:uid="{5CCBA3A7-D3BE-47BF-BAEA-0CE5339B6A64}">
      <text>
        <r>
          <rPr>
            <b/>
            <sz val="9"/>
            <color indexed="81"/>
            <rFont val="Tahoma"/>
            <family val="2"/>
          </rPr>
          <t>#10 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<sst xmlns="http://schemas.openxmlformats.org/spreadsheetml/2006/main" count="106" uniqueCount="42">
  <si>
    <t>Chap 9 #10</t>
  </si>
  <si>
    <t>Hotel</t>
  </si>
  <si>
    <t>Restaurant</t>
  </si>
  <si>
    <t>Market</t>
  </si>
  <si>
    <t>Objective</t>
  </si>
  <si>
    <t>Blend cost</t>
  </si>
  <si>
    <t>Blend price</t>
  </si>
  <si>
    <t>Profit</t>
  </si>
  <si>
    <t>Constraints</t>
  </si>
  <si>
    <t>Hotel demand</t>
  </si>
  <si>
    <t>Resto demand</t>
  </si>
  <si>
    <t>Market demand</t>
  </si>
  <si>
    <t>Robusta coffee</t>
  </si>
  <si>
    <t>Javan Arabiva coffee</t>
  </si>
  <si>
    <t>Liberica coffee</t>
  </si>
  <si>
    <t>Brazilian Arabica coffee</t>
  </si>
  <si>
    <t>Capacity</t>
  </si>
  <si>
    <t>Total Profit</t>
  </si>
  <si>
    <t>LHS</t>
  </si>
  <si>
    <t>&gt;=</t>
  </si>
  <si>
    <t>&lt;=</t>
  </si>
  <si>
    <t>RHS</t>
  </si>
  <si>
    <t>ANSWER: As the maximum capacity is not utilised in maximizing profit, increase in the capacity by 1 pound wont affect the profit or usage.</t>
  </si>
  <si>
    <t>Profit Margin</t>
  </si>
  <si>
    <t>Subcompact</t>
  </si>
  <si>
    <t>Compact</t>
  </si>
  <si>
    <t>Intermediate</t>
  </si>
  <si>
    <t>Luxury</t>
  </si>
  <si>
    <t>Truck</t>
  </si>
  <si>
    <t>Van</t>
  </si>
  <si>
    <t>Total capacity</t>
  </si>
  <si>
    <t>Constraint</t>
  </si>
  <si>
    <t>Subcompact+compact capacity</t>
  </si>
  <si>
    <t>Intermediate+Luxury capacity</t>
  </si>
  <si>
    <t>Truck+van capacity</t>
  </si>
  <si>
    <t>Marketing strategy</t>
  </si>
  <si>
    <t>Average fleet fuel economy</t>
  </si>
  <si>
    <t>Total profit</t>
  </si>
  <si>
    <t>C) As the shadow price of Liberica coffee is $4.25, the company is willing to pay $4.25 extra for Liberica.</t>
  </si>
  <si>
    <t>B) Compact, Intermediate and van vehicles should not be allocated in order to form optimal allocation.</t>
  </si>
  <si>
    <t>Auto Company</t>
  </si>
  <si>
    <t>C) If the mpg increases to 28, the profit decreases to $0.15E+08 which we derived from the difference in the total profits.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</si>
</sst>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3" borderId="0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BC07432-AA92-4E62-A3D5-84E57AA5E741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Ch8mQgI1ESMsFQ==" value="&quot;SA==&quot;"/>
    <we:property name="Ch8mQgI1ESgnFQ==" value="&quot;PiIN&quot;"/>
    <we:property name="KhgvURN1bwAoChwhCQ==" value="&quot;SA==&quot;"/>
    <we:property name="KhgvURN1bwIrGA==" value="&quot;XTZuBlI=&quot;"/>
    <we:property name="KhgvURN1bxsoADgpBTQLCg==" value="&quot;XTJuBlV9agltQGM=&quot;"/>
    <we:property name="KhgvURN1bxsoADgpBTQLCkA=" value="&quot;&quot;"/>
    <we:property name="KhgvURN1bxsoADgpBTQLCkE=" value="&quot;&quot;"/>
    <we:property name="KhgvURN1bxsoADgpBTQLCkI=" value="&quot;&quot;"/>
    <we:property name="KhgvURN1bz4mHictFQcADB0=" value="&quot;Sw==&quot;"/>
    <we:property name="KhgvURN1bz4mHictFQcADQI=" value="&quot;Sw==&quot;"/>
    <we:property name="KhgvURN1bz4mHictFQcAHBc=" value="&quot;SA==&quot;"/>
    <we:property name="KhgvURN1bz4mHictFQcCCQA=" value="&quot;SQ==&quot;"/>
    <we:property name="KhgvURN1bz4mHictFQcCCQQ=" value="&quot;SQ==&quot;"/>
    <we:property name="KhgvURN1bz4mHictFQcCEQN4" value="&quot;XTZuB1V9agttQWc=&quot;"/>
    <we:property name="KhgvURN1bz4mHictFQcCEQN7" value="&quot;XTZuBl59agttQWA=&quot;"/>
    <we:property name="KhgvURN1bz4mHictFQcDChw=" value="&quot;SQ==&quot;"/>
    <we:property name="KhgvURN1bz4mHictFQcDCwQ=" value="&quot;SV56A1I=&quot;"/>
    <we:property name="KhgvURN1bz4mHictFQcDFxk=" value="&quot;SkA=&quot;"/>
    <we:property name="KhgvURN1bz4mHictFQcDHAQ=" value="&quot;Sw==&quot;"/>
    <we:property name="KhgvURN1bz4mHictFQcHCQM=" value="&quot;SV5zDQ==&quot;"/>
    <we:property name="KhgvURN1bz4mHictFQcHCRQ=" value="&quot;Sg==&quot;"/>
    <we:property name="KhgvURN1bz4mHictFQcHCRk=" value="&quot;SA==&quot;"/>
    <we:property name="KhgvURN1bz4mHictFQcIHBE=" value="&quot;SV56BFd3fnw=&quot;"/>
    <we:property name="KhgvURN1bz4mHictFQcJGAA=" value="&quot;SV56BFd3fnw=&quot;"/>
    <we:property name="KhgvURN1bz4mHictFQcLFxc=" value="&quot;NSA=&quot;"/>
    <we:property name="KhgvURN1bz4mHictFQcNDxc=" value="&quot;SV56BFd2&quot;"/>
    <we:property name="KhgvURN1bz4mHictFQcPCwM=" value="&quot;SA==&quot;"/>
    <we:property name="KhgvURN1bz4mHictFQcPGhM=" value="&quot;SV56BFY=&quot;"/>
    <we:property name="KhgvURN1bz4mHictFQcaFhw=" value="&quot;SV56BQ==&quot;"/>
    <we:property name="KhgvURN1bz4mHictFQccChQ=" value="&quot;SQ==&quot;"/>
    <we:property name="KhgvURN1bz4mHictFQccEQN4" value="&quot;XThuB1V9agVtQWc=&quot;"/>
    <we:property name="KhgvURN1bz4mHictFQccEQN7" value="&quot;XThuBl59agVtQWA=&quot;"/>
    <we:property name="KhgvURN1bz4mHictFQccFQg=" value="&quot;SQ==&quot;"/>
    <we:property name="KhgvURN1bz4mHictFQccGwY=" value="&quot;SA==&quot;"/>
    <we:property name="KhgvURN1bz4mHictFQccHAM=" value="&quot;TA==&quot;"/>
    <we:property name="KhgvURN1bz4mHictFQccHBx4" value="&quot;WUx3FA==&quot;"/>
    <we:property name="KhgvURN1bz4mHictFQccHBx7" value="&quot;WU53FA==&quot;"/>
    <we:property name="KhgvURN1bz4mHictFQcdCgo=" value="&quot;SEB6&quot;"/>
    <we:property name="KhgvURN1bz4mHictFQcdDRE=" value="&quot;SQ==&quot;"/>
    <we:property name="KhgvURN1bz4mHictFQcdFhM=" value="&quot;SQ==&quot;"/>
    <we:property name="KhgvURN1bz4mHictFQcdGhw=" value="&quot;SA==&quot;"/>
    <we:property name="KhgvURN1bz4mHictFQceCxU=" value="&quot;SV56BFd3fnw=&quot;"/>
    <we:property name="KhgvURN2bwAoChwhCQ==" value="&quot;SA==&quot;"/>
    <we:property name="KhgvURN2bwIrGA==" value="&quot;XThuBVU=&quot;"/>
    <we:property name="KhgvURN2bxsoADgpBTQLCg==" value="&quot;XTJuB11jCWl6&quot;"/>
    <we:property name="KhgvURN2bz4mHictFQcADB0=" value="&quot;Sw==&quot;"/>
    <we:property name="KhgvURN2bz4mHictFQcADQI=" value="&quot;Sw==&quot;"/>
    <we:property name="KhgvURN2bz4mHictFQcAHBc=" value="&quot;SA==&quot;"/>
    <we:property name="KhgvURN2bz4mHictFQcCCQA=" value="&quot;SQ==&quot;"/>
    <we:property name="KhgvURN2bz4mHictFQcCCQQ=" value="&quot;SQ==&quot;"/>
    <we:property name="KhgvURN2bz4mHictFQcCEQN+" value="&quot;XTJuBVd9agVtQ2E=&quot;"/>
    <we:property name="KhgvURN2bz4mHictFQcCEQN/" value="&quot;XTJuBVd9agVtQ2E=&quot;"/>
    <we:property name="KhgvURN2bz4mHictFQcCEQN4" value="&quot;XThuDV1jBml4Qg==&quot;"/>
    <we:property name="KhgvURN2bz4mHictFQcCEQN5" value="&quot;XTJuBVd9agVtQ2E=&quot;"/>
    <we:property name="KhgvURN2bz4mHictFQcCEQN7" value="&quot;XThuAV1jBmlx&quot;"/>
    <we:property name="KhgvURN2bz4mHictFQcCEQN8" value="&quot;XTJuBVd9agVtQ2E=&quot;"/>
    <we:property name="KhgvURN2bz4mHictFQcDChw=" value="&quot;SQ==&quot;"/>
    <we:property name="KhgvURN2bz4mHictFQcDCwQ=" value="&quot;SV56A1I=&quot;"/>
    <we:property name="KhgvURN2bz4mHictFQcDFxk=" value="&quot;SkA=&quot;"/>
    <we:property name="KhgvURN2bz4mHictFQcDHAQ=" value="&quot;SA==&quot;"/>
    <we:property name="KhgvURN2bz4mHictFQcHCQM=" value="&quot;SV5zDQ==&quot;"/>
    <we:property name="KhgvURN2bz4mHictFQcHCRQ=" value="&quot;Sg==&quot;"/>
    <we:property name="KhgvURN2bz4mHictFQcHCRk=" value="&quot;SA==&quot;"/>
    <we:property name="KhgvURN2bz4mHictFQcIHBE=" value="&quot;SV56BFd3fnw=&quot;"/>
    <we:property name="KhgvURN2bz4mHictFQcJGAA=" value="&quot;SV56BFd3fnw=&quot;"/>
    <we:property name="KhgvURN2bz4mHictFQcLFxc=" value="&quot;PiIN&quot;"/>
    <we:property name="KhgvURN2bz4mHictFQcNDxc=" value="&quot;SV56BFd2&quot;"/>
    <we:property name="KhgvURN2bz4mHictFQcPCwM=" value="&quot;SA==&quot;"/>
    <we:property name="KhgvURN2bz4mHictFQcPGhM=" value="&quot;SV56BFY=&quot;"/>
    <we:property name="KhgvURN2bz4mHictFQcYGBw=" value="&quot;SQ==&quot;"/>
    <we:property name="KhgvURN2bz4mHictFQcaFhw=" value="&quot;SV56BQ==&quot;"/>
    <we:property name="KhgvURN2bz4mHictFQccChQ=" value="&quot;SQ==&quot;"/>
    <we:property name="KhgvURN2bz4mHictFQccEQN+" value="&quot;XTpuBVc=&quot;"/>
    <we:property name="KhgvURN2bz4mHictFQccEQN/" value="&quot;XTpuBVc=&quot;"/>
    <we:property name="KhgvURN2bz4mHictFQccEQN4" value="&quot;XTpuDV1jBGl4Qg==&quot;"/>
    <we:property name="KhgvURN2bz4mHictFQccEQN5" value="&quot;XTpuBVc=&quot;"/>
    <we:property name="KhgvURN2bz4mHictFQccEQN7" value="&quot;XTpuAV1jBGlx&quot;"/>
    <we:property name="KhgvURN2bz4mHictFQccEQN8" value="&quot;XTpuBVc=&quot;"/>
    <we:property name="KhgvURN2bz4mHictFQccFQg=" value="&quot;SQ==&quot;"/>
    <we:property name="KhgvURN2bz4mHictFQccGwY=" value="&quot;SA==&quot;"/>
    <we:property name="KhgvURN2bz4mHictFQccHAM=" value="&quot;TA==&quot;"/>
    <we:property name="KhgvURN2bz4mHictFQccHBx+" value="&quot;WU53FA==&quot;"/>
    <we:property name="KhgvURN2bz4mHictFQccHBx/" value="&quot;WU53FA==&quot;"/>
    <we:property name="KhgvURN2bz4mHictFQccHBx4" value="&quot;WU53FA==&quot;"/>
    <we:property name="KhgvURN2bz4mHictFQccHBx5" value="&quot;WU53FA==&quot;"/>
    <we:property name="KhgvURN2bz4mHictFQccHBx7" value="&quot;WUx3FA==&quot;"/>
    <we:property name="KhgvURN2bz4mHictFQccHBx8" value="&quot;WU53FA==&quot;"/>
    <we:property name="KhgvURN2bz4mHictFQcdCgo=" value="&quot;SEB6&quot;"/>
    <we:property name="KhgvURN2bz4mHictFQcdDRE=" value="&quot;SQ==&quot;"/>
    <we:property name="KhgvURN2bz4mHictFQcdFhM=" value="&quot;SQ==&quot;"/>
    <we:property name="KhgvURN2bz4mHictFQcdGhw=" value="&quot;SA==&quot;"/>
    <we:property name="KhgvURN2bz4mHictFQceCxU=" value="&quot;SV56BFd3fnw=&quot;"/>
    <we:property name="NhIg" value="&quot;&quot;"/>
    <we:property name="UniqueID" value="&quot;2022211646195018120&quot;"/>
  </we:properties>
  <we:bindings>
    <we:binding id="Var$B$3" type="matrix" appref="{CBE404D6-6D1F-472B-B382-294C0B95576C}"/>
    <we:binding id="Var$C$3" type="matrix" appref="{F91B758E-D7E9-41DB-B666-68912E57790F}"/>
    <we:binding id="Var$D$3" type="matrix" appref="{6FA8D1D5-9E54-4D93-816C-FF687F9F7273}"/>
    <we:binding id="1Var0" type="matrix" appref="{CBDAEBF4-7E09-44C7-B751-1884DED655EB}"/>
    <we:binding id="2Var0" type="matrix" appref="{6C0E9573-505C-4A6F-837B-F0397427AC3E}"/>
    <we:binding id="Var$B$22:$D$22" type="matrix" appref="{9FE9FC4F-DDD6-4F96-9CED-99FC86C0F7BC}"/>
    <we:binding id="Sheet1refEdit" type="matrix" appref="{EF895CA2-F1F9-4E77-9832-8EB4D671F3C3}"/>
    <we:binding id="Sheet1Worker" type="matrix" appref="{657D610A-1163-41C2-829B-FED50D30D725}"/>
    <we:binding id="Var$D$12:$D$17" type="matrix" appref="{570A8745-EEA7-4060-BBA9-B72BF658B306}"/>
    <we:binding id="Var$B$2:$G$2" type="matrix" appref="{C011B579-D40E-4AB5-84EB-818D27BEBC9C}"/>
    <we:binding id="refEdit" type="matrix" appref="{F5607B29-66F2-49A4-91F3-3235A39F4F74}"/>
    <we:binding id="Worker" type="matrix" appref="{CCD36055-B0BA-473A-8526-EA49C41D0E73}"/>
    <we:binding id="Var0" type="matrix" appref="{600FD41A-C7DB-4901-ABB1-B5FCDC7946F8}"/>
    <we:binding id="Var$B$18:$G$18" type="matrix" appref="{DD481D27-E831-4F0F-8F1E-ABD4F2F892B9}"/>
    <we:binding id="Obj" type="matrix" appref="{57C2F592-CD1D-4399-BDCE-5F7737658FAF}"/>
    <we:binding id="Var$B$3:$G$3" type="matrix" appref="{7BE19C9D-D018-4982-B85E-22548C4ABEC3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2498E-5846-4667-B100-52481B467134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BD49-8A4F-4D84-AFC7-1CFEEC70B1C8}">
  <dimension ref="A1:K29"/>
  <sheetViews>
    <sheetView topLeftCell="A7" workbookViewId="0">
      <selection activeCell="I31" sqref="I31"/>
    </sheetView>
  </sheetViews>
  <sheetFormatPr defaultRowHeight="14.4" x14ac:dyDescent="0.3"/>
  <cols>
    <col min="1" max="1" width="26.77734375" bestFit="1" customWidth="1"/>
    <col min="2" max="2" width="11" bestFit="1" customWidth="1"/>
    <col min="3" max="3" width="8.33203125" bestFit="1" customWidth="1"/>
    <col min="4" max="4" width="12.6640625" bestFit="1" customWidth="1"/>
    <col min="5" max="5" width="16.109375" bestFit="1" customWidth="1"/>
    <col min="6" max="6" width="12.44140625" bestFit="1" customWidth="1"/>
    <col min="7" max="7" width="10.21875" bestFit="1" customWidth="1"/>
  </cols>
  <sheetData>
    <row r="1" spans="1:11" x14ac:dyDescent="0.3">
      <c r="A1" s="10" t="s">
        <v>40</v>
      </c>
      <c r="H1" s="11"/>
      <c r="I1" s="11"/>
      <c r="J1" s="11"/>
    </row>
    <row r="2" spans="1:11" x14ac:dyDescent="0.3">
      <c r="A2" s="4"/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4"/>
      <c r="I2" s="4"/>
      <c r="J2" s="4"/>
    </row>
    <row r="3" spans="1:11" x14ac:dyDescent="0.3">
      <c r="A3" s="4"/>
      <c r="B3" s="4">
        <v>577743.86686242081</v>
      </c>
      <c r="C3" s="4">
        <v>3223.0473393988736</v>
      </c>
      <c r="D3" s="4">
        <v>0</v>
      </c>
      <c r="E3" s="4">
        <v>400000.00000000006</v>
      </c>
      <c r="F3" s="4">
        <v>219033.08579818002</v>
      </c>
      <c r="G3" s="4">
        <v>0</v>
      </c>
      <c r="H3" s="4" t="s">
        <v>18</v>
      </c>
      <c r="I3" s="4"/>
      <c r="J3" s="4" t="s">
        <v>21</v>
      </c>
    </row>
    <row r="4" spans="1:11" x14ac:dyDescent="0.3">
      <c r="A4" s="5" t="s">
        <v>31</v>
      </c>
      <c r="B4" s="4"/>
      <c r="C4" s="4"/>
      <c r="D4" s="4"/>
      <c r="E4" s="4"/>
      <c r="F4" s="4"/>
      <c r="G4" s="4"/>
      <c r="H4" s="4"/>
      <c r="I4" s="4"/>
      <c r="J4" s="4"/>
    </row>
    <row r="5" spans="1:11" x14ac:dyDescent="0.3">
      <c r="A5" s="5" t="s">
        <v>30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f>SUMPRODUCT($B$3:$G$3,B5:G5)</f>
        <v>1199999.9999999998</v>
      </c>
      <c r="I5" s="4" t="s">
        <v>20</v>
      </c>
      <c r="J5" s="4">
        <v>1200000</v>
      </c>
    </row>
    <row r="6" spans="1:11" x14ac:dyDescent="0.3">
      <c r="A6" s="5" t="s">
        <v>32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f t="shared" ref="H6:H9" si="0">SUMPRODUCT($B$3:$G$3,B6:G6)</f>
        <v>580966.91420181969</v>
      </c>
      <c r="I6" s="4" t="s">
        <v>20</v>
      </c>
      <c r="J6" s="4">
        <v>620000</v>
      </c>
    </row>
    <row r="7" spans="1:11" x14ac:dyDescent="0.3">
      <c r="A7" s="5" t="s">
        <v>33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f t="shared" si="0"/>
        <v>400000.00000000006</v>
      </c>
      <c r="I7" s="4" t="s">
        <v>20</v>
      </c>
      <c r="J7" s="4">
        <v>400000</v>
      </c>
    </row>
    <row r="8" spans="1:11" x14ac:dyDescent="0.3">
      <c r="A8" s="5" t="s">
        <v>34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f t="shared" si="0"/>
        <v>219033.08579818002</v>
      </c>
      <c r="I8" s="4" t="s">
        <v>20</v>
      </c>
      <c r="J8" s="4">
        <v>275000</v>
      </c>
    </row>
    <row r="9" spans="1:11" x14ac:dyDescent="0.3">
      <c r="A9" s="5" t="s">
        <v>35</v>
      </c>
      <c r="B9" s="4">
        <v>1</v>
      </c>
      <c r="C9" s="4">
        <v>1</v>
      </c>
      <c r="D9" s="4">
        <v>-1</v>
      </c>
      <c r="E9" s="4">
        <v>-1</v>
      </c>
      <c r="F9" s="4">
        <v>0</v>
      </c>
      <c r="G9" s="4">
        <v>0</v>
      </c>
      <c r="H9" s="4">
        <f t="shared" si="0"/>
        <v>180966.91420181963</v>
      </c>
      <c r="I9" s="4" t="s">
        <v>19</v>
      </c>
      <c r="J9" s="4">
        <v>0</v>
      </c>
    </row>
    <row r="10" spans="1:11" x14ac:dyDescent="0.3">
      <c r="A10" s="5" t="s">
        <v>36</v>
      </c>
      <c r="B10" s="4">
        <v>40</v>
      </c>
      <c r="C10" s="4">
        <v>34</v>
      </c>
      <c r="D10" s="4">
        <v>15</v>
      </c>
      <c r="E10" s="4">
        <v>12</v>
      </c>
      <c r="F10" s="4">
        <v>20</v>
      </c>
      <c r="G10" s="4">
        <v>25</v>
      </c>
      <c r="H10" s="4">
        <f>SUMPRODUCT($B$3:$G$3,B10:G10)-27*SUM(B3:G3)</f>
        <v>0</v>
      </c>
      <c r="I10" s="4" t="s">
        <v>19</v>
      </c>
      <c r="J10" s="4">
        <v>0</v>
      </c>
    </row>
    <row r="11" spans="1:11" x14ac:dyDescent="0.3">
      <c r="A11" s="5" t="s">
        <v>23</v>
      </c>
      <c r="B11" s="4">
        <v>150</v>
      </c>
      <c r="C11" s="4">
        <v>225</v>
      </c>
      <c r="D11" s="4">
        <v>250</v>
      </c>
      <c r="E11" s="4">
        <v>500</v>
      </c>
      <c r="F11" s="4">
        <v>400</v>
      </c>
      <c r="G11" s="4">
        <v>200</v>
      </c>
      <c r="H11" s="4"/>
      <c r="I11" s="4"/>
      <c r="J11" s="4"/>
    </row>
    <row r="12" spans="1:11" x14ac:dyDescent="0.3">
      <c r="A12" s="4"/>
      <c r="B12" s="4"/>
      <c r="C12" s="4"/>
      <c r="D12" s="4"/>
      <c r="E12" s="4"/>
      <c r="F12" s="4"/>
      <c r="G12" s="4" t="s">
        <v>37</v>
      </c>
      <c r="H12" s="6">
        <f>SUMPRODUCT(B3:G3,B11:G11)</f>
        <v>374999999.99999988</v>
      </c>
      <c r="I12" s="4"/>
      <c r="J12" s="4"/>
    </row>
    <row r="14" spans="1:11" x14ac:dyDescent="0.3">
      <c r="A14" s="3" t="s">
        <v>39</v>
      </c>
      <c r="B14" s="1"/>
      <c r="C14" s="1"/>
      <c r="D14" s="1"/>
      <c r="E14" s="1"/>
      <c r="F14" s="1"/>
    </row>
    <row r="16" spans="1:11" x14ac:dyDescent="0.3">
      <c r="A16" s="11"/>
      <c r="B16" s="12"/>
      <c r="C16" s="12"/>
      <c r="D16" s="12"/>
      <c r="E16" s="12"/>
      <c r="F16" s="12"/>
      <c r="G16" s="12"/>
      <c r="H16" s="11"/>
      <c r="I16" s="11"/>
      <c r="J16" s="11"/>
      <c r="K16" s="12"/>
    </row>
    <row r="17" spans="1:10" x14ac:dyDescent="0.3">
      <c r="A17" s="4"/>
      <c r="B17" s="5" t="s">
        <v>24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4"/>
      <c r="I17" s="4"/>
      <c r="J17" s="4"/>
    </row>
    <row r="18" spans="1:10" x14ac:dyDescent="0.3">
      <c r="A18" s="4"/>
      <c r="B18" s="4">
        <v>620000</v>
      </c>
      <c r="C18" s="4">
        <v>0</v>
      </c>
      <c r="D18" s="4">
        <v>0</v>
      </c>
      <c r="E18" s="4">
        <v>349999.99999999994</v>
      </c>
      <c r="F18" s="4">
        <v>230000.00000000015</v>
      </c>
      <c r="G18" s="4">
        <v>0</v>
      </c>
      <c r="H18" s="4" t="s">
        <v>18</v>
      </c>
      <c r="I18" s="4"/>
      <c r="J18" s="4" t="s">
        <v>21</v>
      </c>
    </row>
    <row r="19" spans="1:10" x14ac:dyDescent="0.3">
      <c r="A19" s="5" t="s">
        <v>31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5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f>SUMPRODUCT($B$18:$G$18,B20:G20)</f>
        <v>1200000.0000000002</v>
      </c>
      <c r="I20" s="4" t="s">
        <v>20</v>
      </c>
      <c r="J20" s="4">
        <v>1200000</v>
      </c>
    </row>
    <row r="21" spans="1:10" x14ac:dyDescent="0.3">
      <c r="A21" s="5" t="s">
        <v>32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f t="shared" ref="H21:H24" si="1">SUMPRODUCT($B$18:$G$18,B21:G21)</f>
        <v>620000</v>
      </c>
      <c r="I21" s="4" t="s">
        <v>20</v>
      </c>
      <c r="J21" s="4">
        <v>620000</v>
      </c>
    </row>
    <row r="22" spans="1:10" x14ac:dyDescent="0.3">
      <c r="A22" s="5" t="s">
        <v>33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f t="shared" si="1"/>
        <v>349999.99999999994</v>
      </c>
      <c r="I22" s="4" t="s">
        <v>20</v>
      </c>
      <c r="J22" s="4">
        <v>400000</v>
      </c>
    </row>
    <row r="23" spans="1:10" x14ac:dyDescent="0.3">
      <c r="A23" s="5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f t="shared" si="1"/>
        <v>230000.00000000015</v>
      </c>
      <c r="I23" s="4" t="s">
        <v>20</v>
      </c>
      <c r="J23" s="4">
        <v>275000</v>
      </c>
    </row>
    <row r="24" spans="1:10" x14ac:dyDescent="0.3">
      <c r="A24" s="5" t="s">
        <v>35</v>
      </c>
      <c r="B24" s="4">
        <v>1</v>
      </c>
      <c r="C24" s="4">
        <v>1</v>
      </c>
      <c r="D24" s="4">
        <v>-1</v>
      </c>
      <c r="E24" s="4">
        <v>-1</v>
      </c>
      <c r="F24" s="4">
        <v>0</v>
      </c>
      <c r="G24" s="4">
        <v>0</v>
      </c>
      <c r="H24" s="4">
        <f t="shared" si="1"/>
        <v>270000.00000000006</v>
      </c>
      <c r="I24" s="4" t="s">
        <v>19</v>
      </c>
      <c r="J24" s="4">
        <v>0</v>
      </c>
    </row>
    <row r="25" spans="1:10" x14ac:dyDescent="0.3">
      <c r="A25" s="5" t="s">
        <v>36</v>
      </c>
      <c r="B25" s="4">
        <v>40</v>
      </c>
      <c r="C25" s="4">
        <v>34</v>
      </c>
      <c r="D25" s="4">
        <v>15</v>
      </c>
      <c r="E25" s="4">
        <v>12</v>
      </c>
      <c r="F25" s="4">
        <v>20</v>
      </c>
      <c r="G25" s="4">
        <v>25</v>
      </c>
      <c r="H25" s="4">
        <f>SUMPRODUCT($B$18:$G$18,B25:G25)-28*SUM(B18:G18)</f>
        <v>0</v>
      </c>
      <c r="I25" s="4" t="s">
        <v>19</v>
      </c>
      <c r="J25" s="4">
        <v>0</v>
      </c>
    </row>
    <row r="26" spans="1:10" x14ac:dyDescent="0.3">
      <c r="A26" s="5" t="s">
        <v>23</v>
      </c>
      <c r="B26" s="4">
        <v>150</v>
      </c>
      <c r="C26" s="4">
        <v>225</v>
      </c>
      <c r="D26" s="4">
        <v>250</v>
      </c>
      <c r="E26" s="4">
        <v>500</v>
      </c>
      <c r="F26" s="4">
        <v>400</v>
      </c>
      <c r="G26" s="4">
        <v>200</v>
      </c>
      <c r="H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G27" s="4" t="s">
        <v>37</v>
      </c>
      <c r="H27" s="6">
        <f>SUMPRODUCT(B18:G18,B26:G26)</f>
        <v>360000000</v>
      </c>
      <c r="I27" s="4"/>
      <c r="J27" s="4"/>
    </row>
    <row r="29" spans="1:10" x14ac:dyDescent="0.3">
      <c r="A29" s="3" t="s">
        <v>41</v>
      </c>
      <c r="B29" s="2"/>
      <c r="C29" s="2"/>
      <c r="D29" s="2"/>
      <c r="E29" s="1"/>
      <c r="F29" s="1"/>
      <c r="G29" s="1"/>
      <c r="H29" s="1"/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EF895CA2-F1F9-4E77-9832-8EB4D671F3C3}">
          <xm:f>Sheet1!1:1048576</xm:f>
        </x15:webExtension>
        <x15:webExtension appRef="{657D610A-1163-41C2-829B-FED50D30D725}">
          <xm:f>Sheet1!XFD1048550:XFD1048575</xm:f>
        </x15:webExtension>
        <x15:webExtension appRef="{570A8745-EEA7-4060-BBA9-B72BF658B306}">
          <xm:f>Sheet1!$D$12:$D$17</xm:f>
        </x15:webExtension>
        <x15:webExtension appRef="{C011B579-D40E-4AB5-84EB-818D27BEBC9C}">
          <xm:f>Sheet1!#REF!</xm:f>
        </x15:webExtension>
        <x15:webExtension appRef="{F5607B29-66F2-49A4-91F3-3235A39F4F74}">
          <xm:f>Sheet1!1:1048576</xm:f>
        </x15:webExtension>
        <x15:webExtension appRef="{CCD36055-B0BA-473A-8526-EA49C41D0E73}">
          <xm:f>Sheet1!XFD1048550:XFD1048575</xm:f>
        </x15:webExtension>
        <x15:webExtension appRef="{600FD41A-C7DB-4901-ABB1-B5FCDC7946F8}">
          <xm:f>Sheet1!$B$3:$G$3</xm:f>
        </x15:webExtension>
        <x15:webExtension appRef="{DD481D27-E831-4F0F-8F1E-ABD4F2F892B9}">
          <xm:f>Sheet1!$B$18:$G$18</xm:f>
        </x15:webExtension>
        <x15:webExtension appRef="{57C2F592-CD1D-4399-BDCE-5F7737658FAF}">
          <xm:f>Sheet1!$H$12</xm:f>
        </x15:webExtension>
        <x15:webExtension appRef="{7BE19C9D-D018-4982-B85E-22548C4ABEC3}">
          <xm:f>Sheet1!$B$3:$G$3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1AFC-C908-45B9-82C2-CFCD12D1C2A0}">
  <dimension ref="A1:XFD1048575"/>
  <sheetViews>
    <sheetView tabSelected="1" topLeftCell="A25" workbookViewId="0">
      <selection activeCell="F25" sqref="F25"/>
    </sheetView>
  </sheetViews>
  <sheetFormatPr defaultRowHeight="14.4" x14ac:dyDescent="0.3"/>
  <cols>
    <col min="1" max="1" width="20.44140625" bestFit="1" customWidth="1"/>
    <col min="2" max="2" width="7" bestFit="1" customWidth="1"/>
    <col min="3" max="3" width="9.88671875" bestFit="1" customWidth="1"/>
    <col min="5" max="5" width="10.21875" bestFit="1" customWidth="1"/>
  </cols>
  <sheetData>
    <row r="1" spans="1:8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4"/>
      <c r="B2" s="4" t="s">
        <v>1</v>
      </c>
      <c r="C2" s="4" t="s">
        <v>2</v>
      </c>
      <c r="D2" s="4" t="s">
        <v>3</v>
      </c>
      <c r="E2" s="8"/>
      <c r="F2" s="8"/>
      <c r="G2" s="8"/>
      <c r="H2" s="8"/>
    </row>
    <row r="3" spans="1:8" x14ac:dyDescent="0.3">
      <c r="A3" s="4"/>
      <c r="B3" s="4">
        <v>10000</v>
      </c>
      <c r="C3" s="4">
        <v>32500</v>
      </c>
      <c r="D3" s="4">
        <v>30000</v>
      </c>
      <c r="E3" s="8"/>
      <c r="F3" s="8"/>
      <c r="G3" s="8"/>
      <c r="H3" s="8"/>
    </row>
    <row r="4" spans="1:8" x14ac:dyDescent="0.3">
      <c r="A4" s="5" t="s">
        <v>4</v>
      </c>
      <c r="B4" s="4"/>
      <c r="C4" s="4"/>
      <c r="D4" s="4"/>
      <c r="E4" s="8"/>
      <c r="F4" s="8"/>
      <c r="G4" s="8"/>
      <c r="H4" s="8"/>
    </row>
    <row r="5" spans="1:8" x14ac:dyDescent="0.3">
      <c r="A5" s="4" t="s">
        <v>5</v>
      </c>
      <c r="B5" s="4">
        <f>0.6*B13+0.8*B14+0.55*B15+0.7*B16</f>
        <v>0.69750000000000001</v>
      </c>
      <c r="C5" s="4">
        <f>0.6*C13+0.8*C14+0.55*C15+0.7*C16</f>
        <v>0.64999999999999991</v>
      </c>
      <c r="D5" s="4">
        <f>0.6*D13+0.8*D14+0.55*D15+0.7*D16</f>
        <v>0.66500000000000004</v>
      </c>
      <c r="E5" s="8"/>
      <c r="F5" s="8"/>
      <c r="G5" s="8"/>
      <c r="H5" s="8"/>
    </row>
    <row r="6" spans="1:8" x14ac:dyDescent="0.3">
      <c r="A6" s="4" t="s">
        <v>6</v>
      </c>
      <c r="B6" s="4">
        <v>1.25</v>
      </c>
      <c r="C6" s="4">
        <v>1.5</v>
      </c>
      <c r="D6" s="4">
        <v>1.4</v>
      </c>
      <c r="E6" s="5" t="s">
        <v>17</v>
      </c>
      <c r="F6" s="9">
        <f>SUMPRODUCT(B7:D7,B3:D3)</f>
        <v>55200</v>
      </c>
      <c r="G6" s="8"/>
      <c r="H6" s="8"/>
    </row>
    <row r="7" spans="1:8" x14ac:dyDescent="0.3">
      <c r="A7" s="4" t="s">
        <v>7</v>
      </c>
      <c r="B7" s="4">
        <f>B6-B5</f>
        <v>0.55249999999999999</v>
      </c>
      <c r="C7" s="4">
        <f t="shared" ref="C7:D7" si="0">C6-C5</f>
        <v>0.85000000000000009</v>
      </c>
      <c r="D7" s="4">
        <f t="shared" si="0"/>
        <v>0.73499999999999988</v>
      </c>
      <c r="E7" s="8"/>
      <c r="F7" s="8"/>
      <c r="G7" s="8"/>
      <c r="H7" s="8"/>
    </row>
    <row r="8" spans="1:8" x14ac:dyDescent="0.3">
      <c r="A8" s="8"/>
      <c r="B8" s="8"/>
      <c r="C8" s="8"/>
      <c r="D8" s="8"/>
      <c r="E8" s="8"/>
      <c r="F8" s="8"/>
      <c r="G8" s="8"/>
      <c r="H8" s="8"/>
    </row>
    <row r="9" spans="1:8" x14ac:dyDescent="0.3">
      <c r="A9" s="5" t="s">
        <v>8</v>
      </c>
      <c r="B9" s="4"/>
      <c r="C9" s="4"/>
      <c r="D9" s="4"/>
      <c r="E9" s="4"/>
      <c r="F9" s="5" t="s">
        <v>18</v>
      </c>
      <c r="G9" s="4"/>
      <c r="H9" s="5" t="s">
        <v>21</v>
      </c>
    </row>
    <row r="10" spans="1:8" x14ac:dyDescent="0.3">
      <c r="A10" s="4" t="s">
        <v>9</v>
      </c>
      <c r="B10" s="4">
        <v>1</v>
      </c>
      <c r="C10" s="4">
        <v>0</v>
      </c>
      <c r="D10" s="4">
        <v>0</v>
      </c>
      <c r="E10" s="4"/>
      <c r="F10" s="4">
        <f>SUMPRODUCT($B$3:$D$3,B10:D10)</f>
        <v>10000</v>
      </c>
      <c r="G10" s="4" t="s">
        <v>19</v>
      </c>
      <c r="H10" s="4">
        <v>10000</v>
      </c>
    </row>
    <row r="11" spans="1:8" x14ac:dyDescent="0.3">
      <c r="A11" s="4" t="s">
        <v>10</v>
      </c>
      <c r="B11" s="4">
        <v>0</v>
      </c>
      <c r="C11" s="4">
        <v>1</v>
      </c>
      <c r="D11" s="4">
        <v>0</v>
      </c>
      <c r="E11" s="4"/>
      <c r="F11" s="4">
        <f t="shared" ref="F11:F12" si="1">SUMPRODUCT($B$3:$D$3,B11:D11)</f>
        <v>32500</v>
      </c>
      <c r="G11" s="4" t="s">
        <v>19</v>
      </c>
      <c r="H11" s="4">
        <v>25000</v>
      </c>
    </row>
    <row r="12" spans="1:8" x14ac:dyDescent="0.3">
      <c r="A12" s="4" t="s">
        <v>11</v>
      </c>
      <c r="B12" s="4">
        <v>0</v>
      </c>
      <c r="C12" s="4">
        <v>0</v>
      </c>
      <c r="D12" s="4">
        <v>1</v>
      </c>
      <c r="E12" s="4"/>
      <c r="F12" s="4">
        <f t="shared" si="1"/>
        <v>30000</v>
      </c>
      <c r="G12" s="4" t="s">
        <v>19</v>
      </c>
      <c r="H12" s="4">
        <v>30000</v>
      </c>
    </row>
    <row r="13" spans="1:8" x14ac:dyDescent="0.3">
      <c r="A13" s="4" t="s">
        <v>12</v>
      </c>
      <c r="B13" s="4">
        <v>0.2</v>
      </c>
      <c r="C13" s="4">
        <v>0.35</v>
      </c>
      <c r="D13" s="4">
        <v>0.1</v>
      </c>
      <c r="E13" s="4"/>
      <c r="F13" s="4">
        <f t="shared" ref="F13:F16" si="2">SUMPRODUCT($B$3:$D$3,B13:D13)</f>
        <v>16375</v>
      </c>
      <c r="G13" s="4" t="s">
        <v>20</v>
      </c>
      <c r="H13" s="4">
        <v>40000</v>
      </c>
    </row>
    <row r="14" spans="1:8" x14ac:dyDescent="0.3">
      <c r="A14" s="4" t="s">
        <v>13</v>
      </c>
      <c r="B14" s="4">
        <v>0.4</v>
      </c>
      <c r="C14" s="4">
        <v>0.15</v>
      </c>
      <c r="D14" s="4">
        <v>0.35</v>
      </c>
      <c r="E14" s="4"/>
      <c r="F14" s="4">
        <f t="shared" si="2"/>
        <v>19375</v>
      </c>
      <c r="G14" s="4" t="s">
        <v>20</v>
      </c>
      <c r="H14" s="4">
        <v>25000</v>
      </c>
    </row>
    <row r="15" spans="1:8" x14ac:dyDescent="0.3">
      <c r="A15" s="4" t="s">
        <v>14</v>
      </c>
      <c r="B15" s="4">
        <v>0.15</v>
      </c>
      <c r="C15" s="4">
        <v>0.2</v>
      </c>
      <c r="D15" s="4">
        <v>0.4</v>
      </c>
      <c r="E15" s="4"/>
      <c r="F15" s="4">
        <f t="shared" si="2"/>
        <v>20000</v>
      </c>
      <c r="G15" s="4" t="s">
        <v>20</v>
      </c>
      <c r="H15" s="4">
        <v>20000</v>
      </c>
    </row>
    <row r="16" spans="1:8" x14ac:dyDescent="0.3">
      <c r="A16" s="4" t="s">
        <v>15</v>
      </c>
      <c r="B16" s="4">
        <v>0.25</v>
      </c>
      <c r="C16" s="4">
        <v>0.3</v>
      </c>
      <c r="D16" s="4">
        <v>0.15</v>
      </c>
      <c r="E16" s="4"/>
      <c r="F16" s="4">
        <f t="shared" si="2"/>
        <v>16750</v>
      </c>
      <c r="G16" s="4" t="s">
        <v>20</v>
      </c>
      <c r="H16" s="4">
        <v>45000</v>
      </c>
    </row>
    <row r="17" spans="1:8" x14ac:dyDescent="0.3">
      <c r="A17" s="4" t="s">
        <v>16</v>
      </c>
      <c r="B17" s="4">
        <v>1</v>
      </c>
      <c r="C17" s="4">
        <v>1</v>
      </c>
      <c r="D17" s="4">
        <v>1</v>
      </c>
      <c r="E17" s="4"/>
      <c r="F17" s="4">
        <f>SUMPRODUCT($B$3:$D$3,B17:D17)</f>
        <v>72500</v>
      </c>
      <c r="G17" s="4" t="s">
        <v>20</v>
      </c>
      <c r="H17" s="4">
        <v>100000</v>
      </c>
    </row>
    <row r="18" spans="1:8" x14ac:dyDescent="0.3">
      <c r="A18" s="8"/>
      <c r="B18" s="8"/>
      <c r="C18" s="8"/>
      <c r="D18" s="8"/>
      <c r="E18" s="8"/>
      <c r="F18" s="8"/>
      <c r="G18" s="8"/>
      <c r="H18" s="8"/>
    </row>
    <row r="19" spans="1:8" x14ac:dyDescent="0.3">
      <c r="A19" s="8"/>
      <c r="B19" s="8"/>
      <c r="C19" s="8"/>
      <c r="D19" s="8"/>
      <c r="E19" s="8"/>
      <c r="F19" s="8"/>
      <c r="G19" s="8"/>
      <c r="H19" s="8"/>
    </row>
    <row r="20" spans="1:8" x14ac:dyDescent="0.3">
      <c r="A20" s="8"/>
      <c r="B20" s="8"/>
      <c r="C20" s="8"/>
      <c r="D20" s="8"/>
      <c r="E20" s="8"/>
      <c r="F20" s="8"/>
      <c r="G20" s="8"/>
      <c r="H20" s="8"/>
    </row>
    <row r="21" spans="1:8" x14ac:dyDescent="0.3">
      <c r="A21" s="4"/>
      <c r="B21" s="4" t="s">
        <v>1</v>
      </c>
      <c r="C21" s="4" t="s">
        <v>2</v>
      </c>
      <c r="D21" s="4" t="s">
        <v>3</v>
      </c>
      <c r="E21" s="8"/>
      <c r="F21" s="8"/>
      <c r="G21" s="8"/>
      <c r="H21" s="8"/>
    </row>
    <row r="22" spans="1:8" x14ac:dyDescent="0.3">
      <c r="A22" s="4"/>
      <c r="B22" s="4">
        <v>10000</v>
      </c>
      <c r="C22" s="4">
        <v>32500</v>
      </c>
      <c r="D22" s="4">
        <v>30000</v>
      </c>
      <c r="E22" s="8"/>
      <c r="F22" s="8"/>
      <c r="G22" s="8"/>
      <c r="H22" s="8"/>
    </row>
    <row r="23" spans="1:8" x14ac:dyDescent="0.3">
      <c r="A23" s="5" t="s">
        <v>4</v>
      </c>
      <c r="B23" s="4"/>
      <c r="C23" s="4"/>
      <c r="D23" s="4"/>
      <c r="E23" s="8"/>
      <c r="F23" s="8"/>
      <c r="G23" s="8"/>
      <c r="H23" s="8"/>
    </row>
    <row r="24" spans="1:8" x14ac:dyDescent="0.3">
      <c r="A24" s="4" t="s">
        <v>5</v>
      </c>
      <c r="B24" s="4">
        <f>0.6*B32+0.8*B33+0.55*B34+0.7*B35</f>
        <v>0.69750000000000001</v>
      </c>
      <c r="C24" s="4">
        <f>0.6*C32+0.8*C33+0.55*C34+0.7*C35</f>
        <v>0.64999999999999991</v>
      </c>
      <c r="D24" s="4">
        <f>0.6*D32+0.8*D33+0.55*D34+0.7*D35</f>
        <v>0.66500000000000004</v>
      </c>
      <c r="E24" s="8"/>
      <c r="F24" s="8"/>
      <c r="G24" s="8"/>
      <c r="H24" s="8"/>
    </row>
    <row r="25" spans="1:8" x14ac:dyDescent="0.3">
      <c r="A25" s="4" t="s">
        <v>6</v>
      </c>
      <c r="B25" s="4">
        <v>1.25</v>
      </c>
      <c r="C25" s="4">
        <v>1.5</v>
      </c>
      <c r="D25" s="4">
        <v>1.4</v>
      </c>
      <c r="E25" s="5" t="s">
        <v>17</v>
      </c>
      <c r="F25" s="9">
        <f>SUMPRODUCT(B26:D26,B22:D22)</f>
        <v>55200</v>
      </c>
      <c r="G25" s="8"/>
      <c r="H25" s="8"/>
    </row>
    <row r="26" spans="1:8" x14ac:dyDescent="0.3">
      <c r="A26" s="4" t="s">
        <v>7</v>
      </c>
      <c r="B26" s="4">
        <f>B25-B24</f>
        <v>0.55249999999999999</v>
      </c>
      <c r="C26" s="4">
        <f t="shared" ref="C26" si="3">C25-C24</f>
        <v>0.85000000000000009</v>
      </c>
      <c r="D26" s="4">
        <f t="shared" ref="D26" si="4">D25-D24</f>
        <v>0.73499999999999988</v>
      </c>
      <c r="E26" s="8"/>
      <c r="F26" s="8"/>
      <c r="G26" s="8"/>
      <c r="H26" s="8"/>
    </row>
    <row r="27" spans="1:8" x14ac:dyDescent="0.3">
      <c r="A27" s="8"/>
      <c r="B27" s="8"/>
      <c r="C27" s="8"/>
      <c r="D27" s="8"/>
      <c r="E27" s="8"/>
      <c r="F27" s="8"/>
      <c r="G27" s="8"/>
      <c r="H27" s="8"/>
    </row>
    <row r="28" spans="1:8" x14ac:dyDescent="0.3">
      <c r="A28" s="5" t="s">
        <v>8</v>
      </c>
      <c r="B28" s="4"/>
      <c r="C28" s="4"/>
      <c r="D28" s="4"/>
      <c r="E28" s="4"/>
      <c r="F28" s="5" t="s">
        <v>18</v>
      </c>
      <c r="G28" s="4"/>
      <c r="H28" s="5" t="s">
        <v>21</v>
      </c>
    </row>
    <row r="29" spans="1:8" x14ac:dyDescent="0.3">
      <c r="A29" s="4" t="s">
        <v>9</v>
      </c>
      <c r="B29" s="4">
        <v>1</v>
      </c>
      <c r="C29" s="4">
        <v>0</v>
      </c>
      <c r="D29" s="4">
        <v>0</v>
      </c>
      <c r="E29" s="4"/>
      <c r="F29" s="4">
        <f>SUMPRODUCT($B$22:$D$22,B29:D29)</f>
        <v>10000</v>
      </c>
      <c r="G29" s="4" t="s">
        <v>19</v>
      </c>
      <c r="H29" s="4">
        <v>10000</v>
      </c>
    </row>
    <row r="30" spans="1:8" x14ac:dyDescent="0.3">
      <c r="A30" s="4" t="s">
        <v>10</v>
      </c>
      <c r="B30" s="4">
        <v>0</v>
      </c>
      <c r="C30" s="4">
        <v>1</v>
      </c>
      <c r="D30" s="4">
        <v>0</v>
      </c>
      <c r="E30" s="4"/>
      <c r="F30" s="4">
        <f t="shared" ref="F30:F36" si="5">SUMPRODUCT($B$22:$D$22,B30:D30)</f>
        <v>32500</v>
      </c>
      <c r="G30" s="4" t="s">
        <v>19</v>
      </c>
      <c r="H30" s="4">
        <v>25000</v>
      </c>
    </row>
    <row r="31" spans="1:8" x14ac:dyDescent="0.3">
      <c r="A31" s="4" t="s">
        <v>11</v>
      </c>
      <c r="B31" s="4">
        <v>0</v>
      </c>
      <c r="C31" s="4">
        <v>0</v>
      </c>
      <c r="D31" s="4">
        <v>1</v>
      </c>
      <c r="E31" s="4"/>
      <c r="F31" s="4">
        <f t="shared" si="5"/>
        <v>30000</v>
      </c>
      <c r="G31" s="4" t="s">
        <v>19</v>
      </c>
      <c r="H31" s="4">
        <v>30000</v>
      </c>
    </row>
    <row r="32" spans="1:8" x14ac:dyDescent="0.3">
      <c r="A32" s="4" t="s">
        <v>12</v>
      </c>
      <c r="B32" s="4">
        <v>0.2</v>
      </c>
      <c r="C32" s="4">
        <v>0.35</v>
      </c>
      <c r="D32" s="4">
        <v>0.1</v>
      </c>
      <c r="E32" s="4"/>
      <c r="F32" s="4">
        <f t="shared" si="5"/>
        <v>16375</v>
      </c>
      <c r="G32" s="4" t="s">
        <v>20</v>
      </c>
      <c r="H32" s="4">
        <v>40000</v>
      </c>
    </row>
    <row r="33" spans="1:12" x14ac:dyDescent="0.3">
      <c r="A33" s="4" t="s">
        <v>13</v>
      </c>
      <c r="B33" s="4">
        <v>0.4</v>
      </c>
      <c r="C33" s="4">
        <v>0.15</v>
      </c>
      <c r="D33" s="4">
        <v>0.35</v>
      </c>
      <c r="E33" s="4"/>
      <c r="F33" s="4">
        <f t="shared" si="5"/>
        <v>19375</v>
      </c>
      <c r="G33" s="4" t="s">
        <v>20</v>
      </c>
      <c r="H33" s="4">
        <v>25000</v>
      </c>
    </row>
    <row r="34" spans="1:12" x14ac:dyDescent="0.3">
      <c r="A34" s="4" t="s">
        <v>14</v>
      </c>
      <c r="B34" s="4">
        <v>0.15</v>
      </c>
      <c r="C34" s="4">
        <v>0.2</v>
      </c>
      <c r="D34" s="4">
        <v>0.4</v>
      </c>
      <c r="E34" s="4"/>
      <c r="F34" s="4">
        <f t="shared" si="5"/>
        <v>20000</v>
      </c>
      <c r="G34" s="4" t="s">
        <v>20</v>
      </c>
      <c r="H34" s="4">
        <v>20000</v>
      </c>
    </row>
    <row r="35" spans="1:12" x14ac:dyDescent="0.3">
      <c r="A35" s="4" t="s">
        <v>15</v>
      </c>
      <c r="B35" s="4">
        <v>0.25</v>
      </c>
      <c r="C35" s="4">
        <v>0.3</v>
      </c>
      <c r="D35" s="4">
        <v>0.15</v>
      </c>
      <c r="E35" s="4"/>
      <c r="F35" s="4">
        <f t="shared" si="5"/>
        <v>16750</v>
      </c>
      <c r="G35" s="4" t="s">
        <v>20</v>
      </c>
      <c r="H35" s="4">
        <v>45000</v>
      </c>
    </row>
    <row r="36" spans="1:12" x14ac:dyDescent="0.3">
      <c r="A36" s="4" t="s">
        <v>16</v>
      </c>
      <c r="B36" s="4">
        <v>1</v>
      </c>
      <c r="C36" s="4">
        <v>1</v>
      </c>
      <c r="D36" s="4">
        <v>1</v>
      </c>
      <c r="E36" s="4"/>
      <c r="F36" s="7">
        <f t="shared" si="5"/>
        <v>72500</v>
      </c>
      <c r="G36" s="4" t="s">
        <v>20</v>
      </c>
      <c r="H36" s="7">
        <v>100001</v>
      </c>
    </row>
    <row r="38" spans="1:12" x14ac:dyDescent="0.3">
      <c r="A38" s="2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40" spans="1:12" x14ac:dyDescent="0.3">
      <c r="A40" s="2" t="s">
        <v>38</v>
      </c>
      <c r="B40" s="1"/>
      <c r="C40" s="1"/>
      <c r="D40" s="1"/>
      <c r="E40" s="1"/>
      <c r="F40" s="1"/>
      <c r="G40" s="1"/>
      <c r="H40" s="1"/>
      <c r="I40" s="1"/>
    </row>
    <row r="1048550" spans="16384:16384" x14ac:dyDescent="0.3">
      <c r="XFD1048550" t="e" cm="1">
        <f t="array" ref="XFD1048550">solver_pre</f>
        <v>#NAME?</v>
      </c>
    </row>
    <row r="1048551" spans="16384:16384" x14ac:dyDescent="0.3">
      <c r="XFD1048551" t="e" cm="1">
        <f t="array" ref="XFD1048551">solver_scl</f>
        <v>#NAME?</v>
      </c>
    </row>
    <row r="1048552" spans="16384:16384" x14ac:dyDescent="0.3">
      <c r="XFD1048552" t="e" cm="1">
        <f t="array" ref="XFD1048552">solver_rlx</f>
        <v>#NAME?</v>
      </c>
    </row>
    <row r="1048553" spans="16384:16384" x14ac:dyDescent="0.3">
      <c r="XFD1048553" t="e" cm="1">
        <f t="array" ref="XFD1048553">solver_tol</f>
        <v>#NAME?</v>
      </c>
    </row>
    <row r="1048554" spans="16384:16384" x14ac:dyDescent="0.3">
      <c r="XFD1048554" t="e" cm="1">
        <f t="array" ref="XFD1048554">solver_cvg</f>
        <v>#NAME?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t="e" cm="1">
        <f t="array" ref="XFD1048556">solver_ssz</f>
        <v>#NAME?</v>
      </c>
    </row>
    <row r="1048557" spans="16384:16384" x14ac:dyDescent="0.3">
      <c r="XFD1048557" t="e" cm="1">
        <f t="array" ref="XFD1048557">solver_rsd</f>
        <v>#NAME?</v>
      </c>
    </row>
    <row r="1048558" spans="16384:16384" x14ac:dyDescent="0.3">
      <c r="XFD1048558" t="e" cm="1">
        <f t="array" ref="XFD1048558">solver_mrt</f>
        <v>#NAME?</v>
      </c>
    </row>
    <row r="1048559" spans="16384:16384" x14ac:dyDescent="0.3">
      <c r="XFD1048559" t="e" cm="1">
        <f t="array" ref="XFD1048559">solver_mni</f>
        <v>#NAME?</v>
      </c>
    </row>
    <row r="1048560" spans="16384:16384" x14ac:dyDescent="0.3">
      <c r="XFD1048560" t="e" cm="1">
        <f t="array" ref="XFD1048560">solver_rbv</f>
        <v>#NAME?</v>
      </c>
    </row>
    <row r="1048561" spans="16384:16384" x14ac:dyDescent="0.3">
      <c r="XFD1048561" t="e" cm="1">
        <f t="array" ref="XFD1048561">solver_neg</f>
        <v>#NAME?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3" footer="0.3"/>
  <legacy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BE404D6-6D1F-472B-B382-294C0B95576C}">
          <xm:f>Sheet2!$B$3</xm:f>
        </x15:webExtension>
        <x15:webExtension appRef="{F91B758E-D7E9-41DB-B666-68912E57790F}">
          <xm:f>Sheet2!$C$3</xm:f>
        </x15:webExtension>
        <x15:webExtension appRef="{6FA8D1D5-9E54-4D93-816C-FF687F9F7273}">
          <xm:f>Sheet2!$D$3</xm:f>
        </x15:webExtension>
        <x15:webExtension appRef="{CBDAEBF4-7E09-44C7-B751-1884DED655EB}">
          <xm:f>Sheet2!$C$3</xm:f>
        </x15:webExtension>
        <x15:webExtension appRef="{6C0E9573-505C-4A6F-837B-F0397427AC3E}">
          <xm:f>Sheet2!$D$3</xm:f>
        </x15:webExtension>
        <x15:webExtension appRef="{9FE9FC4F-DDD6-4F96-9CED-99FC86C0F7BC}">
          <xm:f>Sheet2!$B$22:$D$22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2022-03-02T02:40:54Z</dcterms:created>
  <dcterms:modified xsi:type="dcterms:W3CDTF">2022-03-02T18:08:42Z</dcterms:modified>
</cp:coreProperties>
</file>